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hav Naga Sri Ram\OneDrive\Desktop\"/>
    </mc:Choice>
  </mc:AlternateContent>
  <xr:revisionPtr revIDLastSave="0" documentId="13_ncr:1_{6B33CF64-905B-46C5-AC3C-E93692E68D79}" xr6:coauthVersionLast="47" xr6:coauthVersionMax="47" xr10:uidLastSave="{00000000-0000-0000-0000-000000000000}"/>
  <bookViews>
    <workbookView xWindow="-108" yWindow="-108" windowWidth="23256" windowHeight="12456" xr2:uid="{6F0D022F-BAC0-46B4-9C12-C45CD4143FF5}"/>
  </bookViews>
  <sheets>
    <sheet name="MCCS-2" sheetId="1" r:id="rId1"/>
  </sheets>
  <definedNames>
    <definedName name="_xlnm.Print_Titles" localSheetId="0">'MCCS-2'!$5:$5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8" i="1" l="1"/>
  <c r="F47" i="1" s="1"/>
  <c r="R7" i="1"/>
  <c r="R8" i="1"/>
  <c r="S8" i="1"/>
  <c r="S7" i="1"/>
  <c r="Q6" i="1"/>
  <c r="F49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7" i="1"/>
  <c r="G6" i="1"/>
  <c r="P49" i="1"/>
  <c r="N49" i="1"/>
  <c r="L49" i="1"/>
  <c r="J49" i="1"/>
  <c r="H49" i="1"/>
  <c r="P48" i="1"/>
  <c r="N48" i="1"/>
  <c r="L48" i="1"/>
  <c r="J48" i="1"/>
  <c r="H48" i="1"/>
  <c r="R50" i="1" l="1"/>
  <c r="R20" i="1"/>
  <c r="R25" i="1"/>
  <c r="R41" i="1"/>
  <c r="R44" i="1"/>
  <c r="R29" i="1"/>
  <c r="R40" i="1"/>
  <c r="R16" i="1"/>
  <c r="R32" i="1"/>
  <c r="R37" i="1"/>
  <c r="R17" i="1"/>
  <c r="R28" i="1"/>
  <c r="R19" i="1"/>
  <c r="R42" i="1"/>
  <c r="R18" i="1"/>
  <c r="R35" i="1"/>
  <c r="R11" i="1"/>
  <c r="R6" i="1"/>
  <c r="R22" i="1"/>
  <c r="R36" i="1"/>
  <c r="R12" i="1"/>
  <c r="R39" i="1"/>
  <c r="R27" i="1"/>
  <c r="R15" i="1"/>
  <c r="R13" i="1"/>
  <c r="R43" i="1"/>
  <c r="R31" i="1"/>
  <c r="R30" i="1"/>
  <c r="R14" i="1"/>
  <c r="R23" i="1"/>
  <c r="R34" i="1"/>
  <c r="R10" i="1"/>
  <c r="R24" i="1"/>
  <c r="R33" i="1"/>
  <c r="R21" i="1"/>
  <c r="R9" i="1"/>
  <c r="R38" i="1"/>
  <c r="R26" i="1"/>
  <c r="P47" i="1"/>
  <c r="F50" i="1"/>
  <c r="J47" i="1"/>
  <c r="H47" i="1"/>
  <c r="H50" i="1" s="1"/>
  <c r="P50" i="1"/>
  <c r="L47" i="1"/>
  <c r="L50" i="1" s="1"/>
  <c r="N47" i="1"/>
  <c r="N50" i="1" s="1"/>
  <c r="J50" i="1"/>
  <c r="S14" i="1"/>
  <c r="S37" i="1"/>
  <c r="S26" i="1"/>
  <c r="S13" i="1"/>
  <c r="S10" i="1"/>
  <c r="S22" i="1"/>
  <c r="S34" i="1"/>
  <c r="S33" i="1"/>
  <c r="S21" i="1"/>
  <c r="S9" i="1"/>
  <c r="S11" i="1"/>
  <c r="S35" i="1"/>
  <c r="S40" i="1"/>
  <c r="S16" i="1"/>
  <c r="S42" i="1"/>
  <c r="S30" i="1"/>
  <c r="S18" i="1"/>
  <c r="S44" i="1"/>
  <c r="S32" i="1"/>
  <c r="S20" i="1"/>
  <c r="S25" i="1"/>
  <c r="S38" i="1"/>
  <c r="S28" i="1"/>
  <c r="S23" i="1"/>
  <c r="S12" i="1"/>
  <c r="S24" i="1"/>
  <c r="S36" i="1"/>
  <c r="S39" i="1"/>
  <c r="S27" i="1"/>
  <c r="S15" i="1"/>
  <c r="S41" i="1"/>
  <c r="S29" i="1"/>
  <c r="S17" i="1"/>
  <c r="S43" i="1"/>
  <c r="S31" i="1"/>
  <c r="S19" i="1"/>
  <c r="S6" i="1" l="1"/>
  <c r="S49" i="1" s="1"/>
  <c r="S48" i="1" l="1"/>
  <c r="S47" i="1" l="1"/>
  <c r="F51" i="1" s="1"/>
  <c r="S50" i="1" l="1"/>
</calcChain>
</file>

<file path=xl/sharedStrings.xml><?xml version="1.0" encoding="utf-8"?>
<sst xmlns="http://schemas.openxmlformats.org/spreadsheetml/2006/main" count="358" uniqueCount="80">
  <si>
    <t>S.                     NO</t>
  </si>
  <si>
    <t>R.                     NO</t>
  </si>
  <si>
    <t>REGD NO</t>
  </si>
  <si>
    <t>NAME OF THE STUDENT</t>
  </si>
  <si>
    <t>SL</t>
  </si>
  <si>
    <t>MAT
V A</t>
  </si>
  <si>
    <t>MAT
V B</t>
  </si>
  <si>
    <t>CHEM
V A</t>
  </si>
  <si>
    <t>CHEM
V B</t>
  </si>
  <si>
    <t>CS
V A</t>
  </si>
  <si>
    <t>CS
V B</t>
  </si>
  <si>
    <t>RESULT</t>
  </si>
  <si>
    <t>ANISETTI RAM SUDHEER REDDY</t>
  </si>
  <si>
    <t>Telugu</t>
  </si>
  <si>
    <t>C</t>
  </si>
  <si>
    <t>B+</t>
  </si>
  <si>
    <t>B</t>
  </si>
  <si>
    <t>BAVISETTI ABHINAYA</t>
  </si>
  <si>
    <t>D</t>
  </si>
  <si>
    <t>A</t>
  </si>
  <si>
    <t>DOOLLA DHANA LAKSHMI</t>
  </si>
  <si>
    <t>F</t>
  </si>
  <si>
    <t>GEDALA PADMAJA</t>
  </si>
  <si>
    <t>A+</t>
  </si>
  <si>
    <t>GOLLU DEVA DURGA PRASANNA NAIDU</t>
  </si>
  <si>
    <t>GUNDRA SAI RAM BABU</t>
  </si>
  <si>
    <t>Hindi</t>
  </si>
  <si>
    <t>GURUGUBELLI SAIKIRAN</t>
  </si>
  <si>
    <t>ILLA GREESHMA SATYA SRI</t>
  </si>
  <si>
    <t>KAKARAPALLI MOHAN KUMAR</t>
  </si>
  <si>
    <t>KANNAVARAPU SAI</t>
  </si>
  <si>
    <t>KEERTHI VENKATA MANIKANTA</t>
  </si>
  <si>
    <t>KOYYA SRINU</t>
  </si>
  <si>
    <t>KURAMDASU DURGA NAGA DEVI</t>
  </si>
  <si>
    <t>MAKIREDDY GEETHU SAI SAMPATH KUMAR</t>
  </si>
  <si>
    <t>MALLIDI HEMANTH REDDY</t>
  </si>
  <si>
    <t>MOHAMMAD SAJID</t>
  </si>
  <si>
    <t>NALAMATI SAI DIVYA</t>
  </si>
  <si>
    <t>NALLA VENKATA TRINADH</t>
  </si>
  <si>
    <t>NUNNA SIRI ADITYA</t>
  </si>
  <si>
    <t>PEDAKAPU SAI BABU</t>
  </si>
  <si>
    <t>PENDRA HARINDRA</t>
  </si>
  <si>
    <t>PITTA JHANSI</t>
  </si>
  <si>
    <t>REKADI BALA TRIPURA SUNDARI</t>
  </si>
  <si>
    <t>SUNDARANEEDI SUMANASRI</t>
  </si>
  <si>
    <t>THORATI MANIKANTA VARMA</t>
  </si>
  <si>
    <t>TUMMALAPALLI VENKATA ROHITH</t>
  </si>
  <si>
    <t>TUTTA TEJASWI</t>
  </si>
  <si>
    <t>VAIBOGULA TIRUMALESH</t>
  </si>
  <si>
    <t>VITHANALA SAI KIRAN</t>
  </si>
  <si>
    <t>YALLA VENKATESH</t>
  </si>
  <si>
    <t>YARRAMSETTI SATYA SANKAR RAM VASANTH</t>
  </si>
  <si>
    <t>YELUGUBANTI SARATKUMAR</t>
  </si>
  <si>
    <t>NAGALLA MURALI SRINU</t>
  </si>
  <si>
    <t>PABBINEEDI SIVA NAGENDRA</t>
  </si>
  <si>
    <t>PAMPANABOYINA JOHN SATVIK</t>
  </si>
  <si>
    <t>PENAGANTI SUJATHA</t>
  </si>
  <si>
    <t>RAJANA BHASKAR</t>
  </si>
  <si>
    <t>O</t>
  </si>
  <si>
    <t>THALISETTI SURYANARAYANA</t>
  </si>
  <si>
    <t>VANTAPATI RAJESH KUMAR</t>
  </si>
  <si>
    <t xml:space="preserve">TOTAL NO.OF STUDENTS APPEARED  </t>
  </si>
  <si>
    <t xml:space="preserve">TOTAL NO.OF STUDENTS PASSED  </t>
  </si>
  <si>
    <t xml:space="preserve">TOTAL NO. OF STUDENTS FAILED </t>
  </si>
  <si>
    <t>PASS %</t>
  </si>
  <si>
    <t>OVERALL PASS %</t>
  </si>
  <si>
    <t xml:space="preserve">ADIKAVI NANNAYA UNIVERSITY, RAJAHMUNDRY	</t>
  </si>
  <si>
    <t>B.SC  DEGREE EXAMINATIONS JAN - 2024</t>
  </si>
  <si>
    <t>ADITYA DEGREE COLLEGE, KAKINADA . CODE NO. 037</t>
  </si>
  <si>
    <t>VSEM</t>
  </si>
  <si>
    <t>MCCS - 2</t>
  </si>
  <si>
    <t>Grade</t>
  </si>
  <si>
    <t>Points</t>
  </si>
  <si>
    <t>MAT
V A Points</t>
  </si>
  <si>
    <t>MAT
V B Points</t>
  </si>
  <si>
    <t>CHEM
V A  Points</t>
  </si>
  <si>
    <t>CHEM
V B Points</t>
  </si>
  <si>
    <t>CS
V A Points</t>
  </si>
  <si>
    <t>CS
V B Points</t>
  </si>
  <si>
    <t>Tentative CGPA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</si>
</sst>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9"/>
      <color theme="1"/>
      <name val="Book Antiqua"/>
      <family val="1"/>
    </font>
    <font>
      <b/>
      <sz val="7"/>
      <color theme="1"/>
      <name val="Book Antiqua"/>
      <family val="1"/>
    </font>
    <font>
      <sz val="11"/>
      <color theme="1"/>
      <name val="Book Antiqua"/>
      <family val="1"/>
    </font>
    <font>
      <sz val="11"/>
      <name val="Book Antiqua"/>
      <family val="1"/>
    </font>
    <font>
      <sz val="10"/>
      <color theme="1"/>
      <name val="Book Antiqua"/>
      <family val="1"/>
    </font>
    <font>
      <sz val="9"/>
      <color theme="1"/>
      <name val="Book Antiqua"/>
      <family val="1"/>
    </font>
    <font>
      <b/>
      <sz val="10"/>
      <color theme="1"/>
      <name val="Book Antiqua"/>
      <family val="1"/>
    </font>
    <font>
      <sz val="9"/>
      <name val="Book Antiqua"/>
      <family val="1"/>
    </font>
    <font>
      <sz val="9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3" fillId="0" borderId="0" xfId="0" applyFont="1"/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indent="10"/>
    </xf>
    <xf numFmtId="10" fontId="12" fillId="0" borderId="7" xfId="0" applyNumberFormat="1" applyFont="1" applyBorder="1" applyAlignment="1">
      <alignment horizontal="center" vertical="center" wrapText="1"/>
    </xf>
    <xf numFmtId="10" fontId="12" fillId="0" borderId="8" xfId="0" applyNumberFormat="1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10" fillId="0" borderId="7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FF97-66EE-4B55-B552-14CE939218C6}">
  <sheetPr>
    <tabColor rgb="FF7030A0"/>
  </sheetPr>
  <dimension ref="A1:V52"/>
  <sheetViews>
    <sheetView tabSelected="1" zoomScale="92" zoomScaleNormal="70" workbookViewId="0">
      <selection activeCell="U6" sqref="U6"/>
    </sheetView>
  </sheetViews>
  <sheetFormatPr defaultRowHeight="14.4" x14ac:dyDescent="0.3"/>
  <cols>
    <col min="1" max="1" width="3.88671875" customWidth="1"/>
    <col min="2" max="2" width="4.33203125" style="9" customWidth="1"/>
    <col min="3" max="3" width="15.44140625" style="9" customWidth="1"/>
    <col min="4" max="4" width="26.44140625" style="9" customWidth="1"/>
    <col min="5" max="5" width="6.33203125" customWidth="1"/>
    <col min="6" max="20" width="8.5546875" customWidth="1"/>
  </cols>
  <sheetData>
    <row r="1" spans="1:22" x14ac:dyDescent="0.3">
      <c r="A1" s="37" t="s">
        <v>66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24"/>
    </row>
    <row r="2" spans="1:22" x14ac:dyDescent="0.3">
      <c r="A2" s="38" t="s">
        <v>67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24"/>
    </row>
    <row r="3" spans="1:22" x14ac:dyDescent="0.3">
      <c r="A3" s="38" t="s">
        <v>68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24"/>
    </row>
    <row r="4" spans="1:22" x14ac:dyDescent="0.3">
      <c r="A4" s="39" t="s">
        <v>69</v>
      </c>
      <c r="B4" s="39"/>
      <c r="C4" s="39"/>
      <c r="D4" s="39"/>
      <c r="S4" s="24" t="s">
        <v>70</v>
      </c>
      <c r="T4" s="24"/>
    </row>
    <row r="5" spans="1:22" ht="27.75" customHeight="1" x14ac:dyDescent="0.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2" t="s">
        <v>5</v>
      </c>
      <c r="G5" s="2" t="s">
        <v>73</v>
      </c>
      <c r="H5" s="2" t="s">
        <v>6</v>
      </c>
      <c r="I5" s="2" t="s">
        <v>74</v>
      </c>
      <c r="J5" s="2" t="s">
        <v>7</v>
      </c>
      <c r="K5" s="2" t="s">
        <v>75</v>
      </c>
      <c r="L5" s="2" t="s">
        <v>8</v>
      </c>
      <c r="M5" s="2" t="s">
        <v>76</v>
      </c>
      <c r="N5" s="2" t="s">
        <v>9</v>
      </c>
      <c r="O5" s="2" t="s">
        <v>77</v>
      </c>
      <c r="P5" s="2" t="s">
        <v>10</v>
      </c>
      <c r="Q5" s="2" t="s">
        <v>78</v>
      </c>
      <c r="R5" s="46" t="s">
        <v>79</v>
      </c>
      <c r="S5" s="2" t="s">
        <v>11</v>
      </c>
      <c r="T5" s="27"/>
      <c r="U5" s="45"/>
    </row>
    <row r="6" spans="1:22" s="9" customFormat="1" ht="33" customHeight="1" x14ac:dyDescent="0.3">
      <c r="A6" s="3">
        <v>1</v>
      </c>
      <c r="B6" s="4">
        <v>25</v>
      </c>
      <c r="C6" s="5">
        <v>210377146329</v>
      </c>
      <c r="D6" s="6" t="s">
        <v>12</v>
      </c>
      <c r="E6" s="7" t="s">
        <v>13</v>
      </c>
      <c r="F6" s="8" t="s">
        <v>14</v>
      </c>
      <c r="G6" s="8">
        <f>IFERROR(VLOOKUP(F6, U8:V16, 2, FALSE), 0)</f>
        <v>5</v>
      </c>
      <c r="H6" s="8" t="s">
        <v>15</v>
      </c>
      <c r="I6" s="8">
        <f>IFERROR(VLOOKUP(H6,$U$8:$V$16, 2, FALSE), 0)</f>
        <v>7</v>
      </c>
      <c r="J6" s="8" t="s">
        <v>15</v>
      </c>
      <c r="K6" s="8">
        <f>VLOOKUP(J6,$U$8:$V$16,2,FALSE)</f>
        <v>7</v>
      </c>
      <c r="L6" s="8" t="s">
        <v>14</v>
      </c>
      <c r="M6" s="8">
        <f>VLOOKUP(L6,$U$8:$V$16,2,FALSE)</f>
        <v>5</v>
      </c>
      <c r="N6" s="8" t="s">
        <v>16</v>
      </c>
      <c r="O6" s="8">
        <f>VLOOKUP(N6,$U$8:$V$16,2,FALSE)</f>
        <v>6</v>
      </c>
      <c r="P6" s="8" t="s">
        <v>14</v>
      </c>
      <c r="Q6" s="8">
        <f>VLOOKUP(P6,$U$8:$V$16,2)</f>
        <v>5</v>
      </c>
      <c r="R6" s="47">
        <f>IF(COUNTIF(F6:Q6,"F")&gt;0,"FAIL",ROUND(SUM(G6*4,I6*4,K6*4,M6*4,O6*4,Q6*4)/24,2))</f>
        <v>5.83</v>
      </c>
      <c r="S6" s="8" t="str">
        <f>IF(COUNTIF(F6:P6,"F")&gt;0,"FAIL","PASS")</f>
        <v>PASS</v>
      </c>
      <c r="T6" s="28"/>
    </row>
    <row r="7" spans="1:22" s="9" customFormat="1" ht="33" customHeight="1" x14ac:dyDescent="0.3">
      <c r="A7" s="10">
        <v>2</v>
      </c>
      <c r="B7" s="4">
        <v>1</v>
      </c>
      <c r="C7" s="5">
        <v>210377146336</v>
      </c>
      <c r="D7" s="11" t="s">
        <v>17</v>
      </c>
      <c r="E7" s="7" t="s">
        <v>13</v>
      </c>
      <c r="F7" s="8" t="s">
        <v>14</v>
      </c>
      <c r="G7" s="8">
        <f>IFERROR(VLOOKUP(F7,$U$8:$V$16, 2, FALSE), 0)</f>
        <v>5</v>
      </c>
      <c r="H7" s="8" t="s">
        <v>16</v>
      </c>
      <c r="I7" s="8">
        <f>IFERROR(VLOOKUP(H7,$U$8:$V$16, 2, FALSE), 0)</f>
        <v>6</v>
      </c>
      <c r="J7" s="8" t="s">
        <v>18</v>
      </c>
      <c r="K7" s="8">
        <f>VLOOKUP(J7,$U$8:$V$16,2,FALSE)</f>
        <v>4</v>
      </c>
      <c r="L7" s="8" t="s">
        <v>16</v>
      </c>
      <c r="M7" s="8">
        <f>VLOOKUP(L7,$U$8:$V$16,2,FALSE)</f>
        <v>6</v>
      </c>
      <c r="N7" s="8" t="s">
        <v>19</v>
      </c>
      <c r="O7" s="8">
        <f>VLOOKUP(N7,$U$8:$V$16,2,FALSE)</f>
        <v>8</v>
      </c>
      <c r="P7" s="8" t="s">
        <v>19</v>
      </c>
      <c r="Q7" s="8">
        <f>VLOOKUP(P7,$U$8:$V$16,2,FALSE)</f>
        <v>8</v>
      </c>
      <c r="R7" s="47">
        <f>IF(COUNTIF(F7:Q7,"F")&gt;0,"FAIL",ROUND(SUM(G7*4,I7*4,K7*4,M7*4,O7*4,Q7*4)/24,2))</f>
        <v>6.17</v>
      </c>
      <c r="S7" s="8" t="str">
        <f>IF(COUNTIF(F7:P7,"F")&gt;0,"FAIL","PASS")</f>
        <v>PASS</v>
      </c>
      <c r="T7" s="28"/>
    </row>
    <row r="8" spans="1:22" s="9" customFormat="1" ht="33" customHeight="1" x14ac:dyDescent="0.3">
      <c r="A8" s="3">
        <v>3</v>
      </c>
      <c r="B8" s="4">
        <v>30</v>
      </c>
      <c r="C8" s="5">
        <v>210377146344</v>
      </c>
      <c r="D8" s="12" t="s">
        <v>20</v>
      </c>
      <c r="E8" s="7" t="s">
        <v>13</v>
      </c>
      <c r="F8" s="8" t="s">
        <v>21</v>
      </c>
      <c r="G8" s="8">
        <f>IFERROR(VLOOKUP(F8,$U$8:$V$16, 2, FALSE), 0)</f>
        <v>0</v>
      </c>
      <c r="H8" s="8" t="s">
        <v>21</v>
      </c>
      <c r="I8" s="8">
        <f>IFERROR(VLOOKUP(H8,$U$8:$V$16, 2, FALSE), 0)</f>
        <v>0</v>
      </c>
      <c r="J8" s="8" t="s">
        <v>14</v>
      </c>
      <c r="K8" s="8">
        <f>VLOOKUP(J8,$U$8:$V$16,2,FALSE)</f>
        <v>5</v>
      </c>
      <c r="L8" s="8" t="s">
        <v>21</v>
      </c>
      <c r="M8" s="8">
        <f>VLOOKUP(L8,$U$8:$V$16,2,FALSE)</f>
        <v>0</v>
      </c>
      <c r="N8" s="8" t="s">
        <v>18</v>
      </c>
      <c r="O8" s="8">
        <f>VLOOKUP(N8,$U$8:$V$16,2,FALSE)</f>
        <v>4</v>
      </c>
      <c r="P8" s="8" t="s">
        <v>16</v>
      </c>
      <c r="Q8" s="8">
        <f>VLOOKUP(P8,$U$8:$V$16,2,FALSE)</f>
        <v>6</v>
      </c>
      <c r="R8" s="47" t="str">
        <f>IF(S8="FAIL","FAIL",ROUND(SUM(G8*4,I8*4,K8*4,M8*4,O8*4,Q8*4)/24,2))</f>
        <v>FAIL</v>
      </c>
      <c r="S8" s="8" t="str">
        <f>IF(COUNT(F8:P8,"F")&gt;0,"FAIL","PASS")</f>
        <v>FAIL</v>
      </c>
      <c r="T8" s="28"/>
      <c r="U8" s="26" t="s">
        <v>71</v>
      </c>
      <c r="V8" s="26" t="s">
        <v>72</v>
      </c>
    </row>
    <row r="9" spans="1:22" s="9" customFormat="1" ht="33" customHeight="1" x14ac:dyDescent="0.3">
      <c r="A9" s="10">
        <v>4</v>
      </c>
      <c r="B9" s="4">
        <v>4</v>
      </c>
      <c r="C9" s="5">
        <v>210377146345</v>
      </c>
      <c r="D9" s="11" t="s">
        <v>22</v>
      </c>
      <c r="E9" s="7" t="s">
        <v>13</v>
      </c>
      <c r="F9" s="8" t="s">
        <v>15</v>
      </c>
      <c r="G9" s="8">
        <f>IFERROR(VLOOKUP(F9,$U$8:$V$16, 2, FALSE), 0)</f>
        <v>7</v>
      </c>
      <c r="H9" s="8" t="s">
        <v>15</v>
      </c>
      <c r="I9" s="8">
        <f>IFERROR(VLOOKUP(H9,$U$8:$V$16, 2, FALSE), 0)</f>
        <v>7</v>
      </c>
      <c r="J9" s="8" t="s">
        <v>15</v>
      </c>
      <c r="K9" s="8">
        <f>VLOOKUP(J9,$U$8:$V$16,2,FALSE)</f>
        <v>7</v>
      </c>
      <c r="L9" s="8" t="s">
        <v>23</v>
      </c>
      <c r="M9" s="8">
        <f>VLOOKUP(L9,$U$8:$V$16,2,FALSE)</f>
        <v>9</v>
      </c>
      <c r="N9" s="8" t="s">
        <v>19</v>
      </c>
      <c r="O9" s="8">
        <f>VLOOKUP(N9,$U$8:$V$16,2,FALSE)</f>
        <v>8</v>
      </c>
      <c r="P9" s="8" t="s">
        <v>19</v>
      </c>
      <c r="Q9" s="8">
        <f>VLOOKUP(P9,$U$8:$V$16,2,FALSE)</f>
        <v>8</v>
      </c>
      <c r="R9" s="47">
        <f t="shared" ref="R7:R44" si="0">IF(COUNTIF(F9:Q9,"F")&gt;0,"FAIL",ROUND(SUM(G9*4,I9*4,K9*4,M9*4,O9*4,Q9*4)/24,2))</f>
        <v>7.67</v>
      </c>
      <c r="S9" s="8" t="str">
        <f t="shared" ref="S7:S44" si="1">IF(COUNTIF(F9:P9,"F")&gt;0,"FAIL","PASS")</f>
        <v>PASS</v>
      </c>
      <c r="T9" s="28"/>
      <c r="U9" s="25" t="s">
        <v>58</v>
      </c>
      <c r="V9" s="25">
        <v>10</v>
      </c>
    </row>
    <row r="10" spans="1:22" s="9" customFormat="1" ht="33" customHeight="1" x14ac:dyDescent="0.3">
      <c r="A10" s="3">
        <v>5</v>
      </c>
      <c r="B10" s="4">
        <v>21</v>
      </c>
      <c r="C10" s="5">
        <v>210377146348</v>
      </c>
      <c r="D10" s="13" t="s">
        <v>24</v>
      </c>
      <c r="E10" s="7" t="s">
        <v>13</v>
      </c>
      <c r="F10" s="8" t="s">
        <v>16</v>
      </c>
      <c r="G10" s="8">
        <f>IFERROR(VLOOKUP(F10,$U$8:$V$16, 2, FALSE), 0)</f>
        <v>6</v>
      </c>
      <c r="H10" s="8" t="s">
        <v>21</v>
      </c>
      <c r="I10" s="8">
        <f>IFERROR(VLOOKUP(H10,$U$8:$V$16, 2, FALSE), 0)</f>
        <v>0</v>
      </c>
      <c r="J10" s="8" t="s">
        <v>15</v>
      </c>
      <c r="K10" s="8">
        <f>VLOOKUP(J10,$U$8:$V$16,2,FALSE)</f>
        <v>7</v>
      </c>
      <c r="L10" s="8" t="s">
        <v>23</v>
      </c>
      <c r="M10" s="8">
        <f>VLOOKUP(L10,$U$8:$V$16,2,FALSE)</f>
        <v>9</v>
      </c>
      <c r="N10" s="8" t="s">
        <v>15</v>
      </c>
      <c r="O10" s="8">
        <f>VLOOKUP(N10,$U$8:$V$16,2,FALSE)</f>
        <v>7</v>
      </c>
      <c r="P10" s="8" t="s">
        <v>19</v>
      </c>
      <c r="Q10" s="8">
        <f>VLOOKUP(P10,$U$8:$V$16,2,FALSE)</f>
        <v>8</v>
      </c>
      <c r="R10" s="47" t="str">
        <f t="shared" si="0"/>
        <v>FAIL</v>
      </c>
      <c r="S10" s="8" t="str">
        <f t="shared" si="1"/>
        <v>FAIL</v>
      </c>
      <c r="T10" s="28"/>
      <c r="U10" s="25" t="s">
        <v>23</v>
      </c>
      <c r="V10" s="25">
        <v>9</v>
      </c>
    </row>
    <row r="11" spans="1:22" s="9" customFormat="1" ht="33" customHeight="1" x14ac:dyDescent="0.3">
      <c r="A11" s="10">
        <v>6</v>
      </c>
      <c r="B11" s="4">
        <v>31</v>
      </c>
      <c r="C11" s="5">
        <v>210377146350</v>
      </c>
      <c r="D11" s="6" t="s">
        <v>25</v>
      </c>
      <c r="E11" s="7" t="s">
        <v>26</v>
      </c>
      <c r="F11" s="8" t="s">
        <v>16</v>
      </c>
      <c r="G11" s="8">
        <f>IFERROR(VLOOKUP(F11,$U$8:$V$16, 2, FALSE), 0)</f>
        <v>6</v>
      </c>
      <c r="H11" s="8" t="s">
        <v>18</v>
      </c>
      <c r="I11" s="8">
        <f>IFERROR(VLOOKUP(H11,$U$8:$V$16, 2, FALSE), 0)</f>
        <v>4</v>
      </c>
      <c r="J11" s="8" t="s">
        <v>14</v>
      </c>
      <c r="K11" s="8">
        <f>VLOOKUP(J11,$U$8:$V$16,2,FALSE)</f>
        <v>5</v>
      </c>
      <c r="L11" s="8" t="s">
        <v>15</v>
      </c>
      <c r="M11" s="8">
        <f>VLOOKUP(L11,$U$8:$V$16,2,FALSE)</f>
        <v>7</v>
      </c>
      <c r="N11" s="8" t="s">
        <v>15</v>
      </c>
      <c r="O11" s="8">
        <f>VLOOKUP(N11,$U$8:$V$16,2,FALSE)</f>
        <v>7</v>
      </c>
      <c r="P11" s="8" t="s">
        <v>16</v>
      </c>
      <c r="Q11" s="8">
        <f>VLOOKUP(P11,$U$8:$V$16,2,FALSE)</f>
        <v>6</v>
      </c>
      <c r="R11" s="47">
        <f t="shared" si="0"/>
        <v>5.83</v>
      </c>
      <c r="S11" s="8" t="str">
        <f t="shared" si="1"/>
        <v>PASS</v>
      </c>
      <c r="T11" s="28"/>
      <c r="U11" s="25" t="s">
        <v>19</v>
      </c>
      <c r="V11" s="25">
        <v>8</v>
      </c>
    </row>
    <row r="12" spans="1:22" s="9" customFormat="1" ht="33" customHeight="1" x14ac:dyDescent="0.3">
      <c r="A12" s="3">
        <v>7</v>
      </c>
      <c r="B12" s="4">
        <v>18</v>
      </c>
      <c r="C12" s="5">
        <v>210377146351</v>
      </c>
      <c r="D12" s="11" t="s">
        <v>27</v>
      </c>
      <c r="E12" s="7" t="s">
        <v>26</v>
      </c>
      <c r="F12" s="8" t="s">
        <v>14</v>
      </c>
      <c r="G12" s="8">
        <f>IFERROR(VLOOKUP(F12,$U$8:$V$16, 2, FALSE), 0)</f>
        <v>5</v>
      </c>
      <c r="H12" s="8" t="s">
        <v>21</v>
      </c>
      <c r="I12" s="8">
        <f>IFERROR(VLOOKUP(H12,$U$8:$V$16, 2, FALSE), 0)</f>
        <v>0</v>
      </c>
      <c r="J12" s="8" t="s">
        <v>16</v>
      </c>
      <c r="K12" s="8">
        <f>VLOOKUP(J12,$U$8:$V$16,2,FALSE)</f>
        <v>6</v>
      </c>
      <c r="L12" s="8" t="s">
        <v>19</v>
      </c>
      <c r="M12" s="8">
        <f>VLOOKUP(L12,$U$8:$V$16,2,FALSE)</f>
        <v>8</v>
      </c>
      <c r="N12" s="8" t="s">
        <v>15</v>
      </c>
      <c r="O12" s="8">
        <f>VLOOKUP(N12,$U$8:$V$16,2,FALSE)</f>
        <v>7</v>
      </c>
      <c r="P12" s="8" t="s">
        <v>18</v>
      </c>
      <c r="Q12" s="8">
        <f>VLOOKUP(P12,$U$8:$V$16,2,FALSE)</f>
        <v>4</v>
      </c>
      <c r="R12" s="47" t="str">
        <f t="shared" si="0"/>
        <v>FAIL</v>
      </c>
      <c r="S12" s="8" t="str">
        <f t="shared" si="1"/>
        <v>FAIL</v>
      </c>
      <c r="T12" s="28"/>
      <c r="U12" s="25" t="s">
        <v>15</v>
      </c>
      <c r="V12" s="25">
        <v>7</v>
      </c>
    </row>
    <row r="13" spans="1:22" s="9" customFormat="1" ht="33" customHeight="1" x14ac:dyDescent="0.3">
      <c r="A13" s="10">
        <v>8</v>
      </c>
      <c r="B13" s="4">
        <v>7</v>
      </c>
      <c r="C13" s="5">
        <v>210377146352</v>
      </c>
      <c r="D13" s="11" t="s">
        <v>28</v>
      </c>
      <c r="E13" s="7" t="s">
        <v>13</v>
      </c>
      <c r="F13" s="8" t="s">
        <v>16</v>
      </c>
      <c r="G13" s="8">
        <f>IFERROR(VLOOKUP(F13,$U$8:$V$16, 2, FALSE), 0)</f>
        <v>6</v>
      </c>
      <c r="H13" s="8" t="s">
        <v>14</v>
      </c>
      <c r="I13" s="8">
        <f>IFERROR(VLOOKUP(H13,$U$8:$V$16, 2, FALSE), 0)</f>
        <v>5</v>
      </c>
      <c r="J13" s="8" t="s">
        <v>16</v>
      </c>
      <c r="K13" s="8">
        <f>VLOOKUP(J13,$U$8:$V$16,2,FALSE)</f>
        <v>6</v>
      </c>
      <c r="L13" s="8" t="s">
        <v>16</v>
      </c>
      <c r="M13" s="8">
        <f>VLOOKUP(L13,$U$8:$V$16,2,FALSE)</f>
        <v>6</v>
      </c>
      <c r="N13" s="8" t="s">
        <v>15</v>
      </c>
      <c r="O13" s="8">
        <f>VLOOKUP(N13,$U$8:$V$16,2,FALSE)</f>
        <v>7</v>
      </c>
      <c r="P13" s="8" t="s">
        <v>16</v>
      </c>
      <c r="Q13" s="8">
        <f>VLOOKUP(P13,$U$8:$V$16,2,FALSE)</f>
        <v>6</v>
      </c>
      <c r="R13" s="47">
        <f t="shared" si="0"/>
        <v>6</v>
      </c>
      <c r="S13" s="8" t="str">
        <f t="shared" si="1"/>
        <v>PASS</v>
      </c>
      <c r="T13" s="28"/>
      <c r="U13" s="25" t="s">
        <v>16</v>
      </c>
      <c r="V13" s="25">
        <v>6</v>
      </c>
    </row>
    <row r="14" spans="1:22" s="9" customFormat="1" ht="33" customHeight="1" x14ac:dyDescent="0.3">
      <c r="A14" s="3">
        <v>9</v>
      </c>
      <c r="B14" s="4">
        <v>35</v>
      </c>
      <c r="C14" s="5">
        <v>210377146353</v>
      </c>
      <c r="D14" s="6" t="s">
        <v>29</v>
      </c>
      <c r="E14" s="7" t="s">
        <v>26</v>
      </c>
      <c r="F14" s="8" t="s">
        <v>14</v>
      </c>
      <c r="G14" s="8">
        <f>IFERROR(VLOOKUP(F14,$U$8:$V$16, 2, FALSE), 0)</f>
        <v>5</v>
      </c>
      <c r="H14" s="8" t="s">
        <v>18</v>
      </c>
      <c r="I14" s="8">
        <f>IFERROR(VLOOKUP(H14,$U$8:$V$16, 2, FALSE), 0)</f>
        <v>4</v>
      </c>
      <c r="J14" s="8" t="s">
        <v>16</v>
      </c>
      <c r="K14" s="8">
        <f>VLOOKUP(J14,$U$8:$V$16,2,FALSE)</f>
        <v>6</v>
      </c>
      <c r="L14" s="8" t="s">
        <v>16</v>
      </c>
      <c r="M14" s="8">
        <f>VLOOKUP(L14,$U$8:$V$16,2,FALSE)</f>
        <v>6</v>
      </c>
      <c r="N14" s="8" t="s">
        <v>15</v>
      </c>
      <c r="O14" s="8">
        <f>VLOOKUP(N14,$U$8:$V$16,2,FALSE)</f>
        <v>7</v>
      </c>
      <c r="P14" s="8" t="s">
        <v>16</v>
      </c>
      <c r="Q14" s="8">
        <f>VLOOKUP(P14,$U$8:$V$16,2,FALSE)</f>
        <v>6</v>
      </c>
      <c r="R14" s="47">
        <f t="shared" si="0"/>
        <v>5.67</v>
      </c>
      <c r="S14" s="8" t="str">
        <f t="shared" si="1"/>
        <v>PASS</v>
      </c>
      <c r="T14" s="28"/>
      <c r="U14" s="25" t="s">
        <v>14</v>
      </c>
      <c r="V14" s="25">
        <v>5</v>
      </c>
    </row>
    <row r="15" spans="1:22" s="9" customFormat="1" ht="33" customHeight="1" x14ac:dyDescent="0.3">
      <c r="A15" s="10">
        <v>10</v>
      </c>
      <c r="B15" s="4">
        <v>40</v>
      </c>
      <c r="C15" s="5">
        <v>210377146355</v>
      </c>
      <c r="D15" s="6" t="s">
        <v>30</v>
      </c>
      <c r="E15" s="7" t="s">
        <v>13</v>
      </c>
      <c r="F15" s="8" t="s">
        <v>21</v>
      </c>
      <c r="G15" s="8">
        <f>IFERROR(VLOOKUP(F15,$U$8:$V$16, 2, FALSE), 0)</f>
        <v>0</v>
      </c>
      <c r="H15" s="8" t="s">
        <v>18</v>
      </c>
      <c r="I15" s="8">
        <f>IFERROR(VLOOKUP(H15,$U$8:$V$16, 2, FALSE), 0)</f>
        <v>4</v>
      </c>
      <c r="J15" s="8" t="s">
        <v>14</v>
      </c>
      <c r="K15" s="8">
        <f>VLOOKUP(J15,$U$8:$V$16,2,FALSE)</f>
        <v>5</v>
      </c>
      <c r="L15" s="8" t="s">
        <v>14</v>
      </c>
      <c r="M15" s="8">
        <f>VLOOKUP(L15,$U$8:$V$16,2,FALSE)</f>
        <v>5</v>
      </c>
      <c r="N15" s="8" t="s">
        <v>14</v>
      </c>
      <c r="O15" s="8">
        <f>VLOOKUP(N15,$U$8:$V$16,2,FALSE)</f>
        <v>5</v>
      </c>
      <c r="P15" s="8" t="s">
        <v>21</v>
      </c>
      <c r="Q15" s="8">
        <f>VLOOKUP(P15,$U$8:$V$16,2,FALSE)</f>
        <v>0</v>
      </c>
      <c r="R15" s="47" t="str">
        <f t="shared" si="0"/>
        <v>FAIL</v>
      </c>
      <c r="S15" s="8" t="str">
        <f t="shared" si="1"/>
        <v>FAIL</v>
      </c>
      <c r="T15" s="28"/>
      <c r="U15" s="25" t="s">
        <v>18</v>
      </c>
      <c r="V15" s="25">
        <v>4</v>
      </c>
    </row>
    <row r="16" spans="1:22" s="9" customFormat="1" ht="33" customHeight="1" x14ac:dyDescent="0.3">
      <c r="A16" s="3">
        <v>11</v>
      </c>
      <c r="B16" s="4">
        <v>24</v>
      </c>
      <c r="C16" s="5">
        <v>210377146359</v>
      </c>
      <c r="D16" s="6" t="s">
        <v>31</v>
      </c>
      <c r="E16" s="7" t="s">
        <v>13</v>
      </c>
      <c r="F16" s="8" t="s">
        <v>21</v>
      </c>
      <c r="G16" s="8">
        <f>IFERROR(VLOOKUP(F16,$U$8:$V$16, 2, FALSE), 0)</f>
        <v>0</v>
      </c>
      <c r="H16" s="8" t="s">
        <v>21</v>
      </c>
      <c r="I16" s="8">
        <f>IFERROR(VLOOKUP(H16,$U$8:$V$16, 2, FALSE), 0)</f>
        <v>0</v>
      </c>
      <c r="J16" s="8" t="s">
        <v>14</v>
      </c>
      <c r="K16" s="8">
        <f>VLOOKUP(J16,$U$8:$V$16,2,FALSE)</f>
        <v>5</v>
      </c>
      <c r="L16" s="8" t="s">
        <v>18</v>
      </c>
      <c r="M16" s="8">
        <f>VLOOKUP(L16,$U$8:$V$16,2,FALSE)</f>
        <v>4</v>
      </c>
      <c r="N16" s="8" t="s">
        <v>15</v>
      </c>
      <c r="O16" s="8">
        <f>VLOOKUP(N16,$U$8:$V$16,2,FALSE)</f>
        <v>7</v>
      </c>
      <c r="P16" s="8" t="s">
        <v>14</v>
      </c>
      <c r="Q16" s="8">
        <f>VLOOKUP(P16,$U$8:$V$16,2,FALSE)</f>
        <v>5</v>
      </c>
      <c r="R16" s="47" t="str">
        <f t="shared" si="0"/>
        <v>FAIL</v>
      </c>
      <c r="S16" s="8" t="str">
        <f t="shared" si="1"/>
        <v>FAIL</v>
      </c>
      <c r="T16" s="28"/>
      <c r="U16" s="25" t="s">
        <v>21</v>
      </c>
      <c r="V16" s="25">
        <v>0</v>
      </c>
    </row>
    <row r="17" spans="1:20" s="9" customFormat="1" ht="33" customHeight="1" x14ac:dyDescent="0.3">
      <c r="A17" s="10">
        <v>12</v>
      </c>
      <c r="B17" s="4">
        <v>22</v>
      </c>
      <c r="C17" s="5">
        <v>210377146365</v>
      </c>
      <c r="D17" s="11" t="s">
        <v>32</v>
      </c>
      <c r="E17" s="7" t="s">
        <v>13</v>
      </c>
      <c r="F17" s="8" t="s">
        <v>15</v>
      </c>
      <c r="G17" s="8">
        <f>IFERROR(VLOOKUP(F17,$U$8:$V$16, 2, FALSE), 0)</f>
        <v>7</v>
      </c>
      <c r="H17" s="8" t="s">
        <v>18</v>
      </c>
      <c r="I17" s="8">
        <f>IFERROR(VLOOKUP(H17,$U$8:$V$16, 2, FALSE), 0)</f>
        <v>4</v>
      </c>
      <c r="J17" s="8" t="s">
        <v>14</v>
      </c>
      <c r="K17" s="8">
        <f>VLOOKUP(J17,$U$8:$V$16,2,FALSE)</f>
        <v>5</v>
      </c>
      <c r="L17" s="8" t="s">
        <v>23</v>
      </c>
      <c r="M17" s="8">
        <f>VLOOKUP(L17,$U$8:$V$16,2,FALSE)</f>
        <v>9</v>
      </c>
      <c r="N17" s="8" t="s">
        <v>15</v>
      </c>
      <c r="O17" s="8">
        <f>VLOOKUP(N17,$U$8:$V$16,2,FALSE)</f>
        <v>7</v>
      </c>
      <c r="P17" s="8" t="s">
        <v>16</v>
      </c>
      <c r="Q17" s="8">
        <f>VLOOKUP(P17,$U$8:$V$16,2,FALSE)</f>
        <v>6</v>
      </c>
      <c r="R17" s="47">
        <f t="shared" si="0"/>
        <v>6.33</v>
      </c>
      <c r="S17" s="8" t="str">
        <f t="shared" si="1"/>
        <v>PASS</v>
      </c>
      <c r="T17" s="28"/>
    </row>
    <row r="18" spans="1:20" s="9" customFormat="1" ht="33" customHeight="1" x14ac:dyDescent="0.3">
      <c r="A18" s="3">
        <v>13</v>
      </c>
      <c r="B18" s="4">
        <v>6</v>
      </c>
      <c r="C18" s="5">
        <v>210377146367</v>
      </c>
      <c r="D18" s="14" t="s">
        <v>33</v>
      </c>
      <c r="E18" s="7" t="s">
        <v>13</v>
      </c>
      <c r="F18" s="8" t="s">
        <v>16</v>
      </c>
      <c r="G18" s="8">
        <f>IFERROR(VLOOKUP(F18,$U$8:$V$16, 2, FALSE), 0)</f>
        <v>6</v>
      </c>
      <c r="H18" s="8" t="s">
        <v>15</v>
      </c>
      <c r="I18" s="8">
        <f>IFERROR(VLOOKUP(H18,$U$8:$V$16, 2, FALSE), 0)</f>
        <v>7</v>
      </c>
      <c r="J18" s="8" t="s">
        <v>19</v>
      </c>
      <c r="K18" s="8">
        <f>VLOOKUP(J18,$U$8:$V$16,2,FALSE)</f>
        <v>8</v>
      </c>
      <c r="L18" s="8" t="s">
        <v>23</v>
      </c>
      <c r="M18" s="8">
        <f>VLOOKUP(L18,$U$8:$V$16,2,FALSE)</f>
        <v>9</v>
      </c>
      <c r="N18" s="8" t="s">
        <v>19</v>
      </c>
      <c r="O18" s="8">
        <f>VLOOKUP(N18,$U$8:$V$16,2,FALSE)</f>
        <v>8</v>
      </c>
      <c r="P18" s="8" t="s">
        <v>23</v>
      </c>
      <c r="Q18" s="8">
        <f>VLOOKUP(P18,$U$8:$V$16,2,FALSE)</f>
        <v>9</v>
      </c>
      <c r="R18" s="47">
        <f t="shared" si="0"/>
        <v>7.83</v>
      </c>
      <c r="S18" s="8" t="str">
        <f t="shared" si="1"/>
        <v>PASS</v>
      </c>
      <c r="T18" s="28"/>
    </row>
    <row r="19" spans="1:20" ht="33" customHeight="1" x14ac:dyDescent="0.3">
      <c r="A19" s="10">
        <v>14</v>
      </c>
      <c r="B19" s="4">
        <v>23</v>
      </c>
      <c r="C19" s="5">
        <v>210377146368</v>
      </c>
      <c r="D19" s="6" t="s">
        <v>34</v>
      </c>
      <c r="E19" s="7" t="s">
        <v>13</v>
      </c>
      <c r="F19" s="8" t="s">
        <v>18</v>
      </c>
      <c r="G19" s="8">
        <f>IFERROR(VLOOKUP(F19,$U$8:$V$16, 2, FALSE), 0)</f>
        <v>4</v>
      </c>
      <c r="H19" s="8" t="s">
        <v>21</v>
      </c>
      <c r="I19" s="8">
        <f>IFERROR(VLOOKUP(H19,$U$8:$V$16, 2, FALSE), 0)</f>
        <v>0</v>
      </c>
      <c r="J19" s="8" t="s">
        <v>18</v>
      </c>
      <c r="K19" s="8">
        <f>VLOOKUP(J19,$U$8:$V$16,2,FALSE)</f>
        <v>4</v>
      </c>
      <c r="L19" s="8" t="s">
        <v>15</v>
      </c>
      <c r="M19" s="8">
        <f>VLOOKUP(L19,$U$8:$V$16,2,FALSE)</f>
        <v>7</v>
      </c>
      <c r="N19" s="8" t="s">
        <v>15</v>
      </c>
      <c r="O19" s="8">
        <f>VLOOKUP(N19,$U$8:$V$16,2,FALSE)</f>
        <v>7</v>
      </c>
      <c r="P19" s="8" t="s">
        <v>14</v>
      </c>
      <c r="Q19" s="8">
        <f>VLOOKUP(P19,$U$8:$V$16,2,FALSE)</f>
        <v>5</v>
      </c>
      <c r="R19" s="47" t="str">
        <f t="shared" si="0"/>
        <v>FAIL</v>
      </c>
      <c r="S19" s="8" t="str">
        <f t="shared" si="1"/>
        <v>FAIL</v>
      </c>
      <c r="T19" s="28"/>
    </row>
    <row r="20" spans="1:20" s="9" customFormat="1" ht="33" customHeight="1" x14ac:dyDescent="0.3">
      <c r="A20" s="3">
        <v>15</v>
      </c>
      <c r="B20" s="4">
        <v>39</v>
      </c>
      <c r="C20" s="5">
        <v>210377146369</v>
      </c>
      <c r="D20" s="6" t="s">
        <v>35</v>
      </c>
      <c r="E20" s="7" t="s">
        <v>13</v>
      </c>
      <c r="F20" s="8" t="s">
        <v>15</v>
      </c>
      <c r="G20" s="8">
        <f>IFERROR(VLOOKUP(F20,$U$8:$V$16, 2, FALSE), 0)</f>
        <v>7</v>
      </c>
      <c r="H20" s="8" t="s">
        <v>21</v>
      </c>
      <c r="I20" s="8">
        <f>IFERROR(VLOOKUP(H20,$U$8:$V$16, 2, FALSE), 0)</f>
        <v>0</v>
      </c>
      <c r="J20" s="8" t="s">
        <v>16</v>
      </c>
      <c r="K20" s="8">
        <f>VLOOKUP(J20,$U$8:$V$16,2,FALSE)</f>
        <v>6</v>
      </c>
      <c r="L20" s="8" t="s">
        <v>19</v>
      </c>
      <c r="M20" s="8">
        <f>VLOOKUP(L20,$U$8:$V$16,2,FALSE)</f>
        <v>8</v>
      </c>
      <c r="N20" s="8" t="s">
        <v>16</v>
      </c>
      <c r="O20" s="8">
        <f>VLOOKUP(N20,$U$8:$V$16,2,FALSE)</f>
        <v>6</v>
      </c>
      <c r="P20" s="8" t="s">
        <v>19</v>
      </c>
      <c r="Q20" s="8">
        <f>VLOOKUP(P20,$U$8:$V$16,2,FALSE)</f>
        <v>8</v>
      </c>
      <c r="R20" s="47" t="str">
        <f t="shared" si="0"/>
        <v>FAIL</v>
      </c>
      <c r="S20" s="8" t="str">
        <f t="shared" si="1"/>
        <v>FAIL</v>
      </c>
      <c r="T20" s="28"/>
    </row>
    <row r="21" spans="1:20" s="9" customFormat="1" ht="33" customHeight="1" x14ac:dyDescent="0.3">
      <c r="A21" s="10">
        <v>16</v>
      </c>
      <c r="B21" s="4">
        <v>37</v>
      </c>
      <c r="C21" s="5">
        <v>210377146372</v>
      </c>
      <c r="D21" s="6" t="s">
        <v>36</v>
      </c>
      <c r="E21" s="7" t="s">
        <v>26</v>
      </c>
      <c r="F21" s="8" t="s">
        <v>15</v>
      </c>
      <c r="G21" s="8">
        <f>IFERROR(VLOOKUP(F21,$U$8:$V$16, 2, FALSE), 0)</f>
        <v>7</v>
      </c>
      <c r="H21" s="8" t="s">
        <v>18</v>
      </c>
      <c r="I21" s="8">
        <f>IFERROR(VLOOKUP(H21,$U$8:$V$16, 2, FALSE), 0)</f>
        <v>4</v>
      </c>
      <c r="J21" s="8" t="s">
        <v>14</v>
      </c>
      <c r="K21" s="8">
        <f>VLOOKUP(J21,$U$8:$V$16,2,FALSE)</f>
        <v>5</v>
      </c>
      <c r="L21" s="8" t="s">
        <v>14</v>
      </c>
      <c r="M21" s="8">
        <f>VLOOKUP(L21,$U$8:$V$16,2,FALSE)</f>
        <v>5</v>
      </c>
      <c r="N21" s="8" t="s">
        <v>16</v>
      </c>
      <c r="O21" s="8">
        <f>VLOOKUP(N21,$U$8:$V$16,2,FALSE)</f>
        <v>6</v>
      </c>
      <c r="P21" s="8" t="s">
        <v>18</v>
      </c>
      <c r="Q21" s="8">
        <f>VLOOKUP(P21,$U$8:$V$16,2,FALSE)</f>
        <v>4</v>
      </c>
      <c r="R21" s="47">
        <f t="shared" si="0"/>
        <v>5.17</v>
      </c>
      <c r="S21" s="8" t="str">
        <f t="shared" si="1"/>
        <v>PASS</v>
      </c>
      <c r="T21" s="28"/>
    </row>
    <row r="22" spans="1:20" s="9" customFormat="1" ht="33" customHeight="1" x14ac:dyDescent="0.3">
      <c r="A22" s="3">
        <v>17</v>
      </c>
      <c r="B22" s="4">
        <v>10</v>
      </c>
      <c r="C22" s="5">
        <v>210377146377</v>
      </c>
      <c r="D22" s="15" t="s">
        <v>37</v>
      </c>
      <c r="E22" s="7" t="s">
        <v>13</v>
      </c>
      <c r="F22" s="8" t="s">
        <v>14</v>
      </c>
      <c r="G22" s="8">
        <f>IFERROR(VLOOKUP(F22,$U$8:$V$16, 2, FALSE), 0)</f>
        <v>5</v>
      </c>
      <c r="H22" s="8" t="s">
        <v>16</v>
      </c>
      <c r="I22" s="8">
        <f>IFERROR(VLOOKUP(H22,$U$8:$V$16, 2, FALSE), 0)</f>
        <v>6</v>
      </c>
      <c r="J22" s="8" t="s">
        <v>19</v>
      </c>
      <c r="K22" s="8">
        <f>VLOOKUP(J22,$U$8:$V$16,2,FALSE)</f>
        <v>8</v>
      </c>
      <c r="L22" s="8" t="s">
        <v>23</v>
      </c>
      <c r="M22" s="8">
        <f>VLOOKUP(L22,$U$8:$V$16,2,FALSE)</f>
        <v>9</v>
      </c>
      <c r="N22" s="8" t="s">
        <v>23</v>
      </c>
      <c r="O22" s="8">
        <f>VLOOKUP(N22,$U$8:$V$16,2,FALSE)</f>
        <v>9</v>
      </c>
      <c r="P22" s="8" t="s">
        <v>19</v>
      </c>
      <c r="Q22" s="8">
        <f>VLOOKUP(P22,$U$8:$V$16,2,FALSE)</f>
        <v>8</v>
      </c>
      <c r="R22" s="47">
        <f t="shared" si="0"/>
        <v>7.5</v>
      </c>
      <c r="S22" s="8" t="str">
        <f t="shared" si="1"/>
        <v>PASS</v>
      </c>
      <c r="T22" s="28"/>
    </row>
    <row r="23" spans="1:20" s="9" customFormat="1" ht="33" customHeight="1" x14ac:dyDescent="0.3">
      <c r="A23" s="10">
        <v>18</v>
      </c>
      <c r="B23" s="4">
        <v>34</v>
      </c>
      <c r="C23" s="5">
        <v>210377146378</v>
      </c>
      <c r="D23" s="6" t="s">
        <v>38</v>
      </c>
      <c r="E23" s="7" t="s">
        <v>13</v>
      </c>
      <c r="F23" s="8" t="s">
        <v>14</v>
      </c>
      <c r="G23" s="8">
        <f>IFERROR(VLOOKUP(F23,$U$8:$V$16, 2, FALSE), 0)</f>
        <v>5</v>
      </c>
      <c r="H23" s="8" t="s">
        <v>21</v>
      </c>
      <c r="I23" s="8">
        <f>IFERROR(VLOOKUP(H23,$U$8:$V$16, 2, FALSE), 0)</f>
        <v>0</v>
      </c>
      <c r="J23" s="8" t="s">
        <v>16</v>
      </c>
      <c r="K23" s="8">
        <f>VLOOKUP(J23,$U$8:$V$16,2,FALSE)</f>
        <v>6</v>
      </c>
      <c r="L23" s="8" t="s">
        <v>19</v>
      </c>
      <c r="M23" s="8">
        <f>VLOOKUP(L23,$U$8:$V$16,2,FALSE)</f>
        <v>8</v>
      </c>
      <c r="N23" s="8" t="s">
        <v>14</v>
      </c>
      <c r="O23" s="8">
        <f>VLOOKUP(N23,$U$8:$V$16,2,FALSE)</f>
        <v>5</v>
      </c>
      <c r="P23" s="8" t="s">
        <v>14</v>
      </c>
      <c r="Q23" s="8">
        <f>VLOOKUP(P23,$U$8:$V$16,2,FALSE)</f>
        <v>5</v>
      </c>
      <c r="R23" s="47" t="str">
        <f t="shared" si="0"/>
        <v>FAIL</v>
      </c>
      <c r="S23" s="8" t="str">
        <f t="shared" si="1"/>
        <v>FAIL</v>
      </c>
      <c r="T23" s="28"/>
    </row>
    <row r="24" spans="1:20" s="9" customFormat="1" ht="33" customHeight="1" x14ac:dyDescent="0.3">
      <c r="A24" s="3">
        <v>19</v>
      </c>
      <c r="B24" s="4">
        <v>11</v>
      </c>
      <c r="C24" s="5">
        <v>210377146381</v>
      </c>
      <c r="D24" s="11" t="s">
        <v>39</v>
      </c>
      <c r="E24" s="7" t="s">
        <v>13</v>
      </c>
      <c r="F24" s="8" t="s">
        <v>23</v>
      </c>
      <c r="G24" s="8">
        <f>IFERROR(VLOOKUP(F24,$U$8:$V$16, 2, FALSE), 0)</f>
        <v>9</v>
      </c>
      <c r="H24" s="8" t="s">
        <v>14</v>
      </c>
      <c r="I24" s="8">
        <f>IFERROR(VLOOKUP(H24,$U$8:$V$16, 2, FALSE), 0)</f>
        <v>5</v>
      </c>
      <c r="J24" s="8" t="s">
        <v>16</v>
      </c>
      <c r="K24" s="8">
        <f>VLOOKUP(J24,$U$8:$V$16,2,FALSE)</f>
        <v>6</v>
      </c>
      <c r="L24" s="8" t="s">
        <v>23</v>
      </c>
      <c r="M24" s="8">
        <f>VLOOKUP(L24,$U$8:$V$16,2,FALSE)</f>
        <v>9</v>
      </c>
      <c r="N24" s="8" t="s">
        <v>19</v>
      </c>
      <c r="O24" s="8">
        <f>VLOOKUP(N24,$U$8:$V$16,2,FALSE)</f>
        <v>8</v>
      </c>
      <c r="P24" s="8" t="s">
        <v>19</v>
      </c>
      <c r="Q24" s="8">
        <f>VLOOKUP(P24,$U$8:$V$16,2,FALSE)</f>
        <v>8</v>
      </c>
      <c r="R24" s="47">
        <f t="shared" si="0"/>
        <v>7.5</v>
      </c>
      <c r="S24" s="8" t="str">
        <f t="shared" si="1"/>
        <v>PASS</v>
      </c>
      <c r="T24" s="28"/>
    </row>
    <row r="25" spans="1:20" s="9" customFormat="1" ht="33" customHeight="1" x14ac:dyDescent="0.3">
      <c r="A25" s="10">
        <v>20</v>
      </c>
      <c r="B25" s="4">
        <v>12</v>
      </c>
      <c r="C25" s="5">
        <v>210377146383</v>
      </c>
      <c r="D25" s="11" t="s">
        <v>40</v>
      </c>
      <c r="E25" s="7" t="s">
        <v>13</v>
      </c>
      <c r="F25" s="8" t="s">
        <v>18</v>
      </c>
      <c r="G25" s="8">
        <f>IFERROR(VLOOKUP(F25,$U$8:$V$16, 2, FALSE), 0)</f>
        <v>4</v>
      </c>
      <c r="H25" s="8" t="s">
        <v>16</v>
      </c>
      <c r="I25" s="8">
        <f>IFERROR(VLOOKUP(H25,$U$8:$V$16, 2, FALSE), 0)</f>
        <v>6</v>
      </c>
      <c r="J25" s="8" t="s">
        <v>16</v>
      </c>
      <c r="K25" s="8">
        <f>VLOOKUP(J25,$U$8:$V$16,2,FALSE)</f>
        <v>6</v>
      </c>
      <c r="L25" s="8" t="s">
        <v>16</v>
      </c>
      <c r="M25" s="8">
        <f>VLOOKUP(L25,$U$8:$V$16,2,FALSE)</f>
        <v>6</v>
      </c>
      <c r="N25" s="8" t="s">
        <v>19</v>
      </c>
      <c r="O25" s="8">
        <f>VLOOKUP(N25,$U$8:$V$16,2,FALSE)</f>
        <v>8</v>
      </c>
      <c r="P25" s="8" t="s">
        <v>19</v>
      </c>
      <c r="Q25" s="8">
        <f>VLOOKUP(P25,$U$8:$V$16,2,FALSE)</f>
        <v>8</v>
      </c>
      <c r="R25" s="47">
        <f t="shared" si="0"/>
        <v>6.33</v>
      </c>
      <c r="S25" s="8" t="str">
        <f t="shared" si="1"/>
        <v>PASS</v>
      </c>
      <c r="T25" s="28"/>
    </row>
    <row r="26" spans="1:20" s="9" customFormat="1" ht="33" customHeight="1" x14ac:dyDescent="0.3">
      <c r="A26" s="3">
        <v>21</v>
      </c>
      <c r="B26" s="4">
        <v>19</v>
      </c>
      <c r="C26" s="5">
        <v>210377146384</v>
      </c>
      <c r="D26" s="11" t="s">
        <v>41</v>
      </c>
      <c r="E26" s="7" t="s">
        <v>13</v>
      </c>
      <c r="F26" s="8" t="s">
        <v>21</v>
      </c>
      <c r="G26" s="8">
        <f>IFERROR(VLOOKUP(F26,$U$8:$V$16, 2, FALSE), 0)</f>
        <v>0</v>
      </c>
      <c r="H26" s="8" t="s">
        <v>21</v>
      </c>
      <c r="I26" s="8">
        <f>IFERROR(VLOOKUP(H26,$U$8:$V$16, 2, FALSE), 0)</f>
        <v>0</v>
      </c>
      <c r="J26" s="8" t="s">
        <v>16</v>
      </c>
      <c r="K26" s="8">
        <f>VLOOKUP(J26,$U$8:$V$16,2,FALSE)</f>
        <v>6</v>
      </c>
      <c r="L26" s="8" t="s">
        <v>21</v>
      </c>
      <c r="M26" s="8">
        <f>VLOOKUP(L26,$U$8:$V$16,2,FALSE)</f>
        <v>0</v>
      </c>
      <c r="N26" s="8" t="s">
        <v>14</v>
      </c>
      <c r="O26" s="8">
        <f>VLOOKUP(N26,$U$8:$V$16,2,FALSE)</f>
        <v>5</v>
      </c>
      <c r="P26" s="8" t="s">
        <v>21</v>
      </c>
      <c r="Q26" s="8">
        <f>VLOOKUP(P26,$U$8:$V$16,2,FALSE)</f>
        <v>0</v>
      </c>
      <c r="R26" s="47" t="str">
        <f t="shared" si="0"/>
        <v>FAIL</v>
      </c>
      <c r="S26" s="8" t="str">
        <f t="shared" si="1"/>
        <v>FAIL</v>
      </c>
      <c r="T26" s="28"/>
    </row>
    <row r="27" spans="1:20" s="9" customFormat="1" ht="33" customHeight="1" x14ac:dyDescent="0.3">
      <c r="A27" s="10">
        <v>22</v>
      </c>
      <c r="B27" s="4">
        <v>5</v>
      </c>
      <c r="C27" s="5">
        <v>210377146387</v>
      </c>
      <c r="D27" s="12" t="s">
        <v>42</v>
      </c>
      <c r="E27" s="7" t="s">
        <v>13</v>
      </c>
      <c r="F27" s="8" t="s">
        <v>14</v>
      </c>
      <c r="G27" s="8">
        <f>IFERROR(VLOOKUP(F27,$U$8:$V$16, 2, FALSE), 0)</f>
        <v>5</v>
      </c>
      <c r="H27" s="8" t="s">
        <v>15</v>
      </c>
      <c r="I27" s="8">
        <f>IFERROR(VLOOKUP(H27,$U$8:$V$16, 2, FALSE), 0)</f>
        <v>7</v>
      </c>
      <c r="J27" s="8" t="s">
        <v>15</v>
      </c>
      <c r="K27" s="8">
        <f>VLOOKUP(J27,$U$8:$V$16,2,FALSE)</f>
        <v>7</v>
      </c>
      <c r="L27" s="8" t="s">
        <v>15</v>
      </c>
      <c r="M27" s="8">
        <f>VLOOKUP(L27,$U$8:$V$16,2,FALSE)</f>
        <v>7</v>
      </c>
      <c r="N27" s="8" t="s">
        <v>14</v>
      </c>
      <c r="O27" s="8">
        <f>VLOOKUP(N27,$U$8:$V$16,2,FALSE)</f>
        <v>5</v>
      </c>
      <c r="P27" s="8" t="s">
        <v>16</v>
      </c>
      <c r="Q27" s="8">
        <f>VLOOKUP(P27,$U$8:$V$16,2,FALSE)</f>
        <v>6</v>
      </c>
      <c r="R27" s="47">
        <f t="shared" si="0"/>
        <v>6.17</v>
      </c>
      <c r="S27" s="8" t="str">
        <f t="shared" si="1"/>
        <v>PASS</v>
      </c>
      <c r="T27" s="28"/>
    </row>
    <row r="28" spans="1:20" s="9" customFormat="1" ht="33" customHeight="1" x14ac:dyDescent="0.3">
      <c r="A28" s="3">
        <v>23</v>
      </c>
      <c r="B28" s="4">
        <v>8</v>
      </c>
      <c r="C28" s="5">
        <v>210377146390</v>
      </c>
      <c r="D28" s="11" t="s">
        <v>43</v>
      </c>
      <c r="E28" s="7" t="s">
        <v>13</v>
      </c>
      <c r="F28" s="8" t="s">
        <v>14</v>
      </c>
      <c r="G28" s="8">
        <f>IFERROR(VLOOKUP(F28,$U$8:$V$16, 2, FALSE), 0)</f>
        <v>5</v>
      </c>
      <c r="H28" s="8" t="s">
        <v>23</v>
      </c>
      <c r="I28" s="8">
        <f>IFERROR(VLOOKUP(H28,$U$8:$V$16, 2, FALSE), 0)</f>
        <v>9</v>
      </c>
      <c r="J28" s="8" t="s">
        <v>19</v>
      </c>
      <c r="K28" s="8">
        <f>VLOOKUP(J28,$U$8:$V$16,2,FALSE)</f>
        <v>8</v>
      </c>
      <c r="L28" s="8" t="s">
        <v>23</v>
      </c>
      <c r="M28" s="8">
        <f>VLOOKUP(L28,$U$8:$V$16,2,FALSE)</f>
        <v>9</v>
      </c>
      <c r="N28" s="8" t="s">
        <v>15</v>
      </c>
      <c r="O28" s="8">
        <f>VLOOKUP(N28,$U$8:$V$16,2,FALSE)</f>
        <v>7</v>
      </c>
      <c r="P28" s="8" t="s">
        <v>19</v>
      </c>
      <c r="Q28" s="8">
        <f>VLOOKUP(P28,$U$8:$V$16,2,FALSE)</f>
        <v>8</v>
      </c>
      <c r="R28" s="47">
        <f t="shared" si="0"/>
        <v>7.67</v>
      </c>
      <c r="S28" s="8" t="str">
        <f t="shared" si="1"/>
        <v>PASS</v>
      </c>
      <c r="T28" s="28"/>
    </row>
    <row r="29" spans="1:20" s="9" customFormat="1" ht="33" customHeight="1" x14ac:dyDescent="0.3">
      <c r="A29" s="10">
        <v>24</v>
      </c>
      <c r="B29" s="4">
        <v>3</v>
      </c>
      <c r="C29" s="5">
        <v>210377146393</v>
      </c>
      <c r="D29" s="11" t="s">
        <v>44</v>
      </c>
      <c r="E29" s="7" t="s">
        <v>13</v>
      </c>
      <c r="F29" s="8" t="s">
        <v>21</v>
      </c>
      <c r="G29" s="8">
        <f>IFERROR(VLOOKUP(F29,$U$8:$V$16, 2, FALSE), 0)</f>
        <v>0</v>
      </c>
      <c r="H29" s="8" t="s">
        <v>21</v>
      </c>
      <c r="I29" s="8">
        <f>IFERROR(VLOOKUP(H29,$U$8:$V$16, 2, FALSE), 0)</f>
        <v>0</v>
      </c>
      <c r="J29" s="8" t="s">
        <v>14</v>
      </c>
      <c r="K29" s="8">
        <f>VLOOKUP(J29,$U$8:$V$16,2,FALSE)</f>
        <v>5</v>
      </c>
      <c r="L29" s="8" t="s">
        <v>14</v>
      </c>
      <c r="M29" s="8">
        <f>VLOOKUP(L29,$U$8:$V$16,2,FALSE)</f>
        <v>5</v>
      </c>
      <c r="N29" s="8" t="s">
        <v>21</v>
      </c>
      <c r="O29" s="8">
        <f>VLOOKUP(N29,$U$8:$V$16,2,FALSE)</f>
        <v>0</v>
      </c>
      <c r="P29" s="8" t="s">
        <v>21</v>
      </c>
      <c r="Q29" s="8">
        <f>VLOOKUP(P29,$U$8:$V$16,2,FALSE)</f>
        <v>0</v>
      </c>
      <c r="R29" s="47" t="str">
        <f t="shared" si="0"/>
        <v>FAIL</v>
      </c>
      <c r="S29" s="8" t="str">
        <f t="shared" si="1"/>
        <v>FAIL</v>
      </c>
      <c r="T29" s="28"/>
    </row>
    <row r="30" spans="1:20" s="9" customFormat="1" ht="33" customHeight="1" x14ac:dyDescent="0.3">
      <c r="A30" s="3">
        <v>25</v>
      </c>
      <c r="B30" s="4">
        <v>26</v>
      </c>
      <c r="C30" s="5">
        <v>210377146396</v>
      </c>
      <c r="D30" s="6" t="s">
        <v>45</v>
      </c>
      <c r="E30" s="7" t="s">
        <v>13</v>
      </c>
      <c r="F30" s="8" t="s">
        <v>18</v>
      </c>
      <c r="G30" s="8">
        <f>IFERROR(VLOOKUP(F30,$U$8:$V$16, 2, FALSE), 0)</f>
        <v>4</v>
      </c>
      <c r="H30" s="8" t="s">
        <v>18</v>
      </c>
      <c r="I30" s="8">
        <f>IFERROR(VLOOKUP(H30,$U$8:$V$16, 2, FALSE), 0)</f>
        <v>4</v>
      </c>
      <c r="J30" s="8" t="s">
        <v>14</v>
      </c>
      <c r="K30" s="8">
        <f>VLOOKUP(J30,$U$8:$V$16,2,FALSE)</f>
        <v>5</v>
      </c>
      <c r="L30" s="8" t="s">
        <v>18</v>
      </c>
      <c r="M30" s="8">
        <f>VLOOKUP(L30,$U$8:$V$16,2,FALSE)</f>
        <v>4</v>
      </c>
      <c r="N30" s="8" t="s">
        <v>18</v>
      </c>
      <c r="O30" s="8">
        <f>VLOOKUP(N30,$U$8:$V$16,2,FALSE)</f>
        <v>4</v>
      </c>
      <c r="P30" s="8" t="s">
        <v>18</v>
      </c>
      <c r="Q30" s="8">
        <f>VLOOKUP(P30,$U$8:$V$16,2,FALSE)</f>
        <v>4</v>
      </c>
      <c r="R30" s="47">
        <f t="shared" si="0"/>
        <v>4.17</v>
      </c>
      <c r="S30" s="8" t="str">
        <f t="shared" si="1"/>
        <v>PASS</v>
      </c>
      <c r="T30" s="28"/>
    </row>
    <row r="31" spans="1:20" s="9" customFormat="1" ht="33" customHeight="1" x14ac:dyDescent="0.3">
      <c r="A31" s="10">
        <v>26</v>
      </c>
      <c r="B31" s="4">
        <v>38</v>
      </c>
      <c r="C31" s="5">
        <v>210377146397</v>
      </c>
      <c r="D31" s="6" t="s">
        <v>46</v>
      </c>
      <c r="E31" s="7" t="s">
        <v>13</v>
      </c>
      <c r="F31" s="8" t="s">
        <v>15</v>
      </c>
      <c r="G31" s="8">
        <f>IFERROR(VLOOKUP(F31,$U$8:$V$16, 2, FALSE), 0)</f>
        <v>7</v>
      </c>
      <c r="H31" s="8" t="s">
        <v>14</v>
      </c>
      <c r="I31" s="8">
        <f>IFERROR(VLOOKUP(H31,$U$8:$V$16, 2, FALSE), 0)</f>
        <v>5</v>
      </c>
      <c r="J31" s="8" t="s">
        <v>15</v>
      </c>
      <c r="K31" s="8">
        <f>VLOOKUP(J31,$U$8:$V$16,2,FALSE)</f>
        <v>7</v>
      </c>
      <c r="L31" s="8" t="s">
        <v>15</v>
      </c>
      <c r="M31" s="8">
        <f>VLOOKUP(L31,$U$8:$V$16,2,FALSE)</f>
        <v>7</v>
      </c>
      <c r="N31" s="8" t="s">
        <v>16</v>
      </c>
      <c r="O31" s="8">
        <f>VLOOKUP(N31,$U$8:$V$16,2,FALSE)</f>
        <v>6</v>
      </c>
      <c r="P31" s="8" t="s">
        <v>15</v>
      </c>
      <c r="Q31" s="8">
        <f>VLOOKUP(P31,$U$8:$V$16,2,FALSE)</f>
        <v>7</v>
      </c>
      <c r="R31" s="47">
        <f t="shared" si="0"/>
        <v>6.5</v>
      </c>
      <c r="S31" s="8" t="str">
        <f t="shared" si="1"/>
        <v>PASS</v>
      </c>
      <c r="T31" s="28"/>
    </row>
    <row r="32" spans="1:20" s="9" customFormat="1" ht="33" customHeight="1" x14ac:dyDescent="0.3">
      <c r="A32" s="3">
        <v>27</v>
      </c>
      <c r="B32" s="4">
        <v>9</v>
      </c>
      <c r="C32" s="5">
        <v>210377146398</v>
      </c>
      <c r="D32" s="11" t="s">
        <v>47</v>
      </c>
      <c r="E32" s="7" t="s">
        <v>26</v>
      </c>
      <c r="F32" s="8" t="s">
        <v>18</v>
      </c>
      <c r="G32" s="8">
        <f>IFERROR(VLOOKUP(F32,$U$8:$V$16, 2, FALSE), 0)</f>
        <v>4</v>
      </c>
      <c r="H32" s="8" t="s">
        <v>14</v>
      </c>
      <c r="I32" s="8">
        <f>IFERROR(VLOOKUP(H32,$U$8:$V$16, 2, FALSE), 0)</f>
        <v>5</v>
      </c>
      <c r="J32" s="8" t="s">
        <v>16</v>
      </c>
      <c r="K32" s="8">
        <f>VLOOKUP(J32,$U$8:$V$16,2,FALSE)</f>
        <v>6</v>
      </c>
      <c r="L32" s="8" t="s">
        <v>19</v>
      </c>
      <c r="M32" s="8">
        <f>VLOOKUP(L32,$U$8:$V$16,2,FALSE)</f>
        <v>8</v>
      </c>
      <c r="N32" s="8" t="s">
        <v>15</v>
      </c>
      <c r="O32" s="8">
        <f>VLOOKUP(N32,$U$8:$V$16,2,FALSE)</f>
        <v>7</v>
      </c>
      <c r="P32" s="8" t="s">
        <v>14</v>
      </c>
      <c r="Q32" s="8">
        <f>VLOOKUP(P32,$U$8:$V$16,2,FALSE)</f>
        <v>5</v>
      </c>
      <c r="R32" s="47">
        <f t="shared" si="0"/>
        <v>5.83</v>
      </c>
      <c r="S32" s="8" t="str">
        <f t="shared" si="1"/>
        <v>PASS</v>
      </c>
      <c r="T32" s="28"/>
    </row>
    <row r="33" spans="1:20" s="9" customFormat="1" ht="33" customHeight="1" x14ac:dyDescent="0.3">
      <c r="A33" s="10">
        <v>28</v>
      </c>
      <c r="B33" s="4">
        <v>20</v>
      </c>
      <c r="C33" s="5">
        <v>210377146399</v>
      </c>
      <c r="D33" s="6" t="s">
        <v>48</v>
      </c>
      <c r="E33" s="7" t="s">
        <v>13</v>
      </c>
      <c r="F33" s="8" t="s">
        <v>14</v>
      </c>
      <c r="G33" s="8">
        <f>IFERROR(VLOOKUP(F33,$U$8:$V$16, 2, FALSE), 0)</f>
        <v>5</v>
      </c>
      <c r="H33" s="8" t="s">
        <v>14</v>
      </c>
      <c r="I33" s="8">
        <f>IFERROR(VLOOKUP(H33,$U$8:$V$16, 2, FALSE), 0)</f>
        <v>5</v>
      </c>
      <c r="J33" s="8" t="s">
        <v>19</v>
      </c>
      <c r="K33" s="8">
        <f>VLOOKUP(J33,$U$8:$V$16,2,FALSE)</f>
        <v>8</v>
      </c>
      <c r="L33" s="8" t="s">
        <v>15</v>
      </c>
      <c r="M33" s="8">
        <f>VLOOKUP(L33,$U$8:$V$16,2,FALSE)</f>
        <v>7</v>
      </c>
      <c r="N33" s="8" t="s">
        <v>15</v>
      </c>
      <c r="O33" s="8">
        <f>VLOOKUP(N33,$U$8:$V$16,2,FALSE)</f>
        <v>7</v>
      </c>
      <c r="P33" s="8" t="s">
        <v>14</v>
      </c>
      <c r="Q33" s="8">
        <f>VLOOKUP(P33,$U$8:$V$16,2,FALSE)</f>
        <v>5</v>
      </c>
      <c r="R33" s="47">
        <f t="shared" si="0"/>
        <v>6.17</v>
      </c>
      <c r="S33" s="8" t="str">
        <f t="shared" si="1"/>
        <v>PASS</v>
      </c>
      <c r="T33" s="28"/>
    </row>
    <row r="34" spans="1:20" s="9" customFormat="1" ht="33" customHeight="1" x14ac:dyDescent="0.3">
      <c r="A34" s="3">
        <v>29</v>
      </c>
      <c r="B34" s="4">
        <v>15</v>
      </c>
      <c r="C34" s="5">
        <v>210377146403</v>
      </c>
      <c r="D34" s="11" t="s">
        <v>49</v>
      </c>
      <c r="E34" s="7" t="s">
        <v>13</v>
      </c>
      <c r="F34" s="8" t="s">
        <v>14</v>
      </c>
      <c r="G34" s="8">
        <f>IFERROR(VLOOKUP(F34,$U$8:$V$16, 2, FALSE), 0)</f>
        <v>5</v>
      </c>
      <c r="H34" s="8" t="s">
        <v>14</v>
      </c>
      <c r="I34" s="8">
        <f>IFERROR(VLOOKUP(H34,$U$8:$V$16, 2, FALSE), 0)</f>
        <v>5</v>
      </c>
      <c r="J34" s="8" t="s">
        <v>15</v>
      </c>
      <c r="K34" s="8">
        <f>VLOOKUP(J34,$U$8:$V$16,2,FALSE)</f>
        <v>7</v>
      </c>
      <c r="L34" s="8" t="s">
        <v>15</v>
      </c>
      <c r="M34" s="8">
        <f>VLOOKUP(L34,$U$8:$V$16,2,FALSE)</f>
        <v>7</v>
      </c>
      <c r="N34" s="8" t="s">
        <v>18</v>
      </c>
      <c r="O34" s="8">
        <f>VLOOKUP(N34,$U$8:$V$16,2,FALSE)</f>
        <v>4</v>
      </c>
      <c r="P34" s="8" t="s">
        <v>18</v>
      </c>
      <c r="Q34" s="8">
        <f>VLOOKUP(P34,$U$8:$V$16,2,FALSE)</f>
        <v>4</v>
      </c>
      <c r="R34" s="47">
        <f t="shared" si="0"/>
        <v>5.33</v>
      </c>
      <c r="S34" s="8" t="str">
        <f t="shared" si="1"/>
        <v>PASS</v>
      </c>
      <c r="T34" s="28"/>
    </row>
    <row r="35" spans="1:20" s="9" customFormat="1" ht="33" customHeight="1" x14ac:dyDescent="0.3">
      <c r="A35" s="10">
        <v>30</v>
      </c>
      <c r="B35" s="4">
        <v>36</v>
      </c>
      <c r="C35" s="5">
        <v>210377146404</v>
      </c>
      <c r="D35" s="6" t="s">
        <v>50</v>
      </c>
      <c r="E35" s="7" t="s">
        <v>13</v>
      </c>
      <c r="F35" s="8" t="s">
        <v>18</v>
      </c>
      <c r="G35" s="8">
        <f>IFERROR(VLOOKUP(F35,$U$8:$V$16, 2, FALSE), 0)</f>
        <v>4</v>
      </c>
      <c r="H35" s="8" t="s">
        <v>21</v>
      </c>
      <c r="I35" s="8">
        <f>IFERROR(VLOOKUP(H35,$U$8:$V$16, 2, FALSE), 0)</f>
        <v>0</v>
      </c>
      <c r="J35" s="8" t="s">
        <v>19</v>
      </c>
      <c r="K35" s="8">
        <f>VLOOKUP(J35,$U$8:$V$16,2,FALSE)</f>
        <v>8</v>
      </c>
      <c r="L35" s="8" t="s">
        <v>19</v>
      </c>
      <c r="M35" s="8">
        <f>VLOOKUP(L35,$U$8:$V$16,2,FALSE)</f>
        <v>8</v>
      </c>
      <c r="N35" s="8" t="s">
        <v>15</v>
      </c>
      <c r="O35" s="8">
        <f>VLOOKUP(N35,$U$8:$V$16,2,FALSE)</f>
        <v>7</v>
      </c>
      <c r="P35" s="8" t="s">
        <v>18</v>
      </c>
      <c r="Q35" s="8">
        <f>VLOOKUP(P35,$U$8:$V$16,2,FALSE)</f>
        <v>4</v>
      </c>
      <c r="R35" s="47" t="str">
        <f t="shared" si="0"/>
        <v>FAIL</v>
      </c>
      <c r="S35" s="8" t="str">
        <f t="shared" si="1"/>
        <v>FAIL</v>
      </c>
      <c r="T35" s="28"/>
    </row>
    <row r="36" spans="1:20" s="9" customFormat="1" ht="33" customHeight="1" x14ac:dyDescent="0.3">
      <c r="A36" s="3">
        <v>31</v>
      </c>
      <c r="B36" s="4">
        <v>33</v>
      </c>
      <c r="C36" s="5">
        <v>210377146405</v>
      </c>
      <c r="D36" s="16" t="s">
        <v>51</v>
      </c>
      <c r="E36" s="7" t="s">
        <v>26</v>
      </c>
      <c r="F36" s="8" t="s">
        <v>21</v>
      </c>
      <c r="G36" s="8">
        <f>IFERROR(VLOOKUP(F36,$U$8:$V$16, 2, FALSE), 0)</f>
        <v>0</v>
      </c>
      <c r="H36" s="8" t="s">
        <v>21</v>
      </c>
      <c r="I36" s="8">
        <f>IFERROR(VLOOKUP(H36,$U$8:$V$16, 2, FALSE), 0)</f>
        <v>0</v>
      </c>
      <c r="J36" s="8" t="s">
        <v>15</v>
      </c>
      <c r="K36" s="8">
        <f>VLOOKUP(J36,$U$8:$V$16,2,FALSE)</f>
        <v>7</v>
      </c>
      <c r="L36" s="8" t="s">
        <v>14</v>
      </c>
      <c r="M36" s="8">
        <f>VLOOKUP(L36,$U$8:$V$16,2,FALSE)</f>
        <v>5</v>
      </c>
      <c r="N36" s="8" t="s">
        <v>15</v>
      </c>
      <c r="O36" s="8">
        <f>VLOOKUP(N36,$U$8:$V$16,2,FALSE)</f>
        <v>7</v>
      </c>
      <c r="P36" s="8" t="s">
        <v>14</v>
      </c>
      <c r="Q36" s="8">
        <f>VLOOKUP(P36,$U$8:$V$16,2,FALSE)</f>
        <v>5</v>
      </c>
      <c r="R36" s="47" t="str">
        <f t="shared" si="0"/>
        <v>FAIL</v>
      </c>
      <c r="S36" s="8" t="str">
        <f t="shared" si="1"/>
        <v>FAIL</v>
      </c>
      <c r="T36" s="28"/>
    </row>
    <row r="37" spans="1:20" s="9" customFormat="1" ht="33" customHeight="1" x14ac:dyDescent="0.3">
      <c r="A37" s="10">
        <v>32</v>
      </c>
      <c r="B37" s="4">
        <v>13</v>
      </c>
      <c r="C37" s="5">
        <v>210377146406</v>
      </c>
      <c r="D37" s="11" t="s">
        <v>52</v>
      </c>
      <c r="E37" s="7" t="s">
        <v>13</v>
      </c>
      <c r="F37" s="8" t="s">
        <v>21</v>
      </c>
      <c r="G37" s="8">
        <f>IFERROR(VLOOKUP(F37,$U$8:$V$16, 2, FALSE), 0)</f>
        <v>0</v>
      </c>
      <c r="H37" s="8" t="s">
        <v>21</v>
      </c>
      <c r="I37" s="8">
        <f>IFERROR(VLOOKUP(H37,$U$8:$V$16, 2, FALSE), 0)</f>
        <v>0</v>
      </c>
      <c r="J37" s="8" t="s">
        <v>14</v>
      </c>
      <c r="K37" s="8">
        <f>VLOOKUP(J37,$U$8:$V$16,2,FALSE)</f>
        <v>5</v>
      </c>
      <c r="L37" s="8" t="s">
        <v>18</v>
      </c>
      <c r="M37" s="8">
        <f>VLOOKUP(L37,$U$8:$V$16,2,FALSE)</f>
        <v>4</v>
      </c>
      <c r="N37" s="8" t="s">
        <v>14</v>
      </c>
      <c r="O37" s="8">
        <f>VLOOKUP(N37,$U$8:$V$16,2,FALSE)</f>
        <v>5</v>
      </c>
      <c r="P37" s="8" t="s">
        <v>15</v>
      </c>
      <c r="Q37" s="8">
        <f>VLOOKUP(P37,$U$8:$V$16,2,FALSE)</f>
        <v>7</v>
      </c>
      <c r="R37" s="47" t="str">
        <f t="shared" si="0"/>
        <v>FAIL</v>
      </c>
      <c r="S37" s="8" t="str">
        <f t="shared" si="1"/>
        <v>FAIL</v>
      </c>
      <c r="T37" s="28"/>
    </row>
    <row r="38" spans="1:20" s="9" customFormat="1" ht="33" customHeight="1" x14ac:dyDescent="0.3">
      <c r="A38" s="3">
        <v>33</v>
      </c>
      <c r="B38" s="4">
        <v>28</v>
      </c>
      <c r="C38" s="5">
        <v>210787146079</v>
      </c>
      <c r="D38" s="17" t="s">
        <v>53</v>
      </c>
      <c r="E38" s="18" t="s">
        <v>26</v>
      </c>
      <c r="F38" s="8" t="s">
        <v>19</v>
      </c>
      <c r="G38" s="8">
        <f>IFERROR(VLOOKUP(F38,$U$8:$V$16, 2, FALSE), 0)</f>
        <v>8</v>
      </c>
      <c r="H38" s="8" t="s">
        <v>16</v>
      </c>
      <c r="I38" s="8">
        <f>IFERROR(VLOOKUP(H38,$U$8:$V$16, 2, FALSE), 0)</f>
        <v>6</v>
      </c>
      <c r="J38" s="8" t="s">
        <v>21</v>
      </c>
      <c r="K38" s="8">
        <f>VLOOKUP(J38,$U$8:$V$16,2,FALSE)</f>
        <v>0</v>
      </c>
      <c r="L38" s="8" t="s">
        <v>19</v>
      </c>
      <c r="M38" s="8">
        <f>VLOOKUP(L38,$U$8:$V$16,2,FALSE)</f>
        <v>8</v>
      </c>
      <c r="N38" s="8" t="s">
        <v>19</v>
      </c>
      <c r="O38" s="8">
        <f>VLOOKUP(N38,$U$8:$V$16,2,FALSE)</f>
        <v>8</v>
      </c>
      <c r="P38" s="8" t="s">
        <v>16</v>
      </c>
      <c r="Q38" s="8">
        <f>VLOOKUP(P38,$U$8:$V$16,2,FALSE)</f>
        <v>6</v>
      </c>
      <c r="R38" s="47" t="str">
        <f t="shared" si="0"/>
        <v>FAIL</v>
      </c>
      <c r="S38" s="8" t="str">
        <f t="shared" si="1"/>
        <v>FAIL</v>
      </c>
      <c r="T38" s="28"/>
    </row>
    <row r="39" spans="1:20" s="9" customFormat="1" ht="33" customHeight="1" x14ac:dyDescent="0.3">
      <c r="A39" s="10">
        <v>34</v>
      </c>
      <c r="B39" s="4">
        <v>16</v>
      </c>
      <c r="C39" s="5">
        <v>210787146080</v>
      </c>
      <c r="D39" s="19" t="s">
        <v>54</v>
      </c>
      <c r="E39" s="18" t="s">
        <v>13</v>
      </c>
      <c r="F39" s="8" t="s">
        <v>21</v>
      </c>
      <c r="G39" s="8">
        <f>IFERROR(VLOOKUP(F39,$U$8:$V$16, 2, FALSE), 0)</f>
        <v>0</v>
      </c>
      <c r="H39" s="8" t="s">
        <v>21</v>
      </c>
      <c r="I39" s="8">
        <f>IFERROR(VLOOKUP(H39,$U$8:$V$16, 2, FALSE), 0)</f>
        <v>0</v>
      </c>
      <c r="J39" s="8" t="s">
        <v>18</v>
      </c>
      <c r="K39" s="8">
        <f>VLOOKUP(J39,$U$8:$V$16,2,FALSE)</f>
        <v>4</v>
      </c>
      <c r="L39" s="8" t="s">
        <v>14</v>
      </c>
      <c r="M39" s="8">
        <f>VLOOKUP(L39,$U$8:$V$16,2,FALSE)</f>
        <v>5</v>
      </c>
      <c r="N39" s="8" t="s">
        <v>14</v>
      </c>
      <c r="O39" s="8">
        <f>VLOOKUP(N39,$U$8:$V$16,2,FALSE)</f>
        <v>5</v>
      </c>
      <c r="P39" s="8" t="s">
        <v>21</v>
      </c>
      <c r="Q39" s="8">
        <f>VLOOKUP(P39,$U$8:$V$16,2,FALSE)</f>
        <v>0</v>
      </c>
      <c r="R39" s="47" t="str">
        <f t="shared" si="0"/>
        <v>FAIL</v>
      </c>
      <c r="S39" s="8" t="str">
        <f t="shared" si="1"/>
        <v>FAIL</v>
      </c>
      <c r="T39" s="28"/>
    </row>
    <row r="40" spans="1:20" s="9" customFormat="1" ht="33" customHeight="1" x14ac:dyDescent="0.3">
      <c r="A40" s="3">
        <v>35</v>
      </c>
      <c r="B40" s="4">
        <v>41</v>
      </c>
      <c r="C40" s="5">
        <v>210787146081</v>
      </c>
      <c r="D40" s="17" t="s">
        <v>55</v>
      </c>
      <c r="E40" s="18" t="s">
        <v>13</v>
      </c>
      <c r="F40" s="8" t="s">
        <v>19</v>
      </c>
      <c r="G40" s="8">
        <f>IFERROR(VLOOKUP(F40,$U$8:$V$16, 2, FALSE), 0)</f>
        <v>8</v>
      </c>
      <c r="H40" s="8" t="s">
        <v>15</v>
      </c>
      <c r="I40" s="8">
        <f>IFERROR(VLOOKUP(H40,$U$8:$V$16, 2, FALSE), 0)</f>
        <v>7</v>
      </c>
      <c r="J40" s="8" t="s">
        <v>21</v>
      </c>
      <c r="K40" s="8">
        <f>VLOOKUP(J40,$U$8:$V$16,2,FALSE)</f>
        <v>0</v>
      </c>
      <c r="L40" s="8" t="s">
        <v>19</v>
      </c>
      <c r="M40" s="8">
        <f>VLOOKUP(L40,$U$8:$V$16,2,FALSE)</f>
        <v>8</v>
      </c>
      <c r="N40" s="8" t="s">
        <v>15</v>
      </c>
      <c r="O40" s="8">
        <f>VLOOKUP(N40,$U$8:$V$16,2,FALSE)</f>
        <v>7</v>
      </c>
      <c r="P40" s="8" t="s">
        <v>14</v>
      </c>
      <c r="Q40" s="8">
        <f>VLOOKUP(P40,$U$8:$V$16,2,FALSE)</f>
        <v>5</v>
      </c>
      <c r="R40" s="47" t="str">
        <f t="shared" si="0"/>
        <v>FAIL</v>
      </c>
      <c r="S40" s="8" t="str">
        <f t="shared" si="1"/>
        <v>FAIL</v>
      </c>
      <c r="T40" s="28"/>
    </row>
    <row r="41" spans="1:20" s="9" customFormat="1" ht="33" customHeight="1" x14ac:dyDescent="0.3">
      <c r="A41" s="10">
        <v>36</v>
      </c>
      <c r="B41" s="4">
        <v>2</v>
      </c>
      <c r="C41" s="5">
        <v>210787146082</v>
      </c>
      <c r="D41" s="19" t="s">
        <v>56</v>
      </c>
      <c r="E41" s="18" t="s">
        <v>13</v>
      </c>
      <c r="F41" s="8" t="s">
        <v>14</v>
      </c>
      <c r="G41" s="8">
        <f>IFERROR(VLOOKUP(F41,$U$8:$V$16, 2, FALSE), 0)</f>
        <v>5</v>
      </c>
      <c r="H41" s="8" t="s">
        <v>14</v>
      </c>
      <c r="I41" s="8">
        <f>IFERROR(VLOOKUP(H41,$U$8:$V$16, 2, FALSE), 0)</f>
        <v>5</v>
      </c>
      <c r="J41" s="8" t="s">
        <v>15</v>
      </c>
      <c r="K41" s="8">
        <f>VLOOKUP(J41,$U$8:$V$16,2,FALSE)</f>
        <v>7</v>
      </c>
      <c r="L41" s="8" t="s">
        <v>19</v>
      </c>
      <c r="M41" s="8">
        <f>VLOOKUP(L41,$U$8:$V$16,2,FALSE)</f>
        <v>8</v>
      </c>
      <c r="N41" s="8" t="s">
        <v>15</v>
      </c>
      <c r="O41" s="8">
        <f>VLOOKUP(N41,$U$8:$V$16,2,FALSE)</f>
        <v>7</v>
      </c>
      <c r="P41" s="8" t="s">
        <v>16</v>
      </c>
      <c r="Q41" s="8">
        <f>VLOOKUP(P41,$U$8:$V$16,2,FALSE)</f>
        <v>6</v>
      </c>
      <c r="R41" s="47">
        <f t="shared" si="0"/>
        <v>6.33</v>
      </c>
      <c r="S41" s="8" t="str">
        <f t="shared" si="1"/>
        <v>PASS</v>
      </c>
      <c r="T41" s="28"/>
    </row>
    <row r="42" spans="1:20" s="9" customFormat="1" ht="33" customHeight="1" x14ac:dyDescent="0.3">
      <c r="A42" s="3">
        <v>37</v>
      </c>
      <c r="B42" s="4">
        <v>29</v>
      </c>
      <c r="C42" s="5">
        <v>210787146083</v>
      </c>
      <c r="D42" s="17" t="s">
        <v>57</v>
      </c>
      <c r="E42" s="18" t="s">
        <v>13</v>
      </c>
      <c r="F42" s="8" t="s">
        <v>18</v>
      </c>
      <c r="G42" s="8">
        <f>IFERROR(VLOOKUP(F42,$U$8:$V$16, 2, FALSE), 0)</f>
        <v>4</v>
      </c>
      <c r="H42" s="8" t="s">
        <v>14</v>
      </c>
      <c r="I42" s="8">
        <f>IFERROR(VLOOKUP(H42,$U$8:$V$16, 2, FALSE), 0)</f>
        <v>5</v>
      </c>
      <c r="J42" s="8" t="s">
        <v>19</v>
      </c>
      <c r="K42" s="8">
        <f>VLOOKUP(J42,$U$8:$V$16,2,FALSE)</f>
        <v>8</v>
      </c>
      <c r="L42" s="8" t="s">
        <v>58</v>
      </c>
      <c r="M42" s="8">
        <f>VLOOKUP(L42,$U$8:$V$16,2,FALSE)</f>
        <v>10</v>
      </c>
      <c r="N42" s="8" t="s">
        <v>15</v>
      </c>
      <c r="O42" s="8">
        <f>VLOOKUP(N42,$U$8:$V$16,2,FALSE)</f>
        <v>7</v>
      </c>
      <c r="P42" s="8" t="s">
        <v>15</v>
      </c>
      <c r="Q42" s="8">
        <f>VLOOKUP(P42,$U$8:$V$16,2,FALSE)</f>
        <v>7</v>
      </c>
      <c r="R42" s="47">
        <f t="shared" si="0"/>
        <v>6.83</v>
      </c>
      <c r="S42" s="8" t="str">
        <f t="shared" si="1"/>
        <v>PASS</v>
      </c>
      <c r="T42" s="28"/>
    </row>
    <row r="43" spans="1:20" s="9" customFormat="1" ht="33" customHeight="1" x14ac:dyDescent="0.3">
      <c r="A43" s="10">
        <v>38</v>
      </c>
      <c r="B43" s="4">
        <v>27</v>
      </c>
      <c r="C43" s="5">
        <v>210787146084</v>
      </c>
      <c r="D43" s="19" t="s">
        <v>59</v>
      </c>
      <c r="E43" s="18" t="s">
        <v>13</v>
      </c>
      <c r="F43" s="8" t="s">
        <v>21</v>
      </c>
      <c r="G43" s="8">
        <f>IFERROR(VLOOKUP(F43,$U$8:$V$16, 2, FALSE), 0)</f>
        <v>0</v>
      </c>
      <c r="H43" s="8" t="s">
        <v>21</v>
      </c>
      <c r="I43" s="8">
        <f>IFERROR(VLOOKUP(H43,$U$8:$V$16, 2, FALSE), 0)</f>
        <v>0</v>
      </c>
      <c r="J43" s="8" t="s">
        <v>14</v>
      </c>
      <c r="K43" s="8">
        <f>VLOOKUP(J43,$U$8:$V$16,2,FALSE)</f>
        <v>5</v>
      </c>
      <c r="L43" s="8" t="s">
        <v>15</v>
      </c>
      <c r="M43" s="8">
        <f>VLOOKUP(L43,$U$8:$V$16,2,FALSE)</f>
        <v>7</v>
      </c>
      <c r="N43" s="8" t="s">
        <v>15</v>
      </c>
      <c r="O43" s="8">
        <f>VLOOKUP(N43,$U$8:$V$16,2,FALSE)</f>
        <v>7</v>
      </c>
      <c r="P43" s="8" t="s">
        <v>16</v>
      </c>
      <c r="Q43" s="8">
        <f>VLOOKUP(P43,$U$8:$V$16,2,FALSE)</f>
        <v>6</v>
      </c>
      <c r="R43" s="47" t="str">
        <f t="shared" si="0"/>
        <v>FAIL</v>
      </c>
      <c r="S43" s="8" t="str">
        <f t="shared" si="1"/>
        <v>FAIL</v>
      </c>
      <c r="T43" s="28"/>
    </row>
    <row r="44" spans="1:20" s="9" customFormat="1" ht="33" customHeight="1" x14ac:dyDescent="0.3">
      <c r="A44" s="3">
        <v>39</v>
      </c>
      <c r="B44" s="4">
        <v>17</v>
      </c>
      <c r="C44" s="5">
        <v>210787146085</v>
      </c>
      <c r="D44" s="19" t="s">
        <v>60</v>
      </c>
      <c r="E44" s="18" t="s">
        <v>13</v>
      </c>
      <c r="F44" s="8" t="s">
        <v>21</v>
      </c>
      <c r="G44" s="8">
        <f>IFERROR(VLOOKUP(F44,$U$8:$V$16, 2, FALSE), 0)</f>
        <v>0</v>
      </c>
      <c r="H44" s="8" t="s">
        <v>21</v>
      </c>
      <c r="I44" s="8">
        <f>IFERROR(VLOOKUP(H44,$U$8:$V$16, 2, FALSE), 0)</f>
        <v>0</v>
      </c>
      <c r="J44" s="8" t="s">
        <v>18</v>
      </c>
      <c r="K44" s="8">
        <f>VLOOKUP(J44,$U$8:$V$16,2,FALSE)</f>
        <v>4</v>
      </c>
      <c r="L44" s="8" t="s">
        <v>21</v>
      </c>
      <c r="M44" s="8">
        <f>VLOOKUP(L44,$U$8:$V$16,2,FALSE)</f>
        <v>0</v>
      </c>
      <c r="N44" s="8" t="s">
        <v>14</v>
      </c>
      <c r="O44" s="8">
        <f>VLOOKUP(N44,$U$8:$V$16,2,FALSE)</f>
        <v>5</v>
      </c>
      <c r="P44" s="8" t="s">
        <v>21</v>
      </c>
      <c r="Q44" s="8">
        <f>VLOOKUP(P44,$U$8:$V$16,2,FALSE)</f>
        <v>0</v>
      </c>
      <c r="R44" s="47" t="str">
        <f t="shared" si="0"/>
        <v>FAIL</v>
      </c>
      <c r="S44" s="8" t="str">
        <f t="shared" si="1"/>
        <v>FAIL</v>
      </c>
      <c r="T44" s="28"/>
    </row>
    <row r="45" spans="1:20" ht="34.5" customHeight="1" x14ac:dyDescent="0.3"/>
    <row r="46" spans="1:20" s="21" customFormat="1" ht="20.25" customHeight="1" x14ac:dyDescent="0.3">
      <c r="A46" s="20"/>
      <c r="B46" s="20"/>
      <c r="C46" s="20"/>
      <c r="D46" s="20"/>
      <c r="E46" s="20"/>
      <c r="F46" s="2" t="s">
        <v>5</v>
      </c>
      <c r="G46" s="2"/>
      <c r="H46" s="2" t="s">
        <v>6</v>
      </c>
      <c r="I46" s="2"/>
      <c r="J46" s="2" t="s">
        <v>7</v>
      </c>
      <c r="K46" s="2"/>
      <c r="L46" s="2" t="s">
        <v>8</v>
      </c>
      <c r="M46" s="2"/>
      <c r="N46" s="2" t="s">
        <v>9</v>
      </c>
      <c r="O46" s="2"/>
      <c r="P46" s="2" t="s">
        <v>10</v>
      </c>
      <c r="Q46" s="2"/>
      <c r="R46" s="2"/>
      <c r="S46" s="2" t="s">
        <v>11</v>
      </c>
      <c r="T46" s="27"/>
    </row>
    <row r="47" spans="1:20" s="21" customFormat="1" ht="28.5" customHeight="1" x14ac:dyDescent="0.3">
      <c r="A47" s="40" t="s">
        <v>61</v>
      </c>
      <c r="B47" s="41"/>
      <c r="C47" s="41"/>
      <c r="D47" s="41"/>
      <c r="E47" s="41"/>
      <c r="F47" s="22">
        <f t="shared" ref="F47:P47" si="2">F48+F49</f>
        <v>39</v>
      </c>
      <c r="G47" s="22"/>
      <c r="H47" s="22">
        <f t="shared" si="2"/>
        <v>39</v>
      </c>
      <c r="I47" s="22"/>
      <c r="J47" s="22">
        <f t="shared" si="2"/>
        <v>39</v>
      </c>
      <c r="K47" s="22"/>
      <c r="L47" s="22">
        <f t="shared" si="2"/>
        <v>39</v>
      </c>
      <c r="M47" s="22"/>
      <c r="N47" s="22">
        <f t="shared" si="2"/>
        <v>39</v>
      </c>
      <c r="O47" s="22"/>
      <c r="P47" s="22">
        <f t="shared" si="2"/>
        <v>39</v>
      </c>
      <c r="Q47" s="22"/>
      <c r="R47" s="22"/>
      <c r="S47" s="22">
        <f>S48+S49</f>
        <v>39</v>
      </c>
      <c r="T47" s="29"/>
    </row>
    <row r="48" spans="1:20" s="21" customFormat="1" ht="28.5" customHeight="1" x14ac:dyDescent="0.3">
      <c r="A48" s="40" t="s">
        <v>62</v>
      </c>
      <c r="B48" s="41"/>
      <c r="C48" s="41"/>
      <c r="D48" s="41"/>
      <c r="E48" s="41"/>
      <c r="F48" s="22">
        <f>COUNTIF(F6:F44,"&lt;&gt;F")</f>
        <v>29</v>
      </c>
      <c r="G48" s="22"/>
      <c r="H48" s="22">
        <f t="shared" ref="F48:P48" si="3">COUNTIF(H6:H44,"&lt;&gt;F")</f>
        <v>24</v>
      </c>
      <c r="I48" s="22"/>
      <c r="J48" s="22">
        <f t="shared" si="3"/>
        <v>37</v>
      </c>
      <c r="K48" s="22"/>
      <c r="L48" s="22">
        <f t="shared" si="3"/>
        <v>36</v>
      </c>
      <c r="M48" s="22"/>
      <c r="N48" s="22">
        <f t="shared" si="3"/>
        <v>38</v>
      </c>
      <c r="O48" s="22"/>
      <c r="P48" s="22">
        <f t="shared" si="3"/>
        <v>34</v>
      </c>
      <c r="Q48" s="22"/>
      <c r="R48" s="22"/>
      <c r="S48" s="22">
        <f>COUNTIF(S6:S44,"&lt;&gt;FAIL")</f>
        <v>21</v>
      </c>
      <c r="T48" s="29"/>
    </row>
    <row r="49" spans="1:20" s="21" customFormat="1" ht="28.5" customHeight="1" x14ac:dyDescent="0.3">
      <c r="A49" s="40" t="s">
        <v>63</v>
      </c>
      <c r="B49" s="41"/>
      <c r="C49" s="41"/>
      <c r="D49" s="41"/>
      <c r="E49" s="41"/>
      <c r="F49" s="22">
        <f t="shared" ref="F49:P49" si="4">COUNTIF(F6:F44, "F")</f>
        <v>10</v>
      </c>
      <c r="G49" s="22"/>
      <c r="H49" s="22">
        <f t="shared" si="4"/>
        <v>15</v>
      </c>
      <c r="I49" s="22"/>
      <c r="J49" s="22">
        <f t="shared" si="4"/>
        <v>2</v>
      </c>
      <c r="K49" s="22"/>
      <c r="L49" s="22">
        <f t="shared" si="4"/>
        <v>3</v>
      </c>
      <c r="M49" s="22"/>
      <c r="N49" s="22">
        <f t="shared" si="4"/>
        <v>1</v>
      </c>
      <c r="O49" s="22"/>
      <c r="P49" s="22">
        <f t="shared" si="4"/>
        <v>5</v>
      </c>
      <c r="Q49" s="22"/>
      <c r="R49" s="22"/>
      <c r="S49" s="22">
        <f>COUNTIF(S6:S44, "FAIL")</f>
        <v>18</v>
      </c>
      <c r="T49" s="29"/>
    </row>
    <row r="50" spans="1:20" s="21" customFormat="1" ht="26.25" customHeight="1" x14ac:dyDescent="0.3">
      <c r="A50" s="42" t="s">
        <v>64</v>
      </c>
      <c r="B50" s="43"/>
      <c r="C50" s="43"/>
      <c r="D50" s="43"/>
      <c r="E50" s="44"/>
      <c r="F50" s="23">
        <f>F48/F47*100</f>
        <v>74.358974358974365</v>
      </c>
      <c r="G50" s="23"/>
      <c r="H50" s="23">
        <f t="shared" ref="H50:S50" si="5">H48/H47*100</f>
        <v>61.53846153846154</v>
      </c>
      <c r="I50" s="23"/>
      <c r="J50" s="23">
        <f t="shared" si="5"/>
        <v>94.871794871794862</v>
      </c>
      <c r="K50" s="23"/>
      <c r="L50" s="23">
        <f t="shared" si="5"/>
        <v>92.307692307692307</v>
      </c>
      <c r="M50" s="23"/>
      <c r="N50" s="23">
        <f t="shared" si="5"/>
        <v>97.435897435897431</v>
      </c>
      <c r="O50" s="23"/>
      <c r="P50" s="23">
        <f t="shared" si="5"/>
        <v>87.179487179487182</v>
      </c>
      <c r="Q50" s="23"/>
      <c r="R50" s="23">
        <f>ROUND(AVERAGE(R6:R44),2)</f>
        <v>6.33</v>
      </c>
      <c r="S50" s="23">
        <f t="shared" si="5"/>
        <v>53.846153846153847</v>
      </c>
      <c r="T50" s="30"/>
    </row>
    <row r="51" spans="1:20" s="21" customFormat="1" ht="24.75" customHeight="1" x14ac:dyDescent="0.3">
      <c r="A51" s="42" t="s">
        <v>65</v>
      </c>
      <c r="B51" s="43"/>
      <c r="C51" s="43"/>
      <c r="D51" s="43"/>
      <c r="E51" s="44"/>
      <c r="F51" s="33">
        <f>S48/S47</f>
        <v>0.53846153846153844</v>
      </c>
      <c r="G51" s="34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6"/>
      <c r="T51" s="31"/>
    </row>
    <row r="52" spans="1:20" x14ac:dyDescent="0.3">
      <c r="C52" s="32"/>
      <c r="D52" s="32"/>
      <c r="E52" s="32"/>
    </row>
  </sheetData>
  <mergeCells count="10">
    <mergeCell ref="F51:S51"/>
    <mergeCell ref="A1:S1"/>
    <mergeCell ref="A2:S2"/>
    <mergeCell ref="A3:S3"/>
    <mergeCell ref="A4:D4"/>
    <mergeCell ref="A47:E47"/>
    <mergeCell ref="A48:E48"/>
    <mergeCell ref="A49:E49"/>
    <mergeCell ref="A50:E50"/>
    <mergeCell ref="A51:E51"/>
  </mergeCells>
  <conditionalFormatting sqref="F6:R44">
    <cfRule type="containsText" dxfId="8" priority="7" operator="containsText" text="F">
      <formula>NOT(ISERROR(SEARCH("F",F6)))</formula>
    </cfRule>
    <cfRule type="containsText" dxfId="7" priority="8" operator="containsText" text="F">
      <formula>NOT(ISERROR(SEARCH("F",F6)))</formula>
    </cfRule>
  </conditionalFormatting>
  <conditionalFormatting sqref="S6:T44">
    <cfRule type="containsText" dxfId="6" priority="5" operator="containsText" text="FAIL">
      <formula>NOT(ISERROR(SEARCH("FAIL",S6)))</formula>
    </cfRule>
    <cfRule type="containsText" dxfId="5" priority="6" operator="containsText" text="FAIL">
      <formula>NOT(ISERROR(SEARCH("FAIL",S6)))</formula>
    </cfRule>
    <cfRule type="cellIs" priority="9" operator="equal">
      <formula>"FAIL"</formula>
    </cfRule>
  </conditionalFormatting>
  <conditionalFormatting sqref="R7">
    <cfRule type="cellIs" priority="4" operator="equal">
      <formula>"FAIL"</formula>
    </cfRule>
  </conditionalFormatting>
  <conditionalFormatting sqref="U5:U6">
    <cfRule type="cellIs" priority="3" operator="equal">
      <formula>"FAIL"</formula>
    </cfRule>
  </conditionalFormatting>
  <conditionalFormatting sqref="U5">
    <cfRule type="cellIs" priority="2" operator="equal">
      <formula>"FAIL"</formula>
    </cfRule>
    <cfRule type="cellIs" dxfId="0" priority="1" operator="equal">
      <formula>"FAIL"</formula>
    </cfRule>
  </conditionalFormatting>
  <dataValidations count="2">
    <dataValidation type="list" allowBlank="1" showInputMessage="1" showErrorMessage="1" promptTitle="Second Language Selection" prompt="Choose Correct Second Language" sqref="E6:E44" xr:uid="{314B913F-A329-4F01-B6A6-B68F97362064}">
      <formula1>"Telugu,Sanskrit,Hindi,Urdu"</formula1>
    </dataValidation>
    <dataValidation allowBlank="1" showInputMessage="1" showErrorMessage="1" prompt="Enter Student Name As Per S.S.C Marks List_x000a_" sqref="D39:D40 D32:D37 D27:D30 D8:D11" xr:uid="{F976219D-F034-4CB3-8239-A7C92625D284}"/>
  </dataValidations>
  <printOptions horizontalCentered="1"/>
  <pageMargins left="0" right="0" top="0" bottom="0.31" header="0" footer="0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MCCS-2</vt:lpstr>
      <vt:lpstr>'MCCS-2'!Print_Titles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paramesh yarra</dc:creator>
  <cp:lastModifiedBy>Madhav M</cp:lastModifiedBy>
  <cp:lastPrinted>2024-07-21T08:30:34Z</cp:lastPrinted>
  <dcterms:created xsi:type="dcterms:W3CDTF">2024-04-16T16:10:56Z</dcterms:created>
  <dcterms:modified xsi:type="dcterms:W3CDTF">2024-07-30T18:26:50Z</dcterms:modified>
</cp:coreProperties>
</file>