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mpinc\Documents\Maven Analytics - Advanced DAX\Manufacturing+Downtime\"/>
    </mc:Choice>
  </mc:AlternateContent>
  <xr:revisionPtr revIDLastSave="0" documentId="13_ncr:1_{1767E6AC-CF4C-4E43-B901-58BADAA310D2}" xr6:coauthVersionLast="47" xr6:coauthVersionMax="47" xr10:uidLastSave="{00000000-0000-0000-0000-000000000000}"/>
  <bookViews>
    <workbookView xWindow="-108" yWindow="-108" windowWidth="23256" windowHeight="12456" tabRatio="831" firstSheet="2" activeTab="7" xr2:uid="{8FF62ED8-A67E-423F-8325-F23DB684777C}"/>
  </bookViews>
  <sheets>
    <sheet name="Line productivity" sheetId="1" r:id="rId1"/>
    <sheet name="Products" sheetId="8" r:id="rId2"/>
    <sheet name="Downtime factors" sheetId="3" r:id="rId3"/>
    <sheet name="Line downtime" sheetId="2" r:id="rId4"/>
    <sheet name="Running total of downtime facto" sheetId="13" r:id="rId5"/>
    <sheet name="Efficiency of each operator" sheetId="11" r:id="rId6"/>
    <sheet name="Downtime by operator &amp; factor" sheetId="16" r:id="rId7"/>
    <sheet name="Dashboard" sheetId="12" r:id="rId8"/>
  </sheets>
  <definedNames>
    <definedName name="_xlnm._FilterDatabase" localSheetId="2" hidden="1">'Downtime factors'!$A$1:$C$13</definedName>
    <definedName name="_xlnm._FilterDatabase" localSheetId="0" hidden="1">'Line productivity'!$A$1:$F$39</definedName>
  </definedNames>
  <calcPr calcId="191029"/>
  <pivotCaches>
    <pivotCache cacheId="26" r:id="rId9"/>
    <pivotCache cacheId="38" r:id="rId10"/>
    <pivotCache cacheId="52" r:id="rId11"/>
  </pivotCaches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4" i="12" l="1" a="1"/>
  <c r="O14" i="12" s="1"/>
  <c r="O17" i="12" s="1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3" i="2"/>
  <c r="C41" i="2"/>
  <c r="D41" i="2"/>
  <c r="D10" i="3" s="1"/>
  <c r="E41" i="2"/>
  <c r="D4" i="3" s="1"/>
  <c r="F41" i="2"/>
  <c r="G41" i="2"/>
  <c r="H41" i="2"/>
  <c r="I41" i="2"/>
  <c r="D6" i="3" s="1"/>
  <c r="J41" i="2"/>
  <c r="D12" i="3" s="1"/>
  <c r="K41" i="2"/>
  <c r="L41" i="2"/>
  <c r="M41" i="2"/>
  <c r="B41" i="2"/>
  <c r="D2" i="3"/>
  <c r="D11" i="3"/>
  <c r="D5" i="3"/>
  <c r="D7" i="3"/>
  <c r="D3" i="3"/>
  <c r="D9" i="3"/>
  <c r="D8" i="3"/>
  <c r="D13" i="3"/>
  <c r="K5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2" i="1"/>
  <c r="R18" i="12" l="1"/>
  <c r="Q18" i="12"/>
  <c r="P18" i="12"/>
  <c r="O16" i="12"/>
  <c r="S17" i="12"/>
  <c r="O19" i="12"/>
  <c r="R17" i="12"/>
  <c r="O18" i="12"/>
  <c r="Q17" i="12"/>
  <c r="P17" i="12"/>
  <c r="S19" i="12"/>
  <c r="S16" i="12"/>
  <c r="R19" i="12"/>
  <c r="R16" i="12"/>
  <c r="Q19" i="12"/>
  <c r="Q16" i="12"/>
  <c r="P19" i="12"/>
  <c r="P16" i="12"/>
  <c r="S18" i="12"/>
  <c r="E2" i="3"/>
  <c r="E13" i="3"/>
  <c r="E12" i="3"/>
  <c r="E11" i="3"/>
  <c r="E10" i="3"/>
  <c r="E8" i="3"/>
  <c r="E4" i="3"/>
  <c r="E9" i="3"/>
  <c r="E7" i="3"/>
  <c r="E6" i="3"/>
  <c r="E5" i="3"/>
  <c r="E3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<sst xmlns="http://schemas.openxmlformats.org/spreadsheetml/2006/main" count="180" uniqueCount="62">
  <si>
    <t>Date</t>
  </si>
  <si>
    <t>Product</t>
  </si>
  <si>
    <t>Batch</t>
  </si>
  <si>
    <t>Operator</t>
  </si>
  <si>
    <t>Start Time</t>
  </si>
  <si>
    <t>End Time</t>
  </si>
  <si>
    <t>Factor</t>
  </si>
  <si>
    <t>Operator Error</t>
  </si>
  <si>
    <t>Batch change</t>
  </si>
  <si>
    <t>Machine adjustment</t>
  </si>
  <si>
    <t>Product spill</t>
  </si>
  <si>
    <t>Label switch</t>
  </si>
  <si>
    <t>Machine failure</t>
  </si>
  <si>
    <t>Batch coding error</t>
  </si>
  <si>
    <t>Inventory shortage</t>
  </si>
  <si>
    <t>Conveyor belt jam</t>
  </si>
  <si>
    <t>Other</t>
  </si>
  <si>
    <t>Emergency stop</t>
  </si>
  <si>
    <t>Calibration error</t>
  </si>
  <si>
    <t>Labeling error</t>
  </si>
  <si>
    <t>No</t>
  </si>
  <si>
    <t>Yes</t>
  </si>
  <si>
    <t>Description</t>
  </si>
  <si>
    <t>Downtime factor</t>
  </si>
  <si>
    <t>OR-600</t>
  </si>
  <si>
    <t>LE-600</t>
  </si>
  <si>
    <t>CO-600</t>
  </si>
  <si>
    <t>DC-600</t>
  </si>
  <si>
    <t>RB-600</t>
  </si>
  <si>
    <t>CO-2L</t>
  </si>
  <si>
    <t>Flavor</t>
  </si>
  <si>
    <t>Size</t>
  </si>
  <si>
    <t>Orange</t>
  </si>
  <si>
    <t>Lemon lime</t>
  </si>
  <si>
    <t>Cola</t>
  </si>
  <si>
    <t>Diet Cola</t>
  </si>
  <si>
    <t>Root Beer</t>
  </si>
  <si>
    <t>2 L</t>
  </si>
  <si>
    <t>600 ml</t>
  </si>
  <si>
    <t>Min batch time</t>
  </si>
  <si>
    <t>Charlie</t>
  </si>
  <si>
    <t>Dee</t>
  </si>
  <si>
    <t>Dennis</t>
  </si>
  <si>
    <t>Mac</t>
  </si>
  <si>
    <t>Batch Time</t>
  </si>
  <si>
    <t>Min Batch Time</t>
  </si>
  <si>
    <t>Efficiency</t>
  </si>
  <si>
    <t>Row Labels</t>
  </si>
  <si>
    <t>Grand Total</t>
  </si>
  <si>
    <t>Efficiency by operator</t>
  </si>
  <si>
    <t>Downtime</t>
  </si>
  <si>
    <t>SUM=</t>
  </si>
  <si>
    <t>Pareto</t>
  </si>
  <si>
    <t>Sum of Pareto</t>
  </si>
  <si>
    <t>Meaning of calculating Pareto : 42% means first two factors account for 42% of total downtime.</t>
  </si>
  <si>
    <t>Total Downtime</t>
  </si>
  <si>
    <t>(blank)</t>
  </si>
  <si>
    <t>Column Labels</t>
  </si>
  <si>
    <t>Sum of 2</t>
  </si>
  <si>
    <t>Total Sum of 2</t>
  </si>
  <si>
    <t>Total Sum of 3</t>
  </si>
  <si>
    <t>Sum of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</si>
</sst>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4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64" fontId="0" fillId="0" borderId="0" xfId="0" applyNumberFormat="1"/>
    <xf numFmtId="0" fontId="1" fillId="2" borderId="0" xfId="0" applyFont="1" applyFill="1"/>
    <xf numFmtId="2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0" applyNumberFormat="1"/>
    <xf numFmtId="0" fontId="1" fillId="2" borderId="0" xfId="0" applyFont="1" applyFill="1" applyAlignment="1">
      <alignment horizontal="center"/>
    </xf>
    <xf numFmtId="0" fontId="0" fillId="0" borderId="0" xfId="0" applyNumberFormat="1"/>
    <xf numFmtId="10" fontId="0" fillId="0" borderId="0" xfId="0" applyNumberFormat="1"/>
    <xf numFmtId="0" fontId="0" fillId="0" borderId="0" xfId="0" applyFill="1"/>
    <xf numFmtId="0" fontId="3" fillId="0" borderId="0" xfId="0" applyFont="1"/>
    <xf numFmtId="0" fontId="0" fillId="0" borderId="0" xfId="0" applyAlignment="1">
      <alignment horizontal="center" vertical="center"/>
    </xf>
    <xf numFmtId="0" fontId="4" fillId="0" borderId="0" xfId="0" applyFont="1"/>
    <xf numFmtId="0" fontId="5" fillId="0" borderId="0" xfId="0" applyFont="1" applyAlignment="1">
      <alignment horizontal="center" vertical="center"/>
    </xf>
    <xf numFmtId="0" fontId="6" fillId="0" borderId="0" xfId="0" applyFont="1"/>
    <xf numFmtId="0" fontId="6" fillId="3" borderId="0" xfId="0" applyFont="1" applyFill="1"/>
  </cellXfs>
  <cellStyles count="1">
    <cellStyle name="Normal" xfId="0" builtinId="0"/>
  </cellStyles>
  <dxfs count="1">
    <dxf>
      <numFmt numFmtId="13" formatCode="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microsoft.com/office/2023/09/relationships/Python" Target="python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3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Downtime Factors Pareto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'Downtime factors'!$D$1</c:f>
              <c:strCache>
                <c:ptCount val="1"/>
                <c:pt idx="0">
                  <c:v>Downtime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'Downtime factors'!$B$2:$B$13</c:f>
              <c:strCache>
                <c:ptCount val="12"/>
                <c:pt idx="0">
                  <c:v>Machine adjustment</c:v>
                </c:pt>
                <c:pt idx="1">
                  <c:v>Machine failure</c:v>
                </c:pt>
                <c:pt idx="2">
                  <c:v>Inventory shortage</c:v>
                </c:pt>
                <c:pt idx="3">
                  <c:v>Batch change</c:v>
                </c:pt>
                <c:pt idx="4">
                  <c:v>Batch coding error</c:v>
                </c:pt>
                <c:pt idx="5">
                  <c:v>Other</c:v>
                </c:pt>
                <c:pt idx="6">
                  <c:v>Product spill</c:v>
                </c:pt>
                <c:pt idx="7">
                  <c:v>Calibration error</c:v>
                </c:pt>
                <c:pt idx="8">
                  <c:v>Labeling error</c:v>
                </c:pt>
                <c:pt idx="9">
                  <c:v>Label switch</c:v>
                </c:pt>
                <c:pt idx="10">
                  <c:v>Conveyor belt jam</c:v>
                </c:pt>
                <c:pt idx="11">
                  <c:v>Emergency stop</c:v>
                </c:pt>
              </c:strCache>
            </c:strRef>
          </c:cat>
          <c:val>
            <c:numRef>
              <c:f>'Downtime factors'!$D$2:$D$13</c:f>
              <c:numCache>
                <c:formatCode>General</c:formatCode>
                <c:ptCount val="12"/>
                <c:pt idx="0">
                  <c:v>332</c:v>
                </c:pt>
                <c:pt idx="1">
                  <c:v>254</c:v>
                </c:pt>
                <c:pt idx="2">
                  <c:v>225</c:v>
                </c:pt>
                <c:pt idx="3">
                  <c:v>160</c:v>
                </c:pt>
                <c:pt idx="4">
                  <c:v>145</c:v>
                </c:pt>
                <c:pt idx="5">
                  <c:v>74</c:v>
                </c:pt>
                <c:pt idx="6">
                  <c:v>57</c:v>
                </c:pt>
                <c:pt idx="7">
                  <c:v>49</c:v>
                </c:pt>
                <c:pt idx="8">
                  <c:v>42</c:v>
                </c:pt>
                <c:pt idx="9">
                  <c:v>33</c:v>
                </c:pt>
                <c:pt idx="10">
                  <c:v>17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DD-4763-BFA8-79C7834C62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93727199"/>
        <c:axId val="793728639"/>
      </c:barChart>
      <c:lineChart>
        <c:grouping val="standard"/>
        <c:varyColors val="0"/>
        <c:ser>
          <c:idx val="1"/>
          <c:order val="1"/>
          <c:tx>
            <c:strRef>
              <c:f>'Downtime factors'!$E$1</c:f>
              <c:strCache>
                <c:ptCount val="1"/>
                <c:pt idx="0">
                  <c:v>Pareto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'Downtime factors'!$B$2:$B$13</c:f>
              <c:strCache>
                <c:ptCount val="12"/>
                <c:pt idx="0">
                  <c:v>Machine adjustment</c:v>
                </c:pt>
                <c:pt idx="1">
                  <c:v>Machine failure</c:v>
                </c:pt>
                <c:pt idx="2">
                  <c:v>Inventory shortage</c:v>
                </c:pt>
                <c:pt idx="3">
                  <c:v>Batch change</c:v>
                </c:pt>
                <c:pt idx="4">
                  <c:v>Batch coding error</c:v>
                </c:pt>
                <c:pt idx="5">
                  <c:v>Other</c:v>
                </c:pt>
                <c:pt idx="6">
                  <c:v>Product spill</c:v>
                </c:pt>
                <c:pt idx="7">
                  <c:v>Calibration error</c:v>
                </c:pt>
                <c:pt idx="8">
                  <c:v>Labeling error</c:v>
                </c:pt>
                <c:pt idx="9">
                  <c:v>Label switch</c:v>
                </c:pt>
                <c:pt idx="10">
                  <c:v>Conveyor belt jam</c:v>
                </c:pt>
                <c:pt idx="11">
                  <c:v>Emergency stop</c:v>
                </c:pt>
              </c:strCache>
            </c:strRef>
          </c:cat>
          <c:val>
            <c:numRef>
              <c:f>'Downtime factors'!$E$2:$E$13</c:f>
              <c:numCache>
                <c:formatCode>0%</c:formatCode>
                <c:ptCount val="12"/>
                <c:pt idx="0">
                  <c:v>0.23919308357348704</c:v>
                </c:pt>
                <c:pt idx="1">
                  <c:v>0.42219020172910665</c:v>
                </c:pt>
                <c:pt idx="2">
                  <c:v>0.58429394812680113</c:v>
                </c:pt>
                <c:pt idx="3">
                  <c:v>0.69956772334293948</c:v>
                </c:pt>
                <c:pt idx="4">
                  <c:v>0.80403458213256485</c:v>
                </c:pt>
                <c:pt idx="5">
                  <c:v>0.85734870317002887</c:v>
                </c:pt>
                <c:pt idx="6">
                  <c:v>0.89841498559077815</c:v>
                </c:pt>
                <c:pt idx="7">
                  <c:v>0.93371757925072041</c:v>
                </c:pt>
                <c:pt idx="8">
                  <c:v>0.96397694524495681</c:v>
                </c:pt>
                <c:pt idx="9">
                  <c:v>0.98775216138328525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6DD-4763-BFA8-79C7834C62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10585327"/>
        <c:axId val="910583887"/>
      </c:lineChart>
      <c:catAx>
        <c:axId val="7937271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3728639"/>
        <c:auto val="1"/>
        <c:lblAlgn val="ctr"/>
        <c:lblOffset val="100"/>
        <c:noMultiLvlLbl val="0"/>
      </c:catAx>
      <c:valAx>
        <c:axId val="793728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Downtime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3727199"/>
        <c:crossBetween val="between"/>
      </c:valAx>
      <c:valAx>
        <c:axId val="910583887"/>
        <c:scaling>
          <c:orientation val="minMax"/>
          <c:max val="1"/>
        </c:scaling>
        <c:delete val="0"/>
        <c:axPos val="r"/>
        <c:numFmt formatCode="0%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0585327"/>
        <c:crosses val="max"/>
        <c:crossBetween val="between"/>
      </c:valAx>
      <c:catAx>
        <c:axId val="910585327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10583887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[Manufacturing_Line_Productivity.xlsx]Running total of downtime facto!PivotTable11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'Running total of downtime facto'!$B$8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'Running total of downtime facto'!$A$9:$A$21</c:f>
              <c:strCache>
                <c:ptCount val="12"/>
                <c:pt idx="0">
                  <c:v>Machine adjustment</c:v>
                </c:pt>
                <c:pt idx="1">
                  <c:v>Machine failure</c:v>
                </c:pt>
                <c:pt idx="2">
                  <c:v>Inventory shortage</c:v>
                </c:pt>
                <c:pt idx="3">
                  <c:v>Batch change</c:v>
                </c:pt>
                <c:pt idx="4">
                  <c:v>Batch coding error</c:v>
                </c:pt>
                <c:pt idx="5">
                  <c:v>Other</c:v>
                </c:pt>
                <c:pt idx="6">
                  <c:v>Product spill</c:v>
                </c:pt>
                <c:pt idx="7">
                  <c:v>Calibration error</c:v>
                </c:pt>
                <c:pt idx="8">
                  <c:v>Labeling error</c:v>
                </c:pt>
                <c:pt idx="9">
                  <c:v>Label switch</c:v>
                </c:pt>
                <c:pt idx="10">
                  <c:v>Conveyor belt jam</c:v>
                </c:pt>
                <c:pt idx="11">
                  <c:v>Emergency stop</c:v>
                </c:pt>
              </c:strCache>
            </c:strRef>
          </c:cat>
          <c:val>
            <c:numRef>
              <c:f>'Running total of downtime facto'!$B$9:$B$21</c:f>
              <c:numCache>
                <c:formatCode>0.00%</c:formatCode>
                <c:ptCount val="12"/>
                <c:pt idx="0">
                  <c:v>0.2305593451568895</c:v>
                </c:pt>
                <c:pt idx="1">
                  <c:v>0.17803547066848568</c:v>
                </c:pt>
                <c:pt idx="2">
                  <c:v>0.15620736698499318</c:v>
                </c:pt>
                <c:pt idx="3">
                  <c:v>0.11050477489768076</c:v>
                </c:pt>
                <c:pt idx="4">
                  <c:v>0.1043656207366985</c:v>
                </c:pt>
                <c:pt idx="5">
                  <c:v>5.8663028649386086E-2</c:v>
                </c:pt>
                <c:pt idx="6">
                  <c:v>4.229195088676671E-2</c:v>
                </c:pt>
                <c:pt idx="7">
                  <c:v>4.0245566166439289E-2</c:v>
                </c:pt>
                <c:pt idx="8">
                  <c:v>3.0695770804911322E-2</c:v>
                </c:pt>
                <c:pt idx="9">
                  <c:v>3.0013642564802184E-2</c:v>
                </c:pt>
                <c:pt idx="10">
                  <c:v>1.7735334242837655E-2</c:v>
                </c:pt>
                <c:pt idx="11">
                  <c:v>6.8212824010914052E-4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A6-4F1F-ACEC-DB78DE86CC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90179775"/>
        <c:axId val="690179295"/>
      </c:barChart>
      <c:catAx>
        <c:axId val="6901797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0179295"/>
        <c:crosses val="autoZero"/>
        <c:auto val="1"/>
        <c:lblAlgn val="ctr"/>
        <c:lblOffset val="100"/>
        <c:noMultiLvlLbl val="0"/>
      </c:catAx>
      <c:valAx>
        <c:axId val="690179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01797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[Manufacturing_Line_Productivity.xlsx]Efficiency of each operator!PivotTable3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Efficiency by Operators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'Efficiency of each operator'!$B$1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'Efficiency of each operator'!$A$2:$A$6</c:f>
              <c:strCache>
                <c:ptCount val="4"/>
                <c:pt idx="0">
                  <c:v>Mac</c:v>
                </c:pt>
                <c:pt idx="1">
                  <c:v>Dennis</c:v>
                </c:pt>
                <c:pt idx="2">
                  <c:v>Dee</c:v>
                </c:pt>
                <c:pt idx="3">
                  <c:v>Charlie</c:v>
                </c:pt>
              </c:strCache>
            </c:strRef>
          </c:cat>
          <c:val>
            <c:numRef>
              <c:f>'Efficiency of each operator'!$B$2:$B$6</c:f>
              <c:numCache>
                <c:formatCode>0%</c:formatCode>
                <c:ptCount val="4"/>
                <c:pt idx="0">
                  <c:v>0.60941176470588243</c:v>
                </c:pt>
                <c:pt idx="1">
                  <c:v>0.63170731707317074</c:v>
                </c:pt>
                <c:pt idx="2">
                  <c:v>0.64077669902912626</c:v>
                </c:pt>
                <c:pt idx="3">
                  <c:v>0.66839378238341973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75-4D23-A434-8BC3E9BCB6B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035263263"/>
        <c:axId val="1035263743"/>
      </c:barChart>
      <c:catAx>
        <c:axId val="1035263263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5263743"/>
        <c:crosses val="autoZero"/>
        <c:auto val="1"/>
        <c:lblAlgn val="ctr"/>
        <c:lblOffset val="100"/>
        <c:noMultiLvlLbl val="0"/>
      </c:catAx>
      <c:valAx>
        <c:axId val="1035263743"/>
        <c:scaling>
          <c:orientation val="minMax"/>
        </c:scaling>
        <c:delete val="1"/>
        <c:axPos val="t"/>
        <c:numFmt formatCode="0%" sourceLinked="1"/>
        <c:majorTickMark val="out"/>
        <c:minorTickMark val="none"/>
        <c:tickLblPos val="nextTo"/>
        <c:crossAx val="10352632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[Manufacturing_Line_Productivity.xlsx]Efficiency of each operator!PivotTable3</c:name>
    <c:fmtId val="7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0">
            <a:solidFill>
              <a:schemeClr val="tx1">
                <a:lumMod val="15000"/>
                <a:lumOff val="85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1" i="0" u="none" strike="noStrike" kern="1200" baseline="0">
                  <a:solidFill>
                    <a:schemeClr val="bg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2"/>
          </a:solidFill>
          <a:ln w="0">
            <a:solidFill>
              <a:schemeClr val="tx1">
                <a:lumMod val="15000"/>
                <a:lumOff val="85000"/>
              </a:schemeClr>
            </a:solidFill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0.15222037149202503"/>
          <c:y val="5.7209800109155412E-2"/>
          <c:w val="0.84777974628171482"/>
          <c:h val="0.89649380884158825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'Efficiency of each operator'!$B$1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 w="0"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2"/>
              </a:solidFill>
              <a:ln w="0">
                <a:solidFill>
                  <a:schemeClr val="tx1">
                    <a:lumMod val="15000"/>
                    <a:lumOff val="8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9DC-40C8-8EE5-EBD4F60BFDB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bg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'Efficiency of each operator'!$A$2:$A$6</c:f>
              <c:strCache>
                <c:ptCount val="4"/>
                <c:pt idx="0">
                  <c:v>Mac</c:v>
                </c:pt>
                <c:pt idx="1">
                  <c:v>Dennis</c:v>
                </c:pt>
                <c:pt idx="2">
                  <c:v>Dee</c:v>
                </c:pt>
                <c:pt idx="3">
                  <c:v>Charlie</c:v>
                </c:pt>
              </c:strCache>
            </c:strRef>
          </c:cat>
          <c:val>
            <c:numRef>
              <c:f>'Efficiency of each operator'!$B$2:$B$6</c:f>
              <c:numCache>
                <c:formatCode>0%</c:formatCode>
                <c:ptCount val="4"/>
                <c:pt idx="0">
                  <c:v>0.60941176470588243</c:v>
                </c:pt>
                <c:pt idx="1">
                  <c:v>0.63170731707317074</c:v>
                </c:pt>
                <c:pt idx="2">
                  <c:v>0.64077669902912626</c:v>
                </c:pt>
                <c:pt idx="3">
                  <c:v>0.66839378238341973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DC-40C8-8EE5-EBD4F60BFDB0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0"/>
        <c:axId val="1035263263"/>
        <c:axId val="1035263743"/>
      </c:barChart>
      <c:catAx>
        <c:axId val="1035263263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5263743"/>
        <c:crosses val="autoZero"/>
        <c:auto val="1"/>
        <c:lblAlgn val="ctr"/>
        <c:lblOffset val="200"/>
        <c:noMultiLvlLbl val="0"/>
      </c:catAx>
      <c:valAx>
        <c:axId val="1035263743"/>
        <c:scaling>
          <c:orientation val="minMax"/>
          <c:max val="0.70000000000000007"/>
          <c:min val="0"/>
        </c:scaling>
        <c:delete val="1"/>
        <c:axPos val="b"/>
        <c:numFmt formatCode="0%" sourceLinked="1"/>
        <c:majorTickMark val="out"/>
        <c:minorTickMark val="none"/>
        <c:tickLblPos val="nextTo"/>
        <c:crossAx val="1035263263"/>
        <c:crosses val="autoZero"/>
        <c:crossBetween val="between"/>
      </c:valAx>
      <c:spPr>
        <a:noFill/>
        <a:ln w="9525">
          <a:solidFill>
            <a:schemeClr val="tx1">
              <a:lumMod val="15000"/>
              <a:lumOff val="85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317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'Downtime factors'!$D$1</c:f>
              <c:strCache>
                <c:ptCount val="1"/>
                <c:pt idx="0">
                  <c:v>Downtime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5"/>
            <c:invertIfNegative val="0"/>
            <c:bubble3D val="0"/>
            <c:spPr>
              <a:solidFill>
                <a:schemeClr val="bg1">
                  <a:lumMod val="50000"/>
                </a:schemeClr>
              </a:solidFill>
              <a:ln>
                <a:solidFill>
                  <a:schemeClr val="bg2">
                    <a:lumMod val="5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FC07-42A4-B687-AD1CC0D92B7B}"/>
              </c:ext>
            </c:extLst>
          </c:dPt>
          <c:dPt>
            <c:idx val="6"/>
            <c:invertIfNegative val="0"/>
            <c:bubble3D val="0"/>
            <c:spPr>
              <a:solidFill>
                <a:schemeClr val="bg1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FC07-42A4-B687-AD1CC0D92B7B}"/>
              </c:ext>
            </c:extLst>
          </c:dPt>
          <c:dPt>
            <c:idx val="7"/>
            <c:invertIfNegative val="0"/>
            <c:bubble3D val="0"/>
            <c:spPr>
              <a:solidFill>
                <a:schemeClr val="bg1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FC07-42A4-B687-AD1CC0D92B7B}"/>
              </c:ext>
            </c:extLst>
          </c:dPt>
          <c:dPt>
            <c:idx val="8"/>
            <c:invertIfNegative val="0"/>
            <c:bubble3D val="0"/>
            <c:spPr>
              <a:solidFill>
                <a:schemeClr val="bg1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FC07-42A4-B687-AD1CC0D92B7B}"/>
              </c:ext>
            </c:extLst>
          </c:dPt>
          <c:dPt>
            <c:idx val="9"/>
            <c:invertIfNegative val="0"/>
            <c:bubble3D val="0"/>
            <c:spPr>
              <a:solidFill>
                <a:schemeClr val="bg1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FC07-42A4-B687-AD1CC0D92B7B}"/>
              </c:ext>
            </c:extLst>
          </c:dPt>
          <c:dPt>
            <c:idx val="10"/>
            <c:invertIfNegative val="0"/>
            <c:bubble3D val="0"/>
            <c:spPr>
              <a:solidFill>
                <a:schemeClr val="bg1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FC07-42A4-B687-AD1CC0D92B7B}"/>
              </c:ext>
            </c:extLst>
          </c:dPt>
          <c:dLbls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C07-42A4-B687-AD1CC0D92B7B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FC07-42A4-B687-AD1CC0D92B7B}"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C07-42A4-B687-AD1CC0D92B7B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FC07-42A4-B687-AD1CC0D92B7B}"/>
                </c:ext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FC07-42A4-B687-AD1CC0D92B7B}"/>
                </c:ext>
              </c:extLst>
            </c:dLbl>
            <c:dLbl>
              <c:idx val="1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FC07-42A4-B687-AD1CC0D92B7B}"/>
                </c:ext>
              </c:extLst>
            </c:dLbl>
            <c:dLbl>
              <c:idx val="1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FC07-42A4-B687-AD1CC0D92B7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'Downtime factors'!$B$2:$B$13</c:f>
              <c:strCache>
                <c:ptCount val="12"/>
                <c:pt idx="0">
                  <c:v>Machine adjustment</c:v>
                </c:pt>
                <c:pt idx="1">
                  <c:v>Machine failure</c:v>
                </c:pt>
                <c:pt idx="2">
                  <c:v>Inventory shortage</c:v>
                </c:pt>
                <c:pt idx="3">
                  <c:v>Batch change</c:v>
                </c:pt>
                <c:pt idx="4">
                  <c:v>Batch coding error</c:v>
                </c:pt>
                <c:pt idx="5">
                  <c:v>Other</c:v>
                </c:pt>
                <c:pt idx="6">
                  <c:v>Product spill</c:v>
                </c:pt>
                <c:pt idx="7">
                  <c:v>Calibration error</c:v>
                </c:pt>
                <c:pt idx="8">
                  <c:v>Labeling error</c:v>
                </c:pt>
                <c:pt idx="9">
                  <c:v>Label switch</c:v>
                </c:pt>
                <c:pt idx="10">
                  <c:v>Conveyor belt jam</c:v>
                </c:pt>
                <c:pt idx="11">
                  <c:v>Emergency stop</c:v>
                </c:pt>
              </c:strCache>
            </c:strRef>
          </c:cat>
          <c:val>
            <c:numRef>
              <c:f>'Downtime factors'!$D$2:$D$13</c:f>
              <c:numCache>
                <c:formatCode>General</c:formatCode>
                <c:ptCount val="12"/>
                <c:pt idx="0">
                  <c:v>332</c:v>
                </c:pt>
                <c:pt idx="1">
                  <c:v>254</c:v>
                </c:pt>
                <c:pt idx="2">
                  <c:v>225</c:v>
                </c:pt>
                <c:pt idx="3">
                  <c:v>160</c:v>
                </c:pt>
                <c:pt idx="4">
                  <c:v>145</c:v>
                </c:pt>
                <c:pt idx="5">
                  <c:v>74</c:v>
                </c:pt>
                <c:pt idx="6">
                  <c:v>57</c:v>
                </c:pt>
                <c:pt idx="7">
                  <c:v>49</c:v>
                </c:pt>
                <c:pt idx="8">
                  <c:v>42</c:v>
                </c:pt>
                <c:pt idx="9">
                  <c:v>33</c:v>
                </c:pt>
                <c:pt idx="10">
                  <c:v>17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07-42A4-B687-AD1CC0D92B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axId val="793727199"/>
        <c:axId val="793728639"/>
      </c:barChart>
      <c:lineChart>
        <c:grouping val="standard"/>
        <c:varyColors val="0"/>
        <c:ser>
          <c:idx val="1"/>
          <c:order val="1"/>
          <c:tx>
            <c:strRef>
              <c:f>'Downtime factors'!$E$1</c:f>
              <c:strCache>
                <c:ptCount val="1"/>
                <c:pt idx="0">
                  <c:v>Pareto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Pt>
            <c:idx val="4"/>
            <c:marker>
              <c:symbol val="circle"/>
              <c:size val="5"/>
              <c:spPr>
                <a:solidFill>
                  <a:schemeClr val="lt1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FC07-42A4-B687-AD1CC0D92B7B}"/>
              </c:ext>
            </c:extLst>
          </c:dPt>
          <c:dLbls>
            <c:dLbl>
              <c:idx val="4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FC07-42A4-B687-AD1CC0D92B7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'Downtime factors'!$B$2:$B$13</c:f>
              <c:strCache>
                <c:ptCount val="12"/>
                <c:pt idx="0">
                  <c:v>Machine adjustment</c:v>
                </c:pt>
                <c:pt idx="1">
                  <c:v>Machine failure</c:v>
                </c:pt>
                <c:pt idx="2">
                  <c:v>Inventory shortage</c:v>
                </c:pt>
                <c:pt idx="3">
                  <c:v>Batch change</c:v>
                </c:pt>
                <c:pt idx="4">
                  <c:v>Batch coding error</c:v>
                </c:pt>
                <c:pt idx="5">
                  <c:v>Other</c:v>
                </c:pt>
                <c:pt idx="6">
                  <c:v>Product spill</c:v>
                </c:pt>
                <c:pt idx="7">
                  <c:v>Calibration error</c:v>
                </c:pt>
                <c:pt idx="8">
                  <c:v>Labeling error</c:v>
                </c:pt>
                <c:pt idx="9">
                  <c:v>Label switch</c:v>
                </c:pt>
                <c:pt idx="10">
                  <c:v>Conveyor belt jam</c:v>
                </c:pt>
                <c:pt idx="11">
                  <c:v>Emergency stop</c:v>
                </c:pt>
              </c:strCache>
            </c:strRef>
          </c:cat>
          <c:val>
            <c:numRef>
              <c:f>'Downtime factors'!$E$2:$E$13</c:f>
              <c:numCache>
                <c:formatCode>0%</c:formatCode>
                <c:ptCount val="12"/>
                <c:pt idx="0">
                  <c:v>0.23919308357348704</c:v>
                </c:pt>
                <c:pt idx="1">
                  <c:v>0.42219020172910665</c:v>
                </c:pt>
                <c:pt idx="2">
                  <c:v>0.58429394812680113</c:v>
                </c:pt>
                <c:pt idx="3">
                  <c:v>0.69956772334293948</c:v>
                </c:pt>
                <c:pt idx="4">
                  <c:v>0.80403458213256485</c:v>
                </c:pt>
                <c:pt idx="5">
                  <c:v>0.85734870317002887</c:v>
                </c:pt>
                <c:pt idx="6">
                  <c:v>0.89841498559077815</c:v>
                </c:pt>
                <c:pt idx="7">
                  <c:v>0.93371757925072041</c:v>
                </c:pt>
                <c:pt idx="8">
                  <c:v>0.96397694524495681</c:v>
                </c:pt>
                <c:pt idx="9">
                  <c:v>0.98775216138328525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C07-42A4-B687-AD1CC0D92B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10585327"/>
        <c:axId val="910583887"/>
      </c:lineChart>
      <c:catAx>
        <c:axId val="7937271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3728639"/>
        <c:crosses val="autoZero"/>
        <c:auto val="1"/>
        <c:lblAlgn val="ctr"/>
        <c:lblOffset val="100"/>
        <c:noMultiLvlLbl val="0"/>
      </c:catAx>
      <c:valAx>
        <c:axId val="79372863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Downtime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3727199"/>
        <c:crosses val="autoZero"/>
        <c:crossBetween val="between"/>
      </c:valAx>
      <c:valAx>
        <c:axId val="910583887"/>
        <c:scaling>
          <c:orientation val="minMax"/>
          <c:max val="1"/>
        </c:scaling>
        <c:delete val="0"/>
        <c:axPos val="r"/>
        <c:numFmt formatCode="0%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0585327"/>
        <c:crosses val="max"/>
        <c:crossBetween val="between"/>
      </c:valAx>
      <c:catAx>
        <c:axId val="910585327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10583887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441960</xdr:colOff>
      <xdr:row>3</xdr:row>
      <xdr:rowOff>64770</xdr:rowOff>
    </xdr:from>
    <xdr:to>
      <xdr:col>14</xdr:col>
      <xdr:colOff>198120</xdr:colOff>
      <xdr:row>19</xdr:row>
      <xdr:rowOff>60960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E4FB963-C609-42E6-C796-130E6886DA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472440</xdr:colOff>
      <xdr:row>13</xdr:row>
      <xdr:rowOff>45720</xdr:rowOff>
    </xdr:from>
    <xdr:to>
      <xdr:col>9</xdr:col>
      <xdr:colOff>556260</xdr:colOff>
      <xdr:row>28</xdr:row>
      <xdr:rowOff>45720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7347B8E-5250-5B22-150B-6F6EF07A65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350520</xdr:colOff>
      <xdr:row>1</xdr:row>
      <xdr:rowOff>99060</xdr:rowOff>
    </xdr:from>
    <xdr:to>
      <xdr:col>11</xdr:col>
      <xdr:colOff>45720</xdr:colOff>
      <xdr:row>16</xdr:row>
      <xdr:rowOff>99060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F207771-F2A7-0140-0700-EBBC02A99B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</xdr:colOff>
      <xdr:row>9</xdr:row>
      <xdr:rowOff>15240</xdr:rowOff>
    </xdr:from>
    <xdr:to>
      <xdr:col>6</xdr:col>
      <xdr:colOff>152400</xdr:colOff>
      <xdr:row>26</xdr:row>
      <xdr:rowOff>121920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364A025-52EE-43DA-8691-BBC995A9EB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5</xdr:row>
      <xdr:rowOff>15240</xdr:rowOff>
    </xdr:from>
    <xdr:to>
      <xdr:col>5</xdr:col>
      <xdr:colOff>304800</xdr:colOff>
      <xdr:row>8</xdr:row>
      <xdr:rowOff>171450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90720A70-E4A4-6729-5191-F450AD4C7944}"/>
            </a:ext>
          </a:extLst>
        </xdr:cNvPr>
        <xdr:cNvSpPr txBox="1"/>
      </xdr:nvSpPr>
      <xdr:spPr>
        <a:xfrm>
          <a:off x="609600" y="929640"/>
          <a:ext cx="3352800" cy="704850"/>
        </a:xfrm>
        <a:prstGeom prst="rect">
          <a:avLst/>
        </a:prstGeom>
        <a:solidFill>
          <a:schemeClr val="bg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IN" sz="2000" b="1">
              <a:solidFill>
                <a:schemeClr val="accent1"/>
              </a:solidFill>
            </a:rPr>
            <a:t>Overall efficiency</a:t>
          </a:r>
          <a:r>
            <a:rPr lang="en-IN" sz="2000" b="1" baseline="0">
              <a:solidFill>
                <a:schemeClr val="accent1"/>
              </a:solidFill>
            </a:rPr>
            <a:t> sits at 64</a:t>
          </a:r>
          <a:r>
            <a:rPr lang="en-IN" sz="2000" b="1">
              <a:solidFill>
                <a:schemeClr val="accent1"/>
              </a:solidFill>
              <a:latin typeface="+mn-lt"/>
              <a:ea typeface="+mn-ea"/>
              <a:cs typeface="+mn-cs"/>
            </a:rPr>
            <a:t>%.</a:t>
          </a:r>
        </a:p>
        <a:p>
          <a:r>
            <a:rPr lang="en-IN" sz="1400" baseline="0">
              <a:solidFill>
                <a:schemeClr val="tx1">
                  <a:lumMod val="75000"/>
                  <a:lumOff val="25000"/>
                </a:schemeClr>
              </a:solidFill>
            </a:rPr>
            <a:t>We should place special focus on Mac.</a:t>
          </a:r>
          <a:endParaRPr lang="en-IN" sz="14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6</xdr:col>
      <xdr:colOff>182880</xdr:colOff>
      <xdr:row>10</xdr:row>
      <xdr:rowOff>121920</xdr:rowOff>
    </xdr:from>
    <xdr:to>
      <xdr:col>12</xdr:col>
      <xdr:colOff>411480</xdr:colOff>
      <xdr:row>26</xdr:row>
      <xdr:rowOff>106680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164119F-DE92-46A4-B428-6B37FCE5C8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297180</xdr:colOff>
      <xdr:row>5</xdr:row>
      <xdr:rowOff>15240</xdr:rowOff>
    </xdr:from>
    <xdr:to>
      <xdr:col>13</xdr:col>
      <xdr:colOff>0</xdr:colOff>
      <xdr:row>10</xdr:row>
      <xdr:rowOff>137160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8EE94EF8-4F0B-A5AD-C921-07B5504C41F7}"/>
            </a:ext>
          </a:extLst>
        </xdr:cNvPr>
        <xdr:cNvSpPr txBox="1"/>
      </xdr:nvSpPr>
      <xdr:spPr>
        <a:xfrm>
          <a:off x="3345180" y="929640"/>
          <a:ext cx="4404360" cy="1036320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IN" sz="2000" b="1">
              <a:solidFill>
                <a:schemeClr val="accent1"/>
              </a:solidFill>
              <a:latin typeface="+mn-lt"/>
              <a:ea typeface="+mn-ea"/>
              <a:cs typeface="+mn-cs"/>
            </a:rPr>
            <a:t>The top 5 factors account for the 80% of downtime.</a:t>
          </a:r>
          <a:endParaRPr lang="en-IN" sz="1400" baseline="0">
            <a:solidFill>
              <a:schemeClr val="tx1">
                <a:lumMod val="75000"/>
                <a:lumOff val="25000"/>
              </a:schemeClr>
            </a:solidFill>
            <a:latin typeface="+mn-lt"/>
            <a:ea typeface="+mn-ea"/>
            <a:cs typeface="+mn-cs"/>
          </a:endParaRPr>
        </a:p>
        <a:p>
          <a:pPr marL="0" indent="0"/>
          <a:r>
            <a:rPr lang="en-IN" sz="140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rPr>
            <a:t>So we should ignore rest and prioritize these.</a:t>
          </a:r>
          <a:endParaRPr lang="en-IN" sz="1100"/>
        </a:p>
      </xdr:txBody>
    </xdr:sp>
    <xdr:clientData/>
  </xdr:twoCellAnchor>
  <xdr:oneCellAnchor>
    <xdr:from>
      <xdr:col>9</xdr:col>
      <xdr:colOff>510540</xdr:colOff>
      <xdr:row>23</xdr:row>
      <xdr:rowOff>144780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6EF76535-85E1-CAA3-C121-28B7FA70A18E}"/>
            </a:ext>
          </a:extLst>
        </xdr:cNvPr>
        <xdr:cNvSpPr txBox="1"/>
      </xdr:nvSpPr>
      <xdr:spPr>
        <a:xfrm>
          <a:off x="6606540" y="43510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twoCellAnchor>
    <xdr:from>
      <xdr:col>0</xdr:col>
      <xdr:colOff>38100</xdr:colOff>
      <xdr:row>0</xdr:row>
      <xdr:rowOff>0</xdr:rowOff>
    </xdr:from>
    <xdr:to>
      <xdr:col>19</xdr:col>
      <xdr:colOff>7620</xdr:colOff>
      <xdr:row>4</xdr:row>
      <xdr:rowOff>175260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2CF3AEA4-66C1-A867-423D-83DF841C3B8A}"/>
            </a:ext>
          </a:extLst>
        </xdr:cNvPr>
        <xdr:cNvSpPr txBox="1"/>
      </xdr:nvSpPr>
      <xdr:spPr>
        <a:xfrm>
          <a:off x="38100" y="0"/>
          <a:ext cx="14074140" cy="906780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5400" b="1">
              <a:solidFill>
                <a:schemeClr val="bg1"/>
              </a:solidFill>
            </a:rPr>
            <a:t>MANUFACTURING DOWNTIME ANALYSIS</a:t>
          </a:r>
        </a:p>
      </xdr:txBody>
    </xdr:sp>
    <xdr:clientData/>
  </xdr:twoCellAnchor>
  <xdr:oneCellAnchor>
    <xdr:from>
      <xdr:col>14</xdr:col>
      <xdr:colOff>784860</xdr:colOff>
      <xdr:row>17</xdr:row>
      <xdr:rowOff>60960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8211C3B6-16B8-A365-FF07-4CC3532D5B1E}"/>
            </a:ext>
          </a:extLst>
        </xdr:cNvPr>
        <xdr:cNvSpPr txBox="1"/>
      </xdr:nvSpPr>
      <xdr:spPr>
        <a:xfrm>
          <a:off x="9928860" y="31699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twoCellAnchor>
    <xdr:from>
      <xdr:col>13</xdr:col>
      <xdr:colOff>0</xdr:colOff>
      <xdr:row>5</xdr:row>
      <xdr:rowOff>0</xdr:rowOff>
    </xdr:from>
    <xdr:to>
      <xdr:col>18</xdr:col>
      <xdr:colOff>1165860</xdr:colOff>
      <xdr:row>12</xdr:row>
      <xdr:rowOff>38100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C3B51653-DF55-41A3-823D-8C28F7245285}"/>
            </a:ext>
          </a:extLst>
        </xdr:cNvPr>
        <xdr:cNvSpPr txBox="1"/>
      </xdr:nvSpPr>
      <xdr:spPr>
        <a:xfrm>
          <a:off x="7749540" y="914400"/>
          <a:ext cx="6347460" cy="1318260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IN" sz="2000" b="1" baseline="0">
              <a:solidFill>
                <a:schemeClr val="accent1"/>
              </a:solidFill>
              <a:latin typeface="+mn-lt"/>
              <a:ea typeface="+mn-ea"/>
              <a:cs typeface="+mn-cs"/>
            </a:rPr>
            <a:t>3 of the main 5 downtime factors are due to operator error</a:t>
          </a:r>
          <a:endParaRPr lang="en-IN" sz="1400" baseline="0">
            <a:solidFill>
              <a:schemeClr val="tx1">
                <a:lumMod val="75000"/>
                <a:lumOff val="25000"/>
              </a:schemeClr>
            </a:solidFill>
            <a:latin typeface="+mn-lt"/>
            <a:ea typeface="+mn-ea"/>
            <a:cs typeface="+mn-cs"/>
          </a:endParaRPr>
        </a:p>
        <a:p>
          <a:pPr marL="0" indent="0"/>
          <a:r>
            <a:rPr lang="en-IN" sz="140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rPr>
            <a:t>We should focus on Machine adjustments for everyone and Batch change for Mac.</a:t>
          </a:r>
          <a:endParaRPr lang="en-IN" sz="1100"/>
        </a:p>
      </xdr:txBody>
    </xdr:sp>
    <xdr:clientData/>
  </xdr:twoCellAnchor>
  <xdr:twoCellAnchor>
    <xdr:from>
      <xdr:col>14</xdr:col>
      <xdr:colOff>15240</xdr:colOff>
      <xdr:row>15</xdr:row>
      <xdr:rowOff>22860</xdr:rowOff>
    </xdr:from>
    <xdr:to>
      <xdr:col>15</xdr:col>
      <xdr:colOff>0</xdr:colOff>
      <xdr:row>18</xdr:row>
      <xdr:rowOff>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4A62CC02-B9A6-1180-341C-FBB98E5A035A}"/>
            </a:ext>
          </a:extLst>
        </xdr:cNvPr>
        <xdr:cNvSpPr/>
      </xdr:nvSpPr>
      <xdr:spPr>
        <a:xfrm>
          <a:off x="8298180" y="2796540"/>
          <a:ext cx="1371600" cy="571500"/>
        </a:xfrm>
        <a:prstGeom prst="rect">
          <a:avLst/>
        </a:prstGeom>
        <a:noFill/>
        <a:ln w="28575">
          <a:solidFill>
            <a:schemeClr val="accent2"/>
          </a:solidFill>
          <a:prstDash val="sys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b="1" cap="none" spc="0">
            <a:ln w="22225">
              <a:solidFill>
                <a:schemeClr val="accent2"/>
              </a:solidFill>
              <a:prstDash val="solid"/>
            </a:ln>
            <a:solidFill>
              <a:schemeClr val="accent2">
                <a:lumMod val="40000"/>
                <a:lumOff val="60000"/>
              </a:schemeClr>
            </a:solidFill>
            <a:effectLst/>
          </a:endParaRPr>
        </a:p>
      </xdr:txBody>
    </xdr:sp>
    <xdr:clientData/>
  </xdr:twoCellAnchor>
  <xdr:twoCellAnchor>
    <xdr:from>
      <xdr:col>17</xdr:col>
      <xdr:colOff>0</xdr:colOff>
      <xdr:row>18</xdr:row>
      <xdr:rowOff>0</xdr:rowOff>
    </xdr:from>
    <xdr:to>
      <xdr:col>18</xdr:col>
      <xdr:colOff>7620</xdr:colOff>
      <xdr:row>19</xdr:row>
      <xdr:rowOff>22860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BD64A12F-733C-4E71-AFE7-FC8A6B0835AE}"/>
            </a:ext>
          </a:extLst>
        </xdr:cNvPr>
        <xdr:cNvSpPr/>
      </xdr:nvSpPr>
      <xdr:spPr>
        <a:xfrm>
          <a:off x="11993880" y="3368040"/>
          <a:ext cx="944880" cy="220980"/>
        </a:xfrm>
        <a:prstGeom prst="rect">
          <a:avLst/>
        </a:prstGeom>
        <a:noFill/>
        <a:ln w="28575">
          <a:solidFill>
            <a:schemeClr val="accent2"/>
          </a:solidFill>
          <a:prstDash val="sys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b="1" cap="none" spc="0">
            <a:ln w="22225">
              <a:solidFill>
                <a:schemeClr val="accent2"/>
              </a:solidFill>
              <a:prstDash val="solid"/>
            </a:ln>
            <a:solidFill>
              <a:schemeClr val="accent2">
                <a:lumMod val="40000"/>
                <a:lumOff val="60000"/>
              </a:schemeClr>
            </a:solidFill>
            <a:effectLst/>
          </a:endParaRPr>
        </a:p>
      </xdr:txBody>
    </xdr:sp>
    <xdr:clientData/>
  </xdr:twoCellAnchor>
  <xdr:twoCellAnchor>
    <xdr:from>
      <xdr:col>13</xdr:col>
      <xdr:colOff>0</xdr:colOff>
      <xdr:row>19</xdr:row>
      <xdr:rowOff>179070</xdr:rowOff>
    </xdr:from>
    <xdr:to>
      <xdr:col>18</xdr:col>
      <xdr:colOff>914400</xdr:colOff>
      <xdr:row>25</xdr:row>
      <xdr:rowOff>121920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24A34D28-FCDC-8F42-AF56-0229834B4621}"/>
            </a:ext>
          </a:extLst>
        </xdr:cNvPr>
        <xdr:cNvSpPr txBox="1"/>
      </xdr:nvSpPr>
      <xdr:spPr>
        <a:xfrm>
          <a:off x="7749540" y="3745230"/>
          <a:ext cx="6096000" cy="1040130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IN" sz="1600" b="1"/>
            <a:t>Recommendations </a:t>
          </a:r>
          <a:r>
            <a:rPr lang="en-IN" sz="1600" b="1" baseline="0"/>
            <a:t>:</a:t>
          </a:r>
        </a:p>
        <a:p>
          <a:pPr algn="l"/>
          <a:r>
            <a:rPr lang="en-IN" sz="1100"/>
            <a:t>1. ) Start with Machine adjustment</a:t>
          </a:r>
          <a:r>
            <a:rPr lang="en-IN" sz="1100" baseline="0"/>
            <a:t> training for all operators.</a:t>
          </a:r>
        </a:p>
        <a:p>
          <a:pPr algn="l"/>
          <a:r>
            <a:rPr lang="en-IN" sz="1100"/>
            <a:t>2. ) Provide</a:t>
          </a:r>
          <a:r>
            <a:rPr lang="en-IN" sz="1100" baseline="0"/>
            <a:t> special batch change training for Mac.</a:t>
          </a:r>
        </a:p>
        <a:p>
          <a:pPr algn="l"/>
          <a:r>
            <a:rPr lang="en-IN" sz="1100" baseline="0"/>
            <a:t>3. ) Apply preventing maintenance to machine and double check inventory levels.</a:t>
          </a:r>
          <a:endParaRPr lang="en-IN" sz="1100"/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dhu Pincha" refreshedDate="45589.82457222222" createdVersion="8" refreshedVersion="8" minRefreshableVersion="3" recordCount="38" xr:uid="{635B8BBF-502D-4F91-AD2B-5AD163DF5ECA}">
  <cacheSource type="worksheet">
    <worksheetSource ref="A1:H39" sheet="Line productivity"/>
  </cacheSource>
  <cacheFields count="9">
    <cacheField name="Date" numFmtId="164">
      <sharedItems containsSemiMixedTypes="0" containsNonDate="0" containsDate="1" containsString="0" minDate="2024-08-29T00:00:00" maxDate="2024-09-04T00:00:00"/>
    </cacheField>
    <cacheField name="Product" numFmtId="0">
      <sharedItems/>
    </cacheField>
    <cacheField name="Batch" numFmtId="0">
      <sharedItems containsSemiMixedTypes="0" containsString="0" containsNumber="1" containsInteger="1" minValue="422111" maxValue="422148"/>
    </cacheField>
    <cacheField name="Operator" numFmtId="0">
      <sharedItems count="4">
        <s v="Mac"/>
        <s v="Charlie"/>
        <s v="Dee"/>
        <s v="Dennis"/>
      </sharedItems>
    </cacheField>
    <cacheField name="Start Time" numFmtId="21">
      <sharedItems containsSemiMixedTypes="0" containsNonDate="0" containsDate="1" containsString="0" minDate="1899-12-30T01:00:00" maxDate="1899-12-30T22:55:00"/>
    </cacheField>
    <cacheField name="End Time" numFmtId="21">
      <sharedItems containsSemiMixedTypes="0" containsNonDate="0" containsDate="1" containsString="0" minDate="1899-12-30T02:45:00" maxDate="1899-12-31T01:05:00"/>
    </cacheField>
    <cacheField name="Batch Time" numFmtId="0">
      <sharedItems containsSemiMixedTypes="0" containsString="0" containsNumber="1" minValue="59.999999999999943" maxValue="205.00000000000006"/>
    </cacheField>
    <cacheField name="Min Batch Time" numFmtId="0">
      <sharedItems containsSemiMixedTypes="0" containsString="0" containsNumber="1" containsInteger="1" minValue="60" maxValue="98"/>
    </cacheField>
    <cacheField name="Efficiency" numFmtId="0" formula=" SUM('Min Batch Time')/SUM('Batch Time'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dhu Pincha" refreshedDate="45589.82801041667" createdVersion="8" refreshedVersion="8" minRefreshableVersion="3" recordCount="12" xr:uid="{1DA634A1-143F-46C1-A276-A54B9675B30E}">
  <cacheSource type="worksheet">
    <worksheetSource ref="A1:E13" sheet="Downtime factors"/>
  </cacheSource>
  <cacheFields count="5">
    <cacheField name="Factor" numFmtId="0">
      <sharedItems containsSemiMixedTypes="0" containsString="0" containsNumber="1" containsInteger="1" minValue="1" maxValue="12"/>
    </cacheField>
    <cacheField name="Description" numFmtId="0">
      <sharedItems count="12">
        <s v="Machine adjustment"/>
        <s v="Machine failure"/>
        <s v="Inventory shortage"/>
        <s v="Batch change"/>
        <s v="Batch coding error"/>
        <s v="Other"/>
        <s v="Product spill"/>
        <s v="Calibration error"/>
        <s v="Labeling error"/>
        <s v="Label switch"/>
        <s v="Conveyor belt jam"/>
        <s v="Emergency stop"/>
      </sharedItems>
    </cacheField>
    <cacheField name="Operator Error" numFmtId="0">
      <sharedItems/>
    </cacheField>
    <cacheField name="Downtime" numFmtId="0">
      <sharedItems containsSemiMixedTypes="0" containsString="0" containsNumber="1" containsInteger="1" minValue="1" maxValue="338"/>
    </cacheField>
    <cacheField name="Pareto" numFmtId="10">
      <sharedItems containsSemiMixedTypes="0" containsString="0" containsNumber="1" minValue="6.8212824010914052E-4" maxValue="0.230559345156889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dhu Pincha" refreshedDate="45589.904154282405" createdVersion="8" refreshedVersion="8" minRefreshableVersion="3" recordCount="38" xr:uid="{40055C77-2B69-40D3-982F-AD87ED92AA16}">
  <cacheSource type="worksheet">
    <worksheetSource ref="A2:O40" sheet="Line downtime"/>
  </cacheSource>
  <cacheFields count="15">
    <cacheField name="Batch" numFmtId="0">
      <sharedItems containsSemiMixedTypes="0" containsString="0" containsNumber="1" containsInteger="1" minValue="422111" maxValue="422148"/>
    </cacheField>
    <cacheField name="1" numFmtId="0">
      <sharedItems containsNonDate="0" containsString="0" containsBlank="1" count="1">
        <m/>
      </sharedItems>
    </cacheField>
    <cacheField name="2" numFmtId="0">
      <sharedItems containsString="0" containsBlank="1" containsNumber="1" containsInteger="1" minValue="10" maxValue="60"/>
    </cacheField>
    <cacheField name="3" numFmtId="0">
      <sharedItems containsString="0" containsBlank="1" containsNumber="1" containsInteger="1" minValue="20" maxValue="22"/>
    </cacheField>
    <cacheField name="4" numFmtId="0">
      <sharedItems containsString="0" containsBlank="1" containsNumber="1" containsInteger="1" minValue="17" maxValue="43"/>
    </cacheField>
    <cacheField name="5" numFmtId="0">
      <sharedItems containsString="0" containsBlank="1" containsNumber="1" containsInteger="1" minValue="15" maxValue="22"/>
    </cacheField>
    <cacheField name="6" numFmtId="0">
      <sharedItems containsString="0" containsBlank="1" containsNumber="1" containsInteger="1" minValue="5" maxValue="60"/>
    </cacheField>
    <cacheField name="7" numFmtId="0">
      <sharedItems containsString="0" containsBlank="1" containsNumber="1" containsInteger="1" minValue="15" maxValue="30"/>
    </cacheField>
    <cacheField name="8" numFmtId="0">
      <sharedItems containsString="0" containsBlank="1" containsNumber="1" containsInteger="1" minValue="7" maxValue="44"/>
    </cacheField>
    <cacheField name="9" numFmtId="0">
      <sharedItems containsString="0" containsBlank="1" containsNumber="1" containsInteger="1" minValue="17" maxValue="17"/>
    </cacheField>
    <cacheField name="10" numFmtId="0">
      <sharedItems containsString="0" containsBlank="1" containsNumber="1" containsInteger="1" minValue="10" maxValue="24"/>
    </cacheField>
    <cacheField name="11" numFmtId="0">
      <sharedItems containsString="0" containsBlank="1" containsNumber="1" containsInteger="1" minValue="10" maxValue="13"/>
    </cacheField>
    <cacheField name="12" numFmtId="0">
      <sharedItems containsString="0" containsBlank="1" containsNumber="1" containsInteger="1" minValue="7" maxValue="20"/>
    </cacheField>
    <cacheField name="Operator" numFmtId="0">
      <sharedItems count="4">
        <s v="Mac"/>
        <s v="Charlie"/>
        <s v="Dee"/>
        <s v="Dennis"/>
      </sharedItems>
    </cacheField>
    <cacheField name="Total Downtime" numFmtId="0">
      <sharedItems containsSemiMixedTypes="0" containsString="0" containsNumber="1" containsInteger="1" minValue="0" maxValue="10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8">
  <r>
    <d v="2024-08-29T00:00:00"/>
    <s v="OR-600"/>
    <n v="422111"/>
    <x v="0"/>
    <d v="1899-12-30T11:50:00"/>
    <d v="1899-12-30T14:05:00"/>
    <n v="135"/>
    <n v="60"/>
  </r>
  <r>
    <d v="2024-08-29T00:00:00"/>
    <s v="LE-600"/>
    <n v="422112"/>
    <x v="0"/>
    <d v="1899-12-30T14:05:00"/>
    <d v="1899-12-30T15:45:00"/>
    <n v="99.999999999999972"/>
    <n v="60"/>
  </r>
  <r>
    <d v="2024-08-29T00:00:00"/>
    <s v="LE-600"/>
    <n v="422113"/>
    <x v="0"/>
    <d v="1899-12-30T15:45:00"/>
    <d v="1899-12-30T17:35:00"/>
    <n v="109.99999999999993"/>
    <n v="60"/>
  </r>
  <r>
    <d v="2024-08-29T00:00:00"/>
    <s v="LE-600"/>
    <n v="422114"/>
    <x v="0"/>
    <d v="1899-12-30T17:35:00"/>
    <d v="1899-12-30T19:15:00"/>
    <n v="99.999999999999972"/>
    <n v="60"/>
  </r>
  <r>
    <d v="2024-08-29T00:00:00"/>
    <s v="LE-600"/>
    <n v="422115"/>
    <x v="1"/>
    <d v="1899-12-30T19:15:00"/>
    <d v="1899-12-30T20:39:00"/>
    <n v="84.000000000000028"/>
    <n v="60"/>
  </r>
  <r>
    <d v="2024-08-29T00:00:00"/>
    <s v="LE-600"/>
    <n v="422116"/>
    <x v="1"/>
    <d v="1899-12-30T20:39:00"/>
    <d v="1899-12-30T21:39:00"/>
    <n v="59.999999999999943"/>
    <n v="60"/>
  </r>
  <r>
    <d v="2024-08-29T00:00:00"/>
    <s v="LE-600"/>
    <n v="422117"/>
    <x v="1"/>
    <d v="1899-12-30T21:39:00"/>
    <d v="1899-12-30T22:54:00"/>
    <n v="75.000000000000057"/>
    <n v="60"/>
  </r>
  <r>
    <d v="2024-08-30T00:00:00"/>
    <s v="CO-600"/>
    <n v="422118"/>
    <x v="2"/>
    <d v="1899-12-30T04:05:00"/>
    <d v="1899-12-30T06:05:00"/>
    <n v="119.99999999999997"/>
    <n v="60"/>
  </r>
  <r>
    <d v="2024-08-30T00:00:00"/>
    <s v="CO-600"/>
    <n v="422119"/>
    <x v="2"/>
    <d v="1899-12-30T06:05:00"/>
    <d v="1899-12-30T07:30:00"/>
    <n v="85.000000000000014"/>
    <n v="60"/>
  </r>
  <r>
    <d v="2024-08-30T00:00:00"/>
    <s v="CO-600"/>
    <n v="422120"/>
    <x v="2"/>
    <d v="1899-12-30T07:30:00"/>
    <d v="1899-12-30T09:22:00"/>
    <n v="112"/>
    <n v="60"/>
  </r>
  <r>
    <d v="2024-08-30T00:00:00"/>
    <s v="CO-600"/>
    <n v="422121"/>
    <x v="3"/>
    <d v="1899-12-30T09:22:00"/>
    <d v="1899-12-30T10:37:00"/>
    <n v="74.999999999999972"/>
    <n v="60"/>
  </r>
  <r>
    <d v="2024-08-30T00:00:00"/>
    <s v="CO-600"/>
    <n v="422122"/>
    <x v="3"/>
    <d v="1899-12-30T10:37:00"/>
    <d v="1899-12-30T12:02:00"/>
    <n v="85.000000000000014"/>
    <n v="60"/>
  </r>
  <r>
    <d v="2024-08-30T00:00:00"/>
    <s v="CO-600"/>
    <n v="422123"/>
    <x v="3"/>
    <d v="1899-12-30T12:02:00"/>
    <d v="1899-12-30T14:15:00"/>
    <n v="133"/>
    <n v="60"/>
  </r>
  <r>
    <d v="2024-08-30T00:00:00"/>
    <s v="CO-600"/>
    <n v="422124"/>
    <x v="3"/>
    <d v="1899-12-30T14:15:00"/>
    <d v="1899-12-30T15:55:00"/>
    <n v="99.999999999999972"/>
    <n v="60"/>
  </r>
  <r>
    <d v="2024-08-30T00:00:00"/>
    <s v="CO-600"/>
    <n v="422125"/>
    <x v="1"/>
    <d v="1899-12-30T15:55:00"/>
    <d v="1899-12-30T17:15:00"/>
    <n v="80.000000000000028"/>
    <n v="60"/>
  </r>
  <r>
    <d v="2024-08-30T00:00:00"/>
    <s v="CO-600"/>
    <n v="422126"/>
    <x v="1"/>
    <d v="1899-12-30T17:15:00"/>
    <d v="1899-12-30T18:59:00"/>
    <n v="103.99999999999994"/>
    <n v="60"/>
  </r>
  <r>
    <d v="2024-08-30T00:00:00"/>
    <s v="CO-600"/>
    <n v="422127"/>
    <x v="1"/>
    <d v="1899-12-30T18:59:00"/>
    <d v="1899-12-30T20:22:00"/>
    <n v="83.000000000000028"/>
    <n v="60"/>
  </r>
  <r>
    <d v="2024-08-30T00:00:00"/>
    <s v="CO-600"/>
    <n v="422128"/>
    <x v="1"/>
    <d v="1899-12-30T20:22:00"/>
    <d v="1899-12-30T22:14:00"/>
    <n v="112.00000000000009"/>
    <n v="60"/>
  </r>
  <r>
    <d v="2024-08-30T00:00:00"/>
    <s v="CO-600"/>
    <n v="422129"/>
    <x v="1"/>
    <d v="1899-12-30T22:14:00"/>
    <d v="1899-12-30T23:29:00"/>
    <n v="74.999999999999886"/>
    <n v="60"/>
  </r>
  <r>
    <d v="2024-08-31T00:00:00"/>
    <s v="CO-600"/>
    <n v="422130"/>
    <x v="2"/>
    <d v="1899-12-30T07:45:00"/>
    <d v="1899-12-30T09:05:00"/>
    <n v="79.999999999999957"/>
    <n v="60"/>
  </r>
  <r>
    <d v="2024-08-31T00:00:00"/>
    <s v="CO-600"/>
    <n v="422131"/>
    <x v="2"/>
    <d v="1899-12-30T09:05:00"/>
    <d v="1899-12-30T10:35:00"/>
    <n v="90"/>
    <n v="60"/>
  </r>
  <r>
    <d v="2024-08-31T00:00:00"/>
    <s v="CO-600"/>
    <n v="422132"/>
    <x v="2"/>
    <d v="1899-12-30T10:35:00"/>
    <d v="1899-12-30T11:35:00"/>
    <n v="60.000000000000028"/>
    <n v="60"/>
  </r>
  <r>
    <d v="2024-08-31T00:00:00"/>
    <s v="DC-600"/>
    <n v="422133"/>
    <x v="2"/>
    <d v="1899-12-30T11:35:00"/>
    <d v="1899-12-30T12:55:00"/>
    <n v="79.999999999999957"/>
    <n v="60"/>
  </r>
  <r>
    <d v="2024-08-31T00:00:00"/>
    <s v="DC-600"/>
    <n v="422134"/>
    <x v="0"/>
    <d v="1899-12-30T12:55:00"/>
    <d v="1899-12-30T14:45:00"/>
    <n v="110.00000000000009"/>
    <n v="60"/>
  </r>
  <r>
    <d v="2024-08-31T00:00:00"/>
    <s v="DC-600"/>
    <n v="422135"/>
    <x v="0"/>
    <d v="1899-12-30T14:45:00"/>
    <d v="1899-12-30T16:30:00"/>
    <n v="104.99999999999994"/>
    <n v="60"/>
  </r>
  <r>
    <d v="2024-08-31T00:00:00"/>
    <s v="DC-600"/>
    <n v="422136"/>
    <x v="0"/>
    <d v="1899-12-30T16:30:00"/>
    <d v="1899-12-30T17:30:00"/>
    <n v="59.999999999999943"/>
    <n v="60"/>
  </r>
  <r>
    <d v="2024-09-02T00:00:00"/>
    <s v="RB-600"/>
    <n v="422137"/>
    <x v="2"/>
    <d v="1899-12-30T01:00:00"/>
    <d v="1899-12-30T02:45:00"/>
    <n v="104.99999999999999"/>
    <n v="60"/>
  </r>
  <r>
    <d v="2024-09-02T00:00:00"/>
    <s v="RB-600"/>
    <n v="422138"/>
    <x v="2"/>
    <d v="1899-12-30T02:45:00"/>
    <d v="1899-12-30T04:05:00"/>
    <n v="80.000000000000014"/>
    <n v="60"/>
  </r>
  <r>
    <d v="2024-09-02T00:00:00"/>
    <s v="RB-600"/>
    <n v="422139"/>
    <x v="2"/>
    <d v="1899-12-30T04:05:00"/>
    <d v="1899-12-30T05:40:00"/>
    <n v="94.999999999999986"/>
    <n v="60"/>
  </r>
  <r>
    <d v="2024-09-02T00:00:00"/>
    <s v="RB-600"/>
    <n v="422140"/>
    <x v="2"/>
    <d v="1899-12-30T05:40:00"/>
    <d v="1899-12-30T07:43:00"/>
    <n v="123.00000000000004"/>
    <n v="60"/>
  </r>
  <r>
    <d v="2024-09-02T00:00:00"/>
    <s v="RB-600"/>
    <n v="422141"/>
    <x v="3"/>
    <d v="1899-12-30T07:43:00"/>
    <d v="1899-12-30T08:50:00"/>
    <n v="67"/>
    <n v="60"/>
  </r>
  <r>
    <d v="2024-09-02T00:00:00"/>
    <s v="RB-600"/>
    <n v="422142"/>
    <x v="3"/>
    <d v="1899-12-30T08:50:00"/>
    <d v="1899-12-30T10:20:00"/>
    <n v="90"/>
    <n v="60"/>
  </r>
  <r>
    <d v="2024-09-02T00:00:00"/>
    <s v="RB-600"/>
    <n v="422143"/>
    <x v="3"/>
    <d v="1899-12-30T10:20:00"/>
    <d v="1899-12-30T12:18:00"/>
    <n v="117.9999999999999"/>
    <n v="60"/>
  </r>
  <r>
    <d v="2024-09-02T00:00:00"/>
    <s v="CO-2L"/>
    <n v="422144"/>
    <x v="3"/>
    <d v="1899-12-30T12:18:00"/>
    <d v="1899-12-30T14:50:00"/>
    <n v="152.00000000000011"/>
    <n v="98"/>
  </r>
  <r>
    <d v="2024-09-02T00:00:00"/>
    <s v="CO-2L"/>
    <n v="422145"/>
    <x v="1"/>
    <d v="1899-12-30T14:50:00"/>
    <d v="1899-12-30T16:50:00"/>
    <n v="120.00000000000006"/>
    <n v="98"/>
  </r>
  <r>
    <d v="2024-09-02T00:00:00"/>
    <s v="CO-2L"/>
    <n v="422146"/>
    <x v="1"/>
    <d v="1899-12-30T16:50:00"/>
    <d v="1899-12-30T19:30:00"/>
    <n v="159.99999999999991"/>
    <n v="98"/>
  </r>
  <r>
    <d v="2024-09-02T00:00:00"/>
    <s v="CO-2L"/>
    <n v="422147"/>
    <x v="1"/>
    <d v="1899-12-30T19:30:00"/>
    <d v="1899-12-30T22:55:00"/>
    <n v="205.00000000000006"/>
    <n v="98"/>
  </r>
  <r>
    <d v="2024-09-03T00:00:00"/>
    <s v="CO-2L"/>
    <n v="422148"/>
    <x v="0"/>
    <d v="1899-12-30T22:55:00"/>
    <d v="1899-12-31T01:05:00"/>
    <n v="129.99999999999986"/>
    <n v="98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">
  <r>
    <n v="6"/>
    <x v="0"/>
    <s v="Yes"/>
    <n v="338"/>
    <n v="0.2305593451568895"/>
  </r>
  <r>
    <n v="7"/>
    <x v="1"/>
    <s v="No"/>
    <n v="261"/>
    <n v="0.17803547066848568"/>
  </r>
  <r>
    <n v="4"/>
    <x v="2"/>
    <s v="No"/>
    <n v="229"/>
    <n v="0.15620736698499318"/>
  </r>
  <r>
    <n v="2"/>
    <x v="3"/>
    <s v="Yes"/>
    <n v="162"/>
    <n v="0.11050477489768076"/>
  </r>
  <r>
    <n v="8"/>
    <x v="4"/>
    <s v="Yes"/>
    <n v="153"/>
    <n v="0.1043656207366985"/>
  </r>
  <r>
    <n v="12"/>
    <x v="5"/>
    <s v="No"/>
    <n v="86"/>
    <n v="5.8663028649386086E-2"/>
  </r>
  <r>
    <n v="5"/>
    <x v="6"/>
    <s v="Yes"/>
    <n v="62"/>
    <n v="4.229195088676671E-2"/>
  </r>
  <r>
    <n v="10"/>
    <x v="7"/>
    <s v="Yes"/>
    <n v="59"/>
    <n v="4.0245566166439289E-2"/>
  </r>
  <r>
    <n v="3"/>
    <x v="8"/>
    <s v="No"/>
    <n v="45"/>
    <n v="3.0695770804911322E-2"/>
  </r>
  <r>
    <n v="11"/>
    <x v="9"/>
    <s v="Yes"/>
    <n v="44"/>
    <n v="3.0013642564802184E-2"/>
  </r>
  <r>
    <n v="9"/>
    <x v="10"/>
    <s v="No"/>
    <n v="26"/>
    <n v="1.7735334242837655E-2"/>
  </r>
  <r>
    <n v="1"/>
    <x v="11"/>
    <s v="No"/>
    <n v="1"/>
    <n v="6.8212824010914052E-4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8">
  <r>
    <n v="422111"/>
    <x v="0"/>
    <n v="60"/>
    <m/>
    <m/>
    <m/>
    <m/>
    <n v="15"/>
    <m/>
    <m/>
    <m/>
    <m/>
    <m/>
    <x v="0"/>
    <n v="75"/>
  </r>
  <r>
    <n v="422112"/>
    <x v="0"/>
    <n v="20"/>
    <m/>
    <m/>
    <m/>
    <m/>
    <m/>
    <n v="20"/>
    <m/>
    <m/>
    <m/>
    <m/>
    <x v="0"/>
    <n v="40"/>
  </r>
  <r>
    <n v="422113"/>
    <x v="0"/>
    <n v="50"/>
    <m/>
    <m/>
    <m/>
    <m/>
    <m/>
    <m/>
    <m/>
    <m/>
    <m/>
    <m/>
    <x v="0"/>
    <n v="50"/>
  </r>
  <r>
    <n v="422114"/>
    <x v="0"/>
    <m/>
    <m/>
    <n v="25"/>
    <m/>
    <n v="15"/>
    <m/>
    <m/>
    <m/>
    <m/>
    <m/>
    <m/>
    <x v="0"/>
    <n v="40"/>
  </r>
  <r>
    <n v="422115"/>
    <x v="0"/>
    <m/>
    <m/>
    <m/>
    <m/>
    <m/>
    <m/>
    <m/>
    <m/>
    <n v="24"/>
    <m/>
    <m/>
    <x v="1"/>
    <n v="24"/>
  </r>
  <r>
    <n v="422116"/>
    <x v="0"/>
    <m/>
    <m/>
    <m/>
    <m/>
    <m/>
    <m/>
    <m/>
    <m/>
    <m/>
    <m/>
    <m/>
    <x v="1"/>
    <n v="0"/>
  </r>
  <r>
    <n v="422117"/>
    <x v="0"/>
    <n v="10"/>
    <m/>
    <m/>
    <m/>
    <n v="5"/>
    <m/>
    <m/>
    <m/>
    <m/>
    <m/>
    <m/>
    <x v="1"/>
    <n v="15"/>
  </r>
  <r>
    <n v="422118"/>
    <x v="0"/>
    <m/>
    <m/>
    <m/>
    <m/>
    <n v="14"/>
    <n v="16"/>
    <m/>
    <m/>
    <m/>
    <n v="10"/>
    <n v="20"/>
    <x v="2"/>
    <n v="60"/>
  </r>
  <r>
    <n v="422119"/>
    <x v="0"/>
    <m/>
    <m/>
    <n v="25"/>
    <m/>
    <m/>
    <m/>
    <m/>
    <m/>
    <m/>
    <m/>
    <m/>
    <x v="2"/>
    <n v="25"/>
  </r>
  <r>
    <n v="422120"/>
    <x v="0"/>
    <m/>
    <m/>
    <n v="20"/>
    <n v="15"/>
    <m/>
    <m/>
    <m/>
    <n v="17"/>
    <m/>
    <m/>
    <m/>
    <x v="2"/>
    <n v="52"/>
  </r>
  <r>
    <n v="422121"/>
    <x v="0"/>
    <m/>
    <m/>
    <m/>
    <m/>
    <m/>
    <n v="15"/>
    <m/>
    <m/>
    <m/>
    <m/>
    <m/>
    <x v="3"/>
    <n v="15"/>
  </r>
  <r>
    <n v="422122"/>
    <x v="0"/>
    <m/>
    <m/>
    <m/>
    <m/>
    <m/>
    <n v="25"/>
    <m/>
    <m/>
    <m/>
    <m/>
    <m/>
    <x v="3"/>
    <n v="25"/>
  </r>
  <r>
    <n v="422123"/>
    <x v="0"/>
    <m/>
    <m/>
    <n v="43"/>
    <m/>
    <m/>
    <n v="30"/>
    <m/>
    <m/>
    <m/>
    <m/>
    <m/>
    <x v="3"/>
    <n v="73"/>
  </r>
  <r>
    <n v="422124"/>
    <x v="0"/>
    <m/>
    <m/>
    <m/>
    <n v="20"/>
    <n v="20"/>
    <m/>
    <m/>
    <m/>
    <m/>
    <m/>
    <m/>
    <x v="3"/>
    <n v="40"/>
  </r>
  <r>
    <n v="422125"/>
    <x v="0"/>
    <m/>
    <m/>
    <m/>
    <m/>
    <m/>
    <m/>
    <m/>
    <m/>
    <m/>
    <n v="10"/>
    <n v="10"/>
    <x v="1"/>
    <n v="20"/>
  </r>
  <r>
    <n v="422126"/>
    <x v="0"/>
    <m/>
    <m/>
    <m/>
    <m/>
    <m/>
    <m/>
    <n v="44"/>
    <m/>
    <m/>
    <m/>
    <m/>
    <x v="1"/>
    <n v="44"/>
  </r>
  <r>
    <n v="422127"/>
    <x v="0"/>
    <m/>
    <m/>
    <m/>
    <m/>
    <n v="23"/>
    <m/>
    <m/>
    <m/>
    <m/>
    <m/>
    <m/>
    <x v="1"/>
    <n v="23"/>
  </r>
  <r>
    <n v="422128"/>
    <x v="0"/>
    <m/>
    <m/>
    <m/>
    <n v="22"/>
    <m/>
    <n v="30"/>
    <m/>
    <m/>
    <m/>
    <m/>
    <m/>
    <x v="1"/>
    <n v="52"/>
  </r>
  <r>
    <n v="422129"/>
    <x v="0"/>
    <m/>
    <m/>
    <m/>
    <m/>
    <m/>
    <m/>
    <m/>
    <m/>
    <m/>
    <m/>
    <n v="15"/>
    <x v="1"/>
    <n v="15"/>
  </r>
  <r>
    <n v="422130"/>
    <x v="0"/>
    <n v="20"/>
    <m/>
    <m/>
    <m/>
    <m/>
    <m/>
    <m/>
    <m/>
    <m/>
    <m/>
    <m/>
    <x v="2"/>
    <n v="20"/>
  </r>
  <r>
    <n v="422131"/>
    <x v="0"/>
    <m/>
    <m/>
    <n v="20"/>
    <m/>
    <m/>
    <m/>
    <m/>
    <m/>
    <n v="10"/>
    <m/>
    <m/>
    <x v="2"/>
    <n v="30"/>
  </r>
  <r>
    <n v="422132"/>
    <x v="0"/>
    <m/>
    <m/>
    <m/>
    <m/>
    <m/>
    <m/>
    <m/>
    <m/>
    <m/>
    <m/>
    <m/>
    <x v="2"/>
    <n v="0"/>
  </r>
  <r>
    <n v="422133"/>
    <x v="0"/>
    <m/>
    <m/>
    <m/>
    <m/>
    <m/>
    <n v="20"/>
    <m/>
    <m/>
    <m/>
    <m/>
    <m/>
    <x v="2"/>
    <n v="20"/>
  </r>
  <r>
    <n v="422134"/>
    <x v="0"/>
    <m/>
    <m/>
    <m/>
    <m/>
    <m/>
    <n v="30"/>
    <n v="20"/>
    <m/>
    <m/>
    <m/>
    <m/>
    <x v="0"/>
    <n v="50"/>
  </r>
  <r>
    <n v="422135"/>
    <x v="0"/>
    <m/>
    <m/>
    <n v="30"/>
    <m/>
    <m/>
    <m/>
    <m/>
    <m/>
    <m/>
    <m/>
    <n v="15"/>
    <x v="0"/>
    <n v="45"/>
  </r>
  <r>
    <n v="422136"/>
    <x v="0"/>
    <m/>
    <m/>
    <m/>
    <m/>
    <m/>
    <m/>
    <m/>
    <m/>
    <m/>
    <m/>
    <m/>
    <x v="0"/>
    <n v="0"/>
  </r>
  <r>
    <n v="422137"/>
    <x v="0"/>
    <m/>
    <m/>
    <m/>
    <m/>
    <m/>
    <m/>
    <n v="30"/>
    <m/>
    <n v="15"/>
    <m/>
    <m/>
    <x v="2"/>
    <n v="45"/>
  </r>
  <r>
    <n v="422138"/>
    <x v="0"/>
    <m/>
    <n v="20"/>
    <m/>
    <m/>
    <m/>
    <m/>
    <m/>
    <m/>
    <m/>
    <m/>
    <m/>
    <x v="2"/>
    <n v="20"/>
  </r>
  <r>
    <n v="422139"/>
    <x v="0"/>
    <m/>
    <m/>
    <n v="20"/>
    <m/>
    <n v="15"/>
    <m/>
    <m/>
    <m/>
    <m/>
    <m/>
    <m/>
    <x v="2"/>
    <n v="35"/>
  </r>
  <r>
    <n v="422140"/>
    <x v="0"/>
    <m/>
    <m/>
    <m/>
    <m/>
    <n v="50"/>
    <m/>
    <m/>
    <m/>
    <m/>
    <n v="13"/>
    <m/>
    <x v="2"/>
    <n v="63"/>
  </r>
  <r>
    <n v="422141"/>
    <x v="0"/>
    <m/>
    <m/>
    <m/>
    <m/>
    <m/>
    <m/>
    <m/>
    <m/>
    <m/>
    <m/>
    <n v="7"/>
    <x v="3"/>
    <n v="7"/>
  </r>
  <r>
    <n v="422142"/>
    <x v="0"/>
    <m/>
    <m/>
    <m/>
    <m/>
    <n v="30"/>
    <m/>
    <m/>
    <m/>
    <m/>
    <m/>
    <m/>
    <x v="3"/>
    <n v="30"/>
  </r>
  <r>
    <n v="422143"/>
    <x v="0"/>
    <m/>
    <m/>
    <m/>
    <m/>
    <n v="40"/>
    <n v="18"/>
    <m/>
    <m/>
    <m/>
    <m/>
    <m/>
    <x v="3"/>
    <n v="58"/>
  </r>
  <r>
    <n v="422144"/>
    <x v="0"/>
    <m/>
    <m/>
    <m/>
    <m/>
    <n v="30"/>
    <m/>
    <n v="24"/>
    <m/>
    <m/>
    <m/>
    <m/>
    <x v="3"/>
    <n v="54"/>
  </r>
  <r>
    <n v="422145"/>
    <x v="0"/>
    <m/>
    <n v="22"/>
    <m/>
    <m/>
    <m/>
    <m/>
    <m/>
    <m/>
    <m/>
    <m/>
    <m/>
    <x v="1"/>
    <n v="22"/>
  </r>
  <r>
    <n v="422146"/>
    <x v="0"/>
    <m/>
    <m/>
    <m/>
    <m/>
    <n v="30"/>
    <n v="25"/>
    <m/>
    <m/>
    <m/>
    <m/>
    <n v="7"/>
    <x v="1"/>
    <n v="62"/>
  </r>
  <r>
    <n v="422147"/>
    <x v="0"/>
    <m/>
    <m/>
    <n v="17"/>
    <m/>
    <n v="60"/>
    <n v="30"/>
    <m/>
    <m/>
    <m/>
    <m/>
    <m/>
    <x v="1"/>
    <n v="107"/>
  </r>
  <r>
    <n v="422148"/>
    <x v="0"/>
    <m/>
    <m/>
    <n v="25"/>
    <m/>
    <m/>
    <m/>
    <n v="7"/>
    <m/>
    <m/>
    <m/>
    <m/>
    <x v="0"/>
    <n v="3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B3B2D6D-6F68-4774-83AB-B6A365483515}" name="PivotTable11" cacheId="3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8:B21" firstHeaderRow="1" firstDataRow="1" firstDataCol="1"/>
  <pivotFields count="5">
    <pivotField showAll="0"/>
    <pivotField axis="axisRow" showAll="0" sortType="descending">
      <items count="13">
        <item x="3"/>
        <item x="4"/>
        <item x="7"/>
        <item x="10"/>
        <item x="11"/>
        <item x="2"/>
        <item x="9"/>
        <item x="8"/>
        <item x="0"/>
        <item x="1"/>
        <item x="5"/>
        <item x="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dataField="1" numFmtId="10" showAll="0"/>
  </pivotFields>
  <rowFields count="1">
    <field x="1"/>
  </rowFields>
  <rowItems count="13">
    <i>
      <x v="8"/>
    </i>
    <i>
      <x v="9"/>
    </i>
    <i>
      <x v="5"/>
    </i>
    <i>
      <x/>
    </i>
    <i>
      <x v="1"/>
    </i>
    <i>
      <x v="10"/>
    </i>
    <i>
      <x v="11"/>
    </i>
    <i>
      <x v="2"/>
    </i>
    <i>
      <x v="7"/>
    </i>
    <i>
      <x v="6"/>
    </i>
    <i>
      <x v="3"/>
    </i>
    <i>
      <x v="4"/>
    </i>
    <i t="grand">
      <x/>
    </i>
  </rowItems>
  <colItems count="1">
    <i/>
  </colItems>
  <dataFields count="1">
    <dataField name="Sum of Pareto" fld="4" baseField="1" baseItem="0" numFmtId="1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A8A062C-577E-4225-A703-13BD2FF9693D}" name="PivotTable3" cacheId="2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2">
  <location ref="A1:B6" firstHeaderRow="1" firstDataRow="1" firstDataCol="1"/>
  <pivotFields count="9">
    <pivotField numFmtId="164" showAll="0"/>
    <pivotField showAll="0"/>
    <pivotField showAll="0"/>
    <pivotField axis="axisRow" showAll="0" sortType="ascending">
      <items count="5">
        <item x="1"/>
        <item x="2"/>
        <item x="3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21" showAll="0"/>
    <pivotField numFmtId="21" showAll="0"/>
    <pivotField showAll="0"/>
    <pivotField showAll="0"/>
    <pivotField dataField="1" dragToRow="0" dragToCol="0" dragToPage="0" showAll="0" defaultSubtotal="0"/>
  </pivotFields>
  <rowFields count="1">
    <field x="3"/>
  </rowFields>
  <rowItems count="5">
    <i>
      <x v="3"/>
    </i>
    <i>
      <x v="2"/>
    </i>
    <i>
      <x v="1"/>
    </i>
    <i>
      <x/>
    </i>
    <i t="grand">
      <x/>
    </i>
  </rowItems>
  <colItems count="1">
    <i/>
  </colItems>
  <dataFields count="1">
    <dataField name="Efficiency by operator" fld="8" baseField="3" baseItem="0" numFmtId="9"/>
  </dataFields>
  <formats count="1">
    <format dxfId="0">
      <pivotArea outline="0" collapsedLevelsAreSubtotals="1" fieldPosition="0"/>
    </format>
  </format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3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89A2C1C-F960-47F0-A1FE-80E992A30F23}" name="PivotTable15" cacheId="5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:E8" firstHeaderRow="1" firstDataRow="3" firstDataCol="1"/>
  <pivotFields count="15">
    <pivotField showAll="0"/>
    <pivotField axis="axisCol" showAll="0">
      <items count="2">
        <item x="0"/>
        <item t="default"/>
      </items>
    </pivotField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1"/>
        <item x="2"/>
        <item x="3"/>
        <item x="0"/>
        <item t="default"/>
      </items>
    </pivotField>
    <pivotField showAll="0"/>
  </pivotFields>
  <rowFields count="1">
    <field x="13"/>
  </rowFields>
  <rowItems count="5">
    <i>
      <x/>
    </i>
    <i>
      <x v="1"/>
    </i>
    <i>
      <x v="2"/>
    </i>
    <i>
      <x v="3"/>
    </i>
    <i t="grand">
      <x/>
    </i>
  </rowItems>
  <colFields count="2">
    <field x="1"/>
    <field x="-2"/>
  </colFields>
  <colItems count="4">
    <i>
      <x/>
      <x/>
    </i>
    <i r="1" i="1">
      <x v="1"/>
    </i>
    <i t="grand">
      <x/>
    </i>
    <i t="grand" i="1">
      <x/>
    </i>
  </colItems>
  <dataFields count="2">
    <dataField name="Sum of 2" fld="2" baseField="0" baseItem="0"/>
    <dataField name="Sum of 3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962F3-8C54-4C2B-8E48-722D67F8C002}">
  <dimension ref="A1:K39"/>
  <sheetViews>
    <sheetView workbookViewId="0">
      <selection activeCell="K5" sqref="K5"/>
    </sheetView>
  </sheetViews>
  <sheetFormatPr defaultRowHeight="14.4" x14ac:dyDescent="0.3"/>
  <cols>
    <col min="1" max="1" width="10.44140625" bestFit="1" customWidth="1"/>
    <col min="2" max="2" width="9.77734375" bestFit="1" customWidth="1"/>
    <col min="3" max="3" width="8.88671875" customWidth="1"/>
    <col min="4" max="4" width="9.44140625" bestFit="1" customWidth="1"/>
    <col min="5" max="5" width="9.5546875" bestFit="1" customWidth="1"/>
    <col min="6" max="6" width="10.77734375" bestFit="1" customWidth="1"/>
    <col min="7" max="7" width="10.21875" bestFit="1" customWidth="1"/>
    <col min="8" max="8" width="13.6640625" bestFit="1" customWidth="1"/>
    <col min="9" max="10" width="8.88671875" customWidth="1"/>
    <col min="12" max="12" width="8.88671875" customWidth="1"/>
  </cols>
  <sheetData>
    <row r="1" spans="1:1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44</v>
      </c>
      <c r="H1" s="2" t="s">
        <v>45</v>
      </c>
    </row>
    <row r="2" spans="1:11" x14ac:dyDescent="0.3">
      <c r="A2" s="1">
        <v>45533</v>
      </c>
      <c r="B2" t="s">
        <v>24</v>
      </c>
      <c r="C2">
        <v>422111</v>
      </c>
      <c r="D2" t="s">
        <v>43</v>
      </c>
      <c r="E2" s="3">
        <v>0.49305555555555558</v>
      </c>
      <c r="F2" s="3">
        <v>0.58680555555555558</v>
      </c>
      <c r="G2">
        <f>(F2-E2)*24*60</f>
        <v>135</v>
      </c>
      <c r="H2">
        <f>_xlfn.XLOOKUP($B2, Products!$A$2:$A$7, Products!$D$2:$D$7, ,0)</f>
        <v>60</v>
      </c>
    </row>
    <row r="3" spans="1:11" x14ac:dyDescent="0.3">
      <c r="A3" s="1">
        <v>45533</v>
      </c>
      <c r="B3" t="s">
        <v>25</v>
      </c>
      <c r="C3">
        <v>422112</v>
      </c>
      <c r="D3" t="s">
        <v>43</v>
      </c>
      <c r="E3" s="3">
        <v>0.58680555555555558</v>
      </c>
      <c r="F3" s="3">
        <v>0.65625</v>
      </c>
      <c r="G3">
        <f t="shared" ref="G3:G39" si="0">(F3-E3)*24*60</f>
        <v>99.999999999999972</v>
      </c>
      <c r="H3">
        <f>_xlfn.XLOOKUP($B3, Products!$A$2:$A$7, Products!$D$2:$D$7, ,0)</f>
        <v>60</v>
      </c>
    </row>
    <row r="4" spans="1:11" x14ac:dyDescent="0.3">
      <c r="A4" s="1">
        <v>45533</v>
      </c>
      <c r="B4" t="s">
        <v>25</v>
      </c>
      <c r="C4">
        <v>422113</v>
      </c>
      <c r="D4" t="s">
        <v>43</v>
      </c>
      <c r="E4" s="3">
        <v>0.65625</v>
      </c>
      <c r="F4" s="3">
        <v>0.73263888888888884</v>
      </c>
      <c r="G4">
        <f t="shared" si="0"/>
        <v>109.99999999999993</v>
      </c>
      <c r="H4">
        <f>_xlfn.XLOOKUP($B4, Products!$A$2:$A$7, Products!$D$2:$D$7, ,0)</f>
        <v>60</v>
      </c>
      <c r="K4" t="s">
        <v>46</v>
      </c>
    </row>
    <row r="5" spans="1:11" x14ac:dyDescent="0.3">
      <c r="A5" s="1">
        <v>45533</v>
      </c>
      <c r="B5" t="s">
        <v>25</v>
      </c>
      <c r="C5">
        <v>422114</v>
      </c>
      <c r="D5" t="s">
        <v>43</v>
      </c>
      <c r="E5" s="3">
        <v>0.73263888888888884</v>
      </c>
      <c r="F5" s="3">
        <v>0.80208333333333326</v>
      </c>
      <c r="G5">
        <f t="shared" si="0"/>
        <v>99.999999999999972</v>
      </c>
      <c r="H5">
        <f>_xlfn.XLOOKUP($B5, Products!$A$2:$A$7, Products!$D$2:$D$7, ,0)</f>
        <v>60</v>
      </c>
      <c r="K5" s="6">
        <f>SUM(H:H)/SUM(G:G)</f>
        <v>0.64022809745982379</v>
      </c>
    </row>
    <row r="6" spans="1:11" x14ac:dyDescent="0.3">
      <c r="A6" s="1">
        <v>45533</v>
      </c>
      <c r="B6" t="s">
        <v>25</v>
      </c>
      <c r="C6">
        <v>422115</v>
      </c>
      <c r="D6" t="s">
        <v>40</v>
      </c>
      <c r="E6" s="3">
        <v>0.80208333333333326</v>
      </c>
      <c r="F6" s="3">
        <v>0.86041666666666661</v>
      </c>
      <c r="G6">
        <f t="shared" si="0"/>
        <v>84.000000000000028</v>
      </c>
      <c r="H6">
        <f>_xlfn.XLOOKUP($B6, Products!$A$2:$A$7, Products!$D$2:$D$7, ,0)</f>
        <v>60</v>
      </c>
    </row>
    <row r="7" spans="1:11" x14ac:dyDescent="0.3">
      <c r="A7" s="1">
        <v>45533</v>
      </c>
      <c r="B7" t="s">
        <v>25</v>
      </c>
      <c r="C7">
        <v>422116</v>
      </c>
      <c r="D7" t="s">
        <v>40</v>
      </c>
      <c r="E7" s="3">
        <v>0.86041666666666661</v>
      </c>
      <c r="F7" s="3">
        <v>0.90208333333333324</v>
      </c>
      <c r="G7">
        <f t="shared" si="0"/>
        <v>59.999999999999943</v>
      </c>
      <c r="H7">
        <f>_xlfn.XLOOKUP($B7, Products!$A$2:$A$7, Products!$D$2:$D$7, ,0)</f>
        <v>60</v>
      </c>
    </row>
    <row r="8" spans="1:11" x14ac:dyDescent="0.3">
      <c r="A8" s="1">
        <v>45533</v>
      </c>
      <c r="B8" t="s">
        <v>25</v>
      </c>
      <c r="C8">
        <v>422117</v>
      </c>
      <c r="D8" t="s">
        <v>40</v>
      </c>
      <c r="E8" s="3">
        <v>0.90208333333333324</v>
      </c>
      <c r="F8" s="3">
        <v>0.95416666666666661</v>
      </c>
      <c r="G8">
        <f t="shared" si="0"/>
        <v>75.000000000000057</v>
      </c>
      <c r="H8">
        <f>_xlfn.XLOOKUP($B8, Products!$A$2:$A$7, Products!$D$2:$D$7, ,0)</f>
        <v>60</v>
      </c>
    </row>
    <row r="9" spans="1:11" x14ac:dyDescent="0.3">
      <c r="A9" s="1">
        <v>45534</v>
      </c>
      <c r="B9" t="s">
        <v>26</v>
      </c>
      <c r="C9">
        <v>422118</v>
      </c>
      <c r="D9" t="s">
        <v>41</v>
      </c>
      <c r="E9" s="3">
        <v>0.1701388888888889</v>
      </c>
      <c r="F9" s="3">
        <v>0.25347222222222221</v>
      </c>
      <c r="G9">
        <f t="shared" si="0"/>
        <v>119.99999999999997</v>
      </c>
      <c r="H9">
        <f>_xlfn.XLOOKUP($B9, Products!$A$2:$A$7, Products!$D$2:$D$7, ,0)</f>
        <v>60</v>
      </c>
    </row>
    <row r="10" spans="1:11" x14ac:dyDescent="0.3">
      <c r="A10" s="1">
        <v>45534</v>
      </c>
      <c r="B10" t="s">
        <v>26</v>
      </c>
      <c r="C10">
        <v>422119</v>
      </c>
      <c r="D10" t="s">
        <v>41</v>
      </c>
      <c r="E10" s="3">
        <v>0.25347222222222221</v>
      </c>
      <c r="F10" s="3">
        <v>0.3125</v>
      </c>
      <c r="G10">
        <f t="shared" si="0"/>
        <v>85.000000000000014</v>
      </c>
      <c r="H10">
        <f>_xlfn.XLOOKUP($B10, Products!$A$2:$A$7, Products!$D$2:$D$7, ,0)</f>
        <v>60</v>
      </c>
    </row>
    <row r="11" spans="1:11" x14ac:dyDescent="0.3">
      <c r="A11" s="1">
        <v>45534</v>
      </c>
      <c r="B11" t="s">
        <v>26</v>
      </c>
      <c r="C11">
        <v>422120</v>
      </c>
      <c r="D11" t="s">
        <v>41</v>
      </c>
      <c r="E11" s="3">
        <v>0.3125</v>
      </c>
      <c r="F11" s="3">
        <v>0.39027777777777778</v>
      </c>
      <c r="G11">
        <f t="shared" si="0"/>
        <v>112</v>
      </c>
      <c r="H11">
        <f>_xlfn.XLOOKUP($B11, Products!$A$2:$A$7, Products!$D$2:$D$7, ,0)</f>
        <v>60</v>
      </c>
    </row>
    <row r="12" spans="1:11" x14ac:dyDescent="0.3">
      <c r="A12" s="1">
        <v>45534</v>
      </c>
      <c r="B12" t="s">
        <v>26</v>
      </c>
      <c r="C12">
        <v>422121</v>
      </c>
      <c r="D12" t="s">
        <v>42</v>
      </c>
      <c r="E12" s="3">
        <v>0.39027777777777778</v>
      </c>
      <c r="F12" s="3">
        <v>0.44236111111111109</v>
      </c>
      <c r="G12">
        <f t="shared" si="0"/>
        <v>74.999999999999972</v>
      </c>
      <c r="H12">
        <f>_xlfn.XLOOKUP($B12, Products!$A$2:$A$7, Products!$D$2:$D$7, ,0)</f>
        <v>60</v>
      </c>
    </row>
    <row r="13" spans="1:11" x14ac:dyDescent="0.3">
      <c r="A13" s="1">
        <v>45534</v>
      </c>
      <c r="B13" t="s">
        <v>26</v>
      </c>
      <c r="C13">
        <v>422122</v>
      </c>
      <c r="D13" t="s">
        <v>42</v>
      </c>
      <c r="E13" s="3">
        <v>0.44236111111111109</v>
      </c>
      <c r="F13" s="3">
        <v>0.50138888888888888</v>
      </c>
      <c r="G13">
        <f t="shared" si="0"/>
        <v>85.000000000000014</v>
      </c>
      <c r="H13">
        <f>_xlfn.XLOOKUP($B13, Products!$A$2:$A$7, Products!$D$2:$D$7, ,0)</f>
        <v>60</v>
      </c>
    </row>
    <row r="14" spans="1:11" x14ac:dyDescent="0.3">
      <c r="A14" s="1">
        <v>45534</v>
      </c>
      <c r="B14" t="s">
        <v>26</v>
      </c>
      <c r="C14">
        <v>422123</v>
      </c>
      <c r="D14" t="s">
        <v>42</v>
      </c>
      <c r="E14" s="3">
        <v>0.50138888888888888</v>
      </c>
      <c r="F14" s="3">
        <v>0.59375</v>
      </c>
      <c r="G14">
        <f t="shared" si="0"/>
        <v>133</v>
      </c>
      <c r="H14">
        <f>_xlfn.XLOOKUP($B14, Products!$A$2:$A$7, Products!$D$2:$D$7, ,0)</f>
        <v>60</v>
      </c>
    </row>
    <row r="15" spans="1:11" x14ac:dyDescent="0.3">
      <c r="A15" s="1">
        <v>45534</v>
      </c>
      <c r="B15" t="s">
        <v>26</v>
      </c>
      <c r="C15">
        <v>422124</v>
      </c>
      <c r="D15" t="s">
        <v>42</v>
      </c>
      <c r="E15" s="3">
        <v>0.59375</v>
      </c>
      <c r="F15" s="3">
        <v>0.66319444444444442</v>
      </c>
      <c r="G15">
        <f t="shared" si="0"/>
        <v>99.999999999999972</v>
      </c>
      <c r="H15">
        <f>_xlfn.XLOOKUP($B15, Products!$A$2:$A$7, Products!$D$2:$D$7, ,0)</f>
        <v>60</v>
      </c>
    </row>
    <row r="16" spans="1:11" x14ac:dyDescent="0.3">
      <c r="A16" s="1">
        <v>45534</v>
      </c>
      <c r="B16" t="s">
        <v>26</v>
      </c>
      <c r="C16">
        <v>422125</v>
      </c>
      <c r="D16" t="s">
        <v>40</v>
      </c>
      <c r="E16" s="3">
        <v>0.66319444444444442</v>
      </c>
      <c r="F16" s="3">
        <v>0.71875</v>
      </c>
      <c r="G16">
        <f t="shared" si="0"/>
        <v>80.000000000000028</v>
      </c>
      <c r="H16">
        <f>_xlfn.XLOOKUP($B16, Products!$A$2:$A$7, Products!$D$2:$D$7, ,0)</f>
        <v>60</v>
      </c>
    </row>
    <row r="17" spans="1:8" x14ac:dyDescent="0.3">
      <c r="A17" s="1">
        <v>45534</v>
      </c>
      <c r="B17" t="s">
        <v>26</v>
      </c>
      <c r="C17">
        <v>422126</v>
      </c>
      <c r="D17" t="s">
        <v>40</v>
      </c>
      <c r="E17" s="3">
        <v>0.71875</v>
      </c>
      <c r="F17" s="3">
        <v>0.79097222222222219</v>
      </c>
      <c r="G17">
        <f t="shared" si="0"/>
        <v>103.99999999999994</v>
      </c>
      <c r="H17">
        <f>_xlfn.XLOOKUP($B17, Products!$A$2:$A$7, Products!$D$2:$D$7, ,0)</f>
        <v>60</v>
      </c>
    </row>
    <row r="18" spans="1:8" x14ac:dyDescent="0.3">
      <c r="A18" s="1">
        <v>45534</v>
      </c>
      <c r="B18" t="s">
        <v>26</v>
      </c>
      <c r="C18">
        <v>422127</v>
      </c>
      <c r="D18" t="s">
        <v>40</v>
      </c>
      <c r="E18" s="3">
        <v>0.79097222222222219</v>
      </c>
      <c r="F18" s="3">
        <v>0.84861111111111109</v>
      </c>
      <c r="G18">
        <f t="shared" si="0"/>
        <v>83.000000000000028</v>
      </c>
      <c r="H18">
        <f>_xlfn.XLOOKUP($B18, Products!$A$2:$A$7, Products!$D$2:$D$7, ,0)</f>
        <v>60</v>
      </c>
    </row>
    <row r="19" spans="1:8" x14ac:dyDescent="0.3">
      <c r="A19" s="1">
        <v>45534</v>
      </c>
      <c r="B19" t="s">
        <v>26</v>
      </c>
      <c r="C19">
        <v>422128</v>
      </c>
      <c r="D19" t="s">
        <v>40</v>
      </c>
      <c r="E19" s="3">
        <v>0.84861111111111109</v>
      </c>
      <c r="F19" s="3">
        <v>0.92638888888888893</v>
      </c>
      <c r="G19">
        <f t="shared" si="0"/>
        <v>112.00000000000009</v>
      </c>
      <c r="H19">
        <f>_xlfn.XLOOKUP($B19, Products!$A$2:$A$7, Products!$D$2:$D$7, ,0)</f>
        <v>60</v>
      </c>
    </row>
    <row r="20" spans="1:8" x14ac:dyDescent="0.3">
      <c r="A20" s="1">
        <v>45534</v>
      </c>
      <c r="B20" t="s">
        <v>26</v>
      </c>
      <c r="C20">
        <v>422129</v>
      </c>
      <c r="D20" t="s">
        <v>40</v>
      </c>
      <c r="E20" s="3">
        <v>0.92638888888888893</v>
      </c>
      <c r="F20" s="3">
        <v>0.97847222222222219</v>
      </c>
      <c r="G20">
        <f t="shared" si="0"/>
        <v>74.999999999999886</v>
      </c>
      <c r="H20">
        <f>_xlfn.XLOOKUP($B20, Products!$A$2:$A$7, Products!$D$2:$D$7, ,0)</f>
        <v>60</v>
      </c>
    </row>
    <row r="21" spans="1:8" x14ac:dyDescent="0.3">
      <c r="A21" s="1">
        <v>45535</v>
      </c>
      <c r="B21" t="s">
        <v>26</v>
      </c>
      <c r="C21">
        <v>422130</v>
      </c>
      <c r="D21" t="s">
        <v>41</v>
      </c>
      <c r="E21" s="3">
        <v>0.32291666666666669</v>
      </c>
      <c r="F21" s="3">
        <v>0.37847222222222221</v>
      </c>
      <c r="G21">
        <f t="shared" si="0"/>
        <v>79.999999999999957</v>
      </c>
      <c r="H21">
        <f>_xlfn.XLOOKUP($B21, Products!$A$2:$A$7, Products!$D$2:$D$7, ,0)</f>
        <v>60</v>
      </c>
    </row>
    <row r="22" spans="1:8" x14ac:dyDescent="0.3">
      <c r="A22" s="1">
        <v>45535</v>
      </c>
      <c r="B22" t="s">
        <v>26</v>
      </c>
      <c r="C22">
        <v>422131</v>
      </c>
      <c r="D22" t="s">
        <v>41</v>
      </c>
      <c r="E22" s="3">
        <v>0.37847222222222221</v>
      </c>
      <c r="F22" s="3">
        <v>0.44097222222222221</v>
      </c>
      <c r="G22">
        <f t="shared" si="0"/>
        <v>90</v>
      </c>
      <c r="H22">
        <f>_xlfn.XLOOKUP($B22, Products!$A$2:$A$7, Products!$D$2:$D$7, ,0)</f>
        <v>60</v>
      </c>
    </row>
    <row r="23" spans="1:8" x14ac:dyDescent="0.3">
      <c r="A23" s="1">
        <v>45535</v>
      </c>
      <c r="B23" t="s">
        <v>26</v>
      </c>
      <c r="C23">
        <v>422132</v>
      </c>
      <c r="D23" t="s">
        <v>41</v>
      </c>
      <c r="E23" s="3">
        <v>0.44097222222222221</v>
      </c>
      <c r="F23" s="3">
        <v>0.4826388888888889</v>
      </c>
      <c r="G23">
        <f t="shared" si="0"/>
        <v>60.000000000000028</v>
      </c>
      <c r="H23">
        <f>_xlfn.XLOOKUP($B23, Products!$A$2:$A$7, Products!$D$2:$D$7, ,0)</f>
        <v>60</v>
      </c>
    </row>
    <row r="24" spans="1:8" x14ac:dyDescent="0.3">
      <c r="A24" s="1">
        <v>45535</v>
      </c>
      <c r="B24" t="s">
        <v>27</v>
      </c>
      <c r="C24">
        <v>422133</v>
      </c>
      <c r="D24" t="s">
        <v>41</v>
      </c>
      <c r="E24" s="3">
        <v>0.4826388888888889</v>
      </c>
      <c r="F24" s="3">
        <v>0.53819444444444442</v>
      </c>
      <c r="G24">
        <f t="shared" si="0"/>
        <v>79.999999999999957</v>
      </c>
      <c r="H24">
        <f>_xlfn.XLOOKUP($B24, Products!$A$2:$A$7, Products!$D$2:$D$7, ,0)</f>
        <v>60</v>
      </c>
    </row>
    <row r="25" spans="1:8" x14ac:dyDescent="0.3">
      <c r="A25" s="1">
        <v>45535</v>
      </c>
      <c r="B25" t="s">
        <v>27</v>
      </c>
      <c r="C25">
        <v>422134</v>
      </c>
      <c r="D25" t="s">
        <v>43</v>
      </c>
      <c r="E25" s="3">
        <v>0.53819444444444442</v>
      </c>
      <c r="F25" s="3">
        <v>0.61458333333333337</v>
      </c>
      <c r="G25">
        <f t="shared" si="0"/>
        <v>110.00000000000009</v>
      </c>
      <c r="H25">
        <f>_xlfn.XLOOKUP($B25, Products!$A$2:$A$7, Products!$D$2:$D$7, ,0)</f>
        <v>60</v>
      </c>
    </row>
    <row r="26" spans="1:8" x14ac:dyDescent="0.3">
      <c r="A26" s="1">
        <v>45535</v>
      </c>
      <c r="B26" t="s">
        <v>27</v>
      </c>
      <c r="C26">
        <v>422135</v>
      </c>
      <c r="D26" t="s">
        <v>43</v>
      </c>
      <c r="E26" s="3">
        <v>0.61458333333333337</v>
      </c>
      <c r="F26" s="3">
        <v>0.6875</v>
      </c>
      <c r="G26">
        <f t="shared" si="0"/>
        <v>104.99999999999994</v>
      </c>
      <c r="H26">
        <f>_xlfn.XLOOKUP($B26, Products!$A$2:$A$7, Products!$D$2:$D$7, ,0)</f>
        <v>60</v>
      </c>
    </row>
    <row r="27" spans="1:8" x14ac:dyDescent="0.3">
      <c r="A27" s="1">
        <v>45535</v>
      </c>
      <c r="B27" t="s">
        <v>27</v>
      </c>
      <c r="C27">
        <v>422136</v>
      </c>
      <c r="D27" t="s">
        <v>43</v>
      </c>
      <c r="E27" s="3">
        <v>0.6875</v>
      </c>
      <c r="F27" s="3">
        <v>0.72916666666666663</v>
      </c>
      <c r="G27">
        <f t="shared" si="0"/>
        <v>59.999999999999943</v>
      </c>
      <c r="H27">
        <f>_xlfn.XLOOKUP($B27, Products!$A$2:$A$7, Products!$D$2:$D$7, ,0)</f>
        <v>60</v>
      </c>
    </row>
    <row r="28" spans="1:8" x14ac:dyDescent="0.3">
      <c r="A28" s="1">
        <v>45537</v>
      </c>
      <c r="B28" t="s">
        <v>28</v>
      </c>
      <c r="C28">
        <v>422137</v>
      </c>
      <c r="D28" t="s">
        <v>41</v>
      </c>
      <c r="E28" s="3">
        <v>4.1666666666666664E-2</v>
      </c>
      <c r="F28" s="3">
        <v>0.11458333333333333</v>
      </c>
      <c r="G28">
        <f t="shared" si="0"/>
        <v>104.99999999999999</v>
      </c>
      <c r="H28">
        <f>_xlfn.XLOOKUP($B28, Products!$A$2:$A$7, Products!$D$2:$D$7, ,0)</f>
        <v>60</v>
      </c>
    </row>
    <row r="29" spans="1:8" x14ac:dyDescent="0.3">
      <c r="A29" s="1">
        <v>45537</v>
      </c>
      <c r="B29" t="s">
        <v>28</v>
      </c>
      <c r="C29">
        <v>422138</v>
      </c>
      <c r="D29" t="s">
        <v>41</v>
      </c>
      <c r="E29" s="3">
        <v>0.11458333333333333</v>
      </c>
      <c r="F29" s="3">
        <v>0.1701388888888889</v>
      </c>
      <c r="G29">
        <f t="shared" si="0"/>
        <v>80.000000000000014</v>
      </c>
      <c r="H29">
        <f>_xlfn.XLOOKUP($B29, Products!$A$2:$A$7, Products!$D$2:$D$7, ,0)</f>
        <v>60</v>
      </c>
    </row>
    <row r="30" spans="1:8" x14ac:dyDescent="0.3">
      <c r="A30" s="1">
        <v>45537</v>
      </c>
      <c r="B30" t="s">
        <v>28</v>
      </c>
      <c r="C30">
        <v>422139</v>
      </c>
      <c r="D30" t="s">
        <v>41</v>
      </c>
      <c r="E30" s="3">
        <v>0.1701388888888889</v>
      </c>
      <c r="F30" s="3">
        <v>0.2361111111111111</v>
      </c>
      <c r="G30">
        <f t="shared" si="0"/>
        <v>94.999999999999986</v>
      </c>
      <c r="H30">
        <f>_xlfn.XLOOKUP($B30, Products!$A$2:$A$7, Products!$D$2:$D$7, ,0)</f>
        <v>60</v>
      </c>
    </row>
    <row r="31" spans="1:8" x14ac:dyDescent="0.3">
      <c r="A31" s="1">
        <v>45537</v>
      </c>
      <c r="B31" t="s">
        <v>28</v>
      </c>
      <c r="C31">
        <v>422140</v>
      </c>
      <c r="D31" t="s">
        <v>41</v>
      </c>
      <c r="E31" s="3">
        <v>0.2361111111111111</v>
      </c>
      <c r="F31" s="3">
        <v>0.3215277777777778</v>
      </c>
      <c r="G31">
        <f t="shared" si="0"/>
        <v>123.00000000000004</v>
      </c>
      <c r="H31">
        <f>_xlfn.XLOOKUP($B31, Products!$A$2:$A$7, Products!$D$2:$D$7, ,0)</f>
        <v>60</v>
      </c>
    </row>
    <row r="32" spans="1:8" x14ac:dyDescent="0.3">
      <c r="A32" s="1">
        <v>45537</v>
      </c>
      <c r="B32" t="s">
        <v>28</v>
      </c>
      <c r="C32">
        <v>422141</v>
      </c>
      <c r="D32" t="s">
        <v>42</v>
      </c>
      <c r="E32" s="3">
        <v>0.3215277777777778</v>
      </c>
      <c r="F32" s="3">
        <v>0.36805555555555558</v>
      </c>
      <c r="G32">
        <f t="shared" si="0"/>
        <v>67</v>
      </c>
      <c r="H32">
        <f>_xlfn.XLOOKUP($B32, Products!$A$2:$A$7, Products!$D$2:$D$7, ,0)</f>
        <v>60</v>
      </c>
    </row>
    <row r="33" spans="1:8" x14ac:dyDescent="0.3">
      <c r="A33" s="1">
        <v>45537</v>
      </c>
      <c r="B33" t="s">
        <v>28</v>
      </c>
      <c r="C33">
        <v>422142</v>
      </c>
      <c r="D33" t="s">
        <v>42</v>
      </c>
      <c r="E33" s="3">
        <v>0.36805555555555558</v>
      </c>
      <c r="F33" s="3">
        <v>0.43055555555555558</v>
      </c>
      <c r="G33">
        <f t="shared" si="0"/>
        <v>90</v>
      </c>
      <c r="H33">
        <f>_xlfn.XLOOKUP($B33, Products!$A$2:$A$7, Products!$D$2:$D$7, ,0)</f>
        <v>60</v>
      </c>
    </row>
    <row r="34" spans="1:8" x14ac:dyDescent="0.3">
      <c r="A34" s="1">
        <v>45537</v>
      </c>
      <c r="B34" t="s">
        <v>28</v>
      </c>
      <c r="C34">
        <v>422143</v>
      </c>
      <c r="D34" t="s">
        <v>42</v>
      </c>
      <c r="E34" s="3">
        <v>0.43055555555555558</v>
      </c>
      <c r="F34" s="3">
        <v>0.51249999999999996</v>
      </c>
      <c r="G34">
        <f t="shared" si="0"/>
        <v>117.9999999999999</v>
      </c>
      <c r="H34">
        <f>_xlfn.XLOOKUP($B34, Products!$A$2:$A$7, Products!$D$2:$D$7, ,0)</f>
        <v>60</v>
      </c>
    </row>
    <row r="35" spans="1:8" x14ac:dyDescent="0.3">
      <c r="A35" s="1">
        <v>45537</v>
      </c>
      <c r="B35" t="s">
        <v>29</v>
      </c>
      <c r="C35">
        <v>422144</v>
      </c>
      <c r="D35" t="s">
        <v>42</v>
      </c>
      <c r="E35" s="3">
        <v>0.51249999999999996</v>
      </c>
      <c r="F35" s="3">
        <v>0.61805555555555558</v>
      </c>
      <c r="G35">
        <f t="shared" si="0"/>
        <v>152.00000000000011</v>
      </c>
      <c r="H35">
        <f>_xlfn.XLOOKUP($B35, Products!$A$2:$A$7, Products!$D$2:$D$7, ,0)</f>
        <v>98</v>
      </c>
    </row>
    <row r="36" spans="1:8" x14ac:dyDescent="0.3">
      <c r="A36" s="1">
        <v>45537</v>
      </c>
      <c r="B36" t="s">
        <v>29</v>
      </c>
      <c r="C36">
        <v>422145</v>
      </c>
      <c r="D36" t="s">
        <v>40</v>
      </c>
      <c r="E36" s="3">
        <v>0.61805555555555558</v>
      </c>
      <c r="F36" s="3">
        <v>0.70138888888888895</v>
      </c>
      <c r="G36">
        <f t="shared" si="0"/>
        <v>120.00000000000006</v>
      </c>
      <c r="H36">
        <f>_xlfn.XLOOKUP($B36, Products!$A$2:$A$7, Products!$D$2:$D$7, ,0)</f>
        <v>98</v>
      </c>
    </row>
    <row r="37" spans="1:8" x14ac:dyDescent="0.3">
      <c r="A37" s="1">
        <v>45537</v>
      </c>
      <c r="B37" t="s">
        <v>29</v>
      </c>
      <c r="C37">
        <v>422146</v>
      </c>
      <c r="D37" t="s">
        <v>40</v>
      </c>
      <c r="E37" s="3">
        <v>0.70138888888888895</v>
      </c>
      <c r="F37" s="3">
        <v>0.8125</v>
      </c>
      <c r="G37">
        <f t="shared" si="0"/>
        <v>159.99999999999991</v>
      </c>
      <c r="H37">
        <f>_xlfn.XLOOKUP($B37, Products!$A$2:$A$7, Products!$D$2:$D$7, ,0)</f>
        <v>98</v>
      </c>
    </row>
    <row r="38" spans="1:8" x14ac:dyDescent="0.3">
      <c r="A38" s="1">
        <v>45537</v>
      </c>
      <c r="B38" t="s">
        <v>29</v>
      </c>
      <c r="C38">
        <v>422147</v>
      </c>
      <c r="D38" t="s">
        <v>40</v>
      </c>
      <c r="E38" s="3">
        <v>0.8125</v>
      </c>
      <c r="F38" s="3">
        <v>0.95486111111111116</v>
      </c>
      <c r="G38">
        <f t="shared" si="0"/>
        <v>205.00000000000006</v>
      </c>
      <c r="H38">
        <f>_xlfn.XLOOKUP($B38, Products!$A$2:$A$7, Products!$D$2:$D$7, ,0)</f>
        <v>98</v>
      </c>
    </row>
    <row r="39" spans="1:8" x14ac:dyDescent="0.3">
      <c r="A39" s="1">
        <v>45538</v>
      </c>
      <c r="B39" t="s">
        <v>29</v>
      </c>
      <c r="C39">
        <v>422148</v>
      </c>
      <c r="D39" t="s">
        <v>43</v>
      </c>
      <c r="E39" s="3">
        <v>0.95486111111111116</v>
      </c>
      <c r="F39" s="3">
        <v>1.0451388888888888</v>
      </c>
      <c r="G39">
        <f t="shared" si="0"/>
        <v>129.99999999999986</v>
      </c>
      <c r="H39">
        <f>_xlfn.XLOOKUP($B39, Products!$A$2:$A$7, Products!$D$2:$D$7, ,0)</f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A7A9A-369F-46C5-93C5-09FBB32FF7C0}">
  <dimension ref="A1:D7"/>
  <sheetViews>
    <sheetView workbookViewId="0"/>
  </sheetViews>
  <sheetFormatPr defaultRowHeight="14.4" x14ac:dyDescent="0.3"/>
  <cols>
    <col min="2" max="2" width="11.109375" bestFit="1" customWidth="1"/>
    <col min="4" max="4" width="14.44140625" bestFit="1" customWidth="1"/>
  </cols>
  <sheetData>
    <row r="1" spans="1:4" x14ac:dyDescent="0.3">
      <c r="A1" s="2" t="s">
        <v>1</v>
      </c>
      <c r="B1" s="2" t="s">
        <v>30</v>
      </c>
      <c r="C1" s="2" t="s">
        <v>31</v>
      </c>
      <c r="D1" s="2" t="s">
        <v>39</v>
      </c>
    </row>
    <row r="2" spans="1:4" x14ac:dyDescent="0.3">
      <c r="A2" t="s">
        <v>24</v>
      </c>
      <c r="B2" t="s">
        <v>32</v>
      </c>
      <c r="C2" t="s">
        <v>38</v>
      </c>
      <c r="D2">
        <v>60</v>
      </c>
    </row>
    <row r="3" spans="1:4" x14ac:dyDescent="0.3">
      <c r="A3" t="s">
        <v>25</v>
      </c>
      <c r="B3" t="s">
        <v>33</v>
      </c>
      <c r="C3" t="s">
        <v>38</v>
      </c>
      <c r="D3">
        <v>60</v>
      </c>
    </row>
    <row r="4" spans="1:4" x14ac:dyDescent="0.3">
      <c r="A4" t="s">
        <v>26</v>
      </c>
      <c r="B4" t="s">
        <v>34</v>
      </c>
      <c r="C4" t="s">
        <v>38</v>
      </c>
      <c r="D4">
        <v>60</v>
      </c>
    </row>
    <row r="5" spans="1:4" x14ac:dyDescent="0.3">
      <c r="A5" t="s">
        <v>27</v>
      </c>
      <c r="B5" t="s">
        <v>35</v>
      </c>
      <c r="C5" t="s">
        <v>38</v>
      </c>
      <c r="D5">
        <v>60</v>
      </c>
    </row>
    <row r="6" spans="1:4" x14ac:dyDescent="0.3">
      <c r="A6" t="s">
        <v>28</v>
      </c>
      <c r="B6" t="s">
        <v>36</v>
      </c>
      <c r="C6" t="s">
        <v>38</v>
      </c>
      <c r="D6">
        <v>60</v>
      </c>
    </row>
    <row r="7" spans="1:4" x14ac:dyDescent="0.3">
      <c r="A7" t="s">
        <v>29</v>
      </c>
      <c r="B7" t="s">
        <v>34</v>
      </c>
      <c r="C7" t="s">
        <v>37</v>
      </c>
      <c r="D7">
        <v>98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7156D-DBB5-4EA9-A733-8897AD1035D5}">
  <dimension ref="A1:O17"/>
  <sheetViews>
    <sheetView workbookViewId="0">
      <selection activeCell="P23" sqref="P23"/>
    </sheetView>
  </sheetViews>
  <sheetFormatPr defaultRowHeight="14.4" x14ac:dyDescent="0.3"/>
  <cols>
    <col min="1" max="1" width="8.88671875" customWidth="1"/>
    <col min="2" max="2" width="19.33203125" bestFit="1" customWidth="1"/>
    <col min="3" max="3" width="14" bestFit="1" customWidth="1"/>
    <col min="4" max="4" width="9.44140625" bestFit="1" customWidth="1"/>
    <col min="5" max="5" width="8.5546875" customWidth="1"/>
  </cols>
  <sheetData>
    <row r="1" spans="1:9" x14ac:dyDescent="0.3">
      <c r="A1" s="2" t="s">
        <v>6</v>
      </c>
      <c r="B1" s="2" t="s">
        <v>22</v>
      </c>
      <c r="C1" s="2" t="s">
        <v>7</v>
      </c>
      <c r="D1" s="2" t="s">
        <v>50</v>
      </c>
      <c r="E1" s="2" t="s">
        <v>52</v>
      </c>
    </row>
    <row r="2" spans="1:9" x14ac:dyDescent="0.3">
      <c r="A2">
        <v>6</v>
      </c>
      <c r="B2" t="s">
        <v>9</v>
      </c>
      <c r="C2" t="s">
        <v>21</v>
      </c>
      <c r="D2">
        <f>_xlfn.XLOOKUP(A2, 'Line downtime'!$2:$2, 'Line downtime'!$41:$41,,0)</f>
        <v>332</v>
      </c>
      <c r="E2" s="6">
        <f>SUM($D$2:$D2)/SUM($D$2:$D$13)</f>
        <v>0.23919308357348704</v>
      </c>
      <c r="G2" t="s">
        <v>54</v>
      </c>
    </row>
    <row r="3" spans="1:9" x14ac:dyDescent="0.3">
      <c r="A3">
        <v>7</v>
      </c>
      <c r="B3" t="s">
        <v>12</v>
      </c>
      <c r="C3" t="s">
        <v>20</v>
      </c>
      <c r="D3">
        <f>_xlfn.XLOOKUP(A3, 'Line downtime'!$2:$2, 'Line downtime'!$41:$41,,0)</f>
        <v>254</v>
      </c>
      <c r="E3" s="6">
        <f>SUM($D$2:$D3)/SUM($D$2:$D$13)</f>
        <v>0.42219020172910665</v>
      </c>
    </row>
    <row r="4" spans="1:9" x14ac:dyDescent="0.3">
      <c r="A4">
        <v>4</v>
      </c>
      <c r="B4" t="s">
        <v>14</v>
      </c>
      <c r="C4" t="s">
        <v>20</v>
      </c>
      <c r="D4">
        <f>_xlfn.XLOOKUP(A4, 'Line downtime'!$2:$2, 'Line downtime'!$41:$41,,0)</f>
        <v>225</v>
      </c>
      <c r="E4" s="6">
        <f>SUM($D$2:$D4)/SUM($D$2:$D$13)</f>
        <v>0.58429394812680113</v>
      </c>
    </row>
    <row r="5" spans="1:9" x14ac:dyDescent="0.3">
      <c r="A5">
        <v>2</v>
      </c>
      <c r="B5" t="s">
        <v>8</v>
      </c>
      <c r="C5" t="s">
        <v>21</v>
      </c>
      <c r="D5">
        <f>_xlfn.XLOOKUP(A5, 'Line downtime'!$2:$2, 'Line downtime'!$41:$41,,0)</f>
        <v>160</v>
      </c>
      <c r="E5" s="6">
        <f>SUM($D$2:$D5)/SUM($D$2:$D$13)</f>
        <v>0.69956772334293948</v>
      </c>
    </row>
    <row r="6" spans="1:9" x14ac:dyDescent="0.3">
      <c r="A6">
        <v>8</v>
      </c>
      <c r="B6" t="s">
        <v>13</v>
      </c>
      <c r="C6" t="s">
        <v>21</v>
      </c>
      <c r="D6">
        <f>_xlfn.XLOOKUP(A6, 'Line downtime'!$2:$2, 'Line downtime'!$41:$41,,0)</f>
        <v>145</v>
      </c>
      <c r="E6" s="6">
        <f>SUM($D$2:$D6)/SUM($D$2:$D$13)</f>
        <v>0.80403458213256485</v>
      </c>
    </row>
    <row r="7" spans="1:9" x14ac:dyDescent="0.3">
      <c r="A7">
        <v>12</v>
      </c>
      <c r="B7" t="s">
        <v>16</v>
      </c>
      <c r="C7" t="s">
        <v>20</v>
      </c>
      <c r="D7">
        <f>_xlfn.XLOOKUP(A7, 'Line downtime'!$2:$2, 'Line downtime'!$41:$41,,0)</f>
        <v>74</v>
      </c>
      <c r="E7" s="6">
        <f>SUM($D$2:$D7)/SUM($D$2:$D$13)</f>
        <v>0.85734870317002887</v>
      </c>
    </row>
    <row r="8" spans="1:9" x14ac:dyDescent="0.3">
      <c r="A8">
        <v>5</v>
      </c>
      <c r="B8" t="s">
        <v>10</v>
      </c>
      <c r="C8" t="s">
        <v>21</v>
      </c>
      <c r="D8">
        <f>_xlfn.XLOOKUP(A8, 'Line downtime'!$2:$2, 'Line downtime'!$41:$41,,0)</f>
        <v>57</v>
      </c>
      <c r="E8" s="6">
        <f>SUM($D$2:$D8)/SUM($D$2:$D$13)</f>
        <v>0.89841498559077815</v>
      </c>
    </row>
    <row r="9" spans="1:9" x14ac:dyDescent="0.3">
      <c r="A9">
        <v>10</v>
      </c>
      <c r="B9" t="s">
        <v>18</v>
      </c>
      <c r="C9" t="s">
        <v>21</v>
      </c>
      <c r="D9">
        <f>_xlfn.XLOOKUP(A9, 'Line downtime'!$2:$2, 'Line downtime'!$41:$41,,0)</f>
        <v>49</v>
      </c>
      <c r="E9" s="6">
        <f>SUM($D$2:$D9)/SUM($D$2:$D$13)</f>
        <v>0.93371757925072041</v>
      </c>
    </row>
    <row r="10" spans="1:9" x14ac:dyDescent="0.3">
      <c r="A10">
        <v>3</v>
      </c>
      <c r="B10" t="s">
        <v>19</v>
      </c>
      <c r="C10" t="s">
        <v>20</v>
      </c>
      <c r="D10">
        <f>_xlfn.XLOOKUP(A10, 'Line downtime'!$2:$2, 'Line downtime'!$41:$41,,0)</f>
        <v>42</v>
      </c>
      <c r="E10" s="6">
        <f>SUM($D$2:$D10)/SUM($D$2:$D$13)</f>
        <v>0.96397694524495681</v>
      </c>
    </row>
    <row r="11" spans="1:9" x14ac:dyDescent="0.3">
      <c r="A11">
        <v>11</v>
      </c>
      <c r="B11" t="s">
        <v>11</v>
      </c>
      <c r="C11" t="s">
        <v>21</v>
      </c>
      <c r="D11">
        <f>_xlfn.XLOOKUP(A11, 'Line downtime'!$2:$2, 'Line downtime'!$41:$41,,0)</f>
        <v>33</v>
      </c>
      <c r="E11" s="6">
        <f>SUM($D$2:$D11)/SUM($D$2:$D$13)</f>
        <v>0.98775216138328525</v>
      </c>
    </row>
    <row r="12" spans="1:9" x14ac:dyDescent="0.3">
      <c r="A12">
        <v>9</v>
      </c>
      <c r="B12" t="s">
        <v>15</v>
      </c>
      <c r="C12" t="s">
        <v>20</v>
      </c>
      <c r="D12">
        <f>_xlfn.XLOOKUP(A12, 'Line downtime'!$2:$2, 'Line downtime'!$41:$41,,0)</f>
        <v>17</v>
      </c>
      <c r="E12" s="6">
        <f>SUM($D$2:$D12)/SUM($D$2:$D$13)</f>
        <v>1</v>
      </c>
    </row>
    <row r="13" spans="1:9" x14ac:dyDescent="0.3">
      <c r="A13">
        <v>1</v>
      </c>
      <c r="B13" t="s">
        <v>17</v>
      </c>
      <c r="C13" t="s">
        <v>20</v>
      </c>
      <c r="D13">
        <f>_xlfn.XLOOKUP(A13, 'Line downtime'!$2:$2, 'Line downtime'!$41:$41,,0)</f>
        <v>0</v>
      </c>
      <c r="E13" s="6">
        <f>SUM($D$2:$D13)/SUM($D$2:$D$13)</f>
        <v>1</v>
      </c>
    </row>
    <row r="16" spans="1:9" x14ac:dyDescent="0.3">
      <c r="B16" s="10"/>
      <c r="C16" s="10"/>
      <c r="D16" s="10"/>
      <c r="E16" s="10"/>
      <c r="F16" s="10"/>
      <c r="G16" s="10"/>
      <c r="H16" s="10"/>
      <c r="I16" s="10"/>
    </row>
    <row r="17" spans="7:15" x14ac:dyDescent="0.3">
      <c r="G17" s="11"/>
      <c r="H17" s="11"/>
      <c r="I17" s="11"/>
      <c r="J17" s="11"/>
      <c r="K17" s="11"/>
      <c r="L17" s="11"/>
      <c r="M17" s="11"/>
      <c r="N17" s="11"/>
      <c r="O17" s="11"/>
    </row>
  </sheetData>
  <sortState xmlns:xlrd2="http://schemas.microsoft.com/office/spreadsheetml/2017/richdata2" ref="A2:D13">
    <sortCondition descending="1" ref="D2:D13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03E6B-C648-491E-9E5D-F67501FDD632}">
  <dimension ref="A1:O41"/>
  <sheetViews>
    <sheetView topLeftCell="A24" workbookViewId="0">
      <selection activeCell="A3" sqref="A3"/>
    </sheetView>
  </sheetViews>
  <sheetFormatPr defaultRowHeight="14.4" x14ac:dyDescent="0.3"/>
  <cols>
    <col min="1" max="1" width="8.88671875" customWidth="1"/>
    <col min="2" max="13" width="5.5546875" customWidth="1"/>
    <col min="15" max="15" width="13.44140625" bestFit="1" customWidth="1"/>
  </cols>
  <sheetData>
    <row r="1" spans="1:15" x14ac:dyDescent="0.3">
      <c r="B1" s="7" t="s">
        <v>23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5" x14ac:dyDescent="0.3">
      <c r="A2" s="2" t="s">
        <v>2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t="s">
        <v>3</v>
      </c>
      <c r="O2" t="s">
        <v>55</v>
      </c>
    </row>
    <row r="3" spans="1:15" x14ac:dyDescent="0.3">
      <c r="A3">
        <v>422111</v>
      </c>
      <c r="C3">
        <v>60</v>
      </c>
      <c r="H3">
        <v>15</v>
      </c>
      <c r="N3" t="str">
        <f>_xlfn.XLOOKUP($A3, 'Line productivity'!C:C,'Line productivity'!D:D,,0)</f>
        <v>Mac</v>
      </c>
      <c r="O3">
        <f>SUM($B3:$M3)</f>
        <v>75</v>
      </c>
    </row>
    <row r="4" spans="1:15" x14ac:dyDescent="0.3">
      <c r="A4">
        <v>422112</v>
      </c>
      <c r="C4">
        <v>20</v>
      </c>
      <c r="I4">
        <v>20</v>
      </c>
      <c r="N4" t="str">
        <f>_xlfn.XLOOKUP($A4, 'Line productivity'!C:C,'Line productivity'!D:D,,0)</f>
        <v>Mac</v>
      </c>
      <c r="O4">
        <f t="shared" ref="O4:O40" si="0">SUM($B4:$M4)</f>
        <v>40</v>
      </c>
    </row>
    <row r="5" spans="1:15" x14ac:dyDescent="0.3">
      <c r="A5">
        <v>422113</v>
      </c>
      <c r="C5">
        <v>50</v>
      </c>
      <c r="N5" t="str">
        <f>_xlfn.XLOOKUP($A5, 'Line productivity'!C:C,'Line productivity'!D:D,,0)</f>
        <v>Mac</v>
      </c>
      <c r="O5">
        <f t="shared" si="0"/>
        <v>50</v>
      </c>
    </row>
    <row r="6" spans="1:15" x14ac:dyDescent="0.3">
      <c r="A6">
        <v>422114</v>
      </c>
      <c r="E6">
        <v>25</v>
      </c>
      <c r="G6">
        <v>15</v>
      </c>
      <c r="N6" t="str">
        <f>_xlfn.XLOOKUP($A6, 'Line productivity'!C:C,'Line productivity'!D:D,,0)</f>
        <v>Mac</v>
      </c>
      <c r="O6">
        <f t="shared" si="0"/>
        <v>40</v>
      </c>
    </row>
    <row r="7" spans="1:15" x14ac:dyDescent="0.3">
      <c r="A7">
        <v>422115</v>
      </c>
      <c r="K7">
        <v>24</v>
      </c>
      <c r="N7" t="str">
        <f>_xlfn.XLOOKUP($A7, 'Line productivity'!C:C,'Line productivity'!D:D,,0)</f>
        <v>Charlie</v>
      </c>
      <c r="O7">
        <f t="shared" si="0"/>
        <v>24</v>
      </c>
    </row>
    <row r="8" spans="1:15" x14ac:dyDescent="0.3">
      <c r="A8">
        <v>422116</v>
      </c>
      <c r="N8" t="str">
        <f>_xlfn.XLOOKUP($A8, 'Line productivity'!C:C,'Line productivity'!D:D,,0)</f>
        <v>Charlie</v>
      </c>
      <c r="O8">
        <f t="shared" si="0"/>
        <v>0</v>
      </c>
    </row>
    <row r="9" spans="1:15" x14ac:dyDescent="0.3">
      <c r="A9">
        <v>422117</v>
      </c>
      <c r="C9">
        <v>10</v>
      </c>
      <c r="G9">
        <v>5</v>
      </c>
      <c r="N9" t="str">
        <f>_xlfn.XLOOKUP($A9, 'Line productivity'!C:C,'Line productivity'!D:D,,0)</f>
        <v>Charlie</v>
      </c>
      <c r="O9">
        <f t="shared" si="0"/>
        <v>15</v>
      </c>
    </row>
    <row r="10" spans="1:15" x14ac:dyDescent="0.3">
      <c r="A10">
        <v>422118</v>
      </c>
      <c r="G10">
        <v>14</v>
      </c>
      <c r="H10">
        <v>16</v>
      </c>
      <c r="L10">
        <v>10</v>
      </c>
      <c r="M10">
        <v>20</v>
      </c>
      <c r="N10" t="str">
        <f>_xlfn.XLOOKUP($A10, 'Line productivity'!C:C,'Line productivity'!D:D,,0)</f>
        <v>Dee</v>
      </c>
      <c r="O10">
        <f t="shared" si="0"/>
        <v>60</v>
      </c>
    </row>
    <row r="11" spans="1:15" x14ac:dyDescent="0.3">
      <c r="A11">
        <v>422119</v>
      </c>
      <c r="E11">
        <v>25</v>
      </c>
      <c r="N11" t="str">
        <f>_xlfn.XLOOKUP($A11, 'Line productivity'!C:C,'Line productivity'!D:D,,0)</f>
        <v>Dee</v>
      </c>
      <c r="O11">
        <f t="shared" si="0"/>
        <v>25</v>
      </c>
    </row>
    <row r="12" spans="1:15" x14ac:dyDescent="0.3">
      <c r="A12">
        <v>422120</v>
      </c>
      <c r="E12">
        <v>20</v>
      </c>
      <c r="F12">
        <v>15</v>
      </c>
      <c r="J12">
        <v>17</v>
      </c>
      <c r="N12" t="str">
        <f>_xlfn.XLOOKUP($A12, 'Line productivity'!C:C,'Line productivity'!D:D,,0)</f>
        <v>Dee</v>
      </c>
      <c r="O12">
        <f t="shared" si="0"/>
        <v>52</v>
      </c>
    </row>
    <row r="13" spans="1:15" x14ac:dyDescent="0.3">
      <c r="A13">
        <v>422121</v>
      </c>
      <c r="H13">
        <v>15</v>
      </c>
      <c r="N13" t="str">
        <f>_xlfn.XLOOKUP($A13, 'Line productivity'!C:C,'Line productivity'!D:D,,0)</f>
        <v>Dennis</v>
      </c>
      <c r="O13">
        <f t="shared" si="0"/>
        <v>15</v>
      </c>
    </row>
    <row r="14" spans="1:15" x14ac:dyDescent="0.3">
      <c r="A14">
        <v>422122</v>
      </c>
      <c r="H14">
        <v>25</v>
      </c>
      <c r="N14" t="str">
        <f>_xlfn.XLOOKUP($A14, 'Line productivity'!C:C,'Line productivity'!D:D,,0)</f>
        <v>Dennis</v>
      </c>
      <c r="O14">
        <f t="shared" si="0"/>
        <v>25</v>
      </c>
    </row>
    <row r="15" spans="1:15" x14ac:dyDescent="0.3">
      <c r="A15">
        <v>422123</v>
      </c>
      <c r="E15">
        <v>43</v>
      </c>
      <c r="H15">
        <v>30</v>
      </c>
      <c r="N15" t="str">
        <f>_xlfn.XLOOKUP($A15, 'Line productivity'!C:C,'Line productivity'!D:D,,0)</f>
        <v>Dennis</v>
      </c>
      <c r="O15">
        <f t="shared" si="0"/>
        <v>73</v>
      </c>
    </row>
    <row r="16" spans="1:15" x14ac:dyDescent="0.3">
      <c r="A16">
        <v>422124</v>
      </c>
      <c r="F16">
        <v>20</v>
      </c>
      <c r="G16">
        <v>20</v>
      </c>
      <c r="N16" t="str">
        <f>_xlfn.XLOOKUP($A16, 'Line productivity'!C:C,'Line productivity'!D:D,,0)</f>
        <v>Dennis</v>
      </c>
      <c r="O16">
        <f t="shared" si="0"/>
        <v>40</v>
      </c>
    </row>
    <row r="17" spans="1:15" x14ac:dyDescent="0.3">
      <c r="A17">
        <v>422125</v>
      </c>
      <c r="L17">
        <v>10</v>
      </c>
      <c r="M17">
        <v>10</v>
      </c>
      <c r="N17" t="str">
        <f>_xlfn.XLOOKUP($A17, 'Line productivity'!C:C,'Line productivity'!D:D,,0)</f>
        <v>Charlie</v>
      </c>
      <c r="O17">
        <f t="shared" si="0"/>
        <v>20</v>
      </c>
    </row>
    <row r="18" spans="1:15" x14ac:dyDescent="0.3">
      <c r="A18">
        <v>422126</v>
      </c>
      <c r="I18">
        <v>44</v>
      </c>
      <c r="N18" t="str">
        <f>_xlfn.XLOOKUP($A18, 'Line productivity'!C:C,'Line productivity'!D:D,,0)</f>
        <v>Charlie</v>
      </c>
      <c r="O18">
        <f t="shared" si="0"/>
        <v>44</v>
      </c>
    </row>
    <row r="19" spans="1:15" x14ac:dyDescent="0.3">
      <c r="A19">
        <v>422127</v>
      </c>
      <c r="G19">
        <v>23</v>
      </c>
      <c r="N19" t="str">
        <f>_xlfn.XLOOKUP($A19, 'Line productivity'!C:C,'Line productivity'!D:D,,0)</f>
        <v>Charlie</v>
      </c>
      <c r="O19">
        <f t="shared" si="0"/>
        <v>23</v>
      </c>
    </row>
    <row r="20" spans="1:15" x14ac:dyDescent="0.3">
      <c r="A20">
        <v>422128</v>
      </c>
      <c r="F20">
        <v>22</v>
      </c>
      <c r="H20">
        <v>30</v>
      </c>
      <c r="N20" t="str">
        <f>_xlfn.XLOOKUP($A20, 'Line productivity'!C:C,'Line productivity'!D:D,,0)</f>
        <v>Charlie</v>
      </c>
      <c r="O20">
        <f t="shared" si="0"/>
        <v>52</v>
      </c>
    </row>
    <row r="21" spans="1:15" x14ac:dyDescent="0.3">
      <c r="A21">
        <v>422129</v>
      </c>
      <c r="M21">
        <v>15</v>
      </c>
      <c r="N21" t="str">
        <f>_xlfn.XLOOKUP($A21, 'Line productivity'!C:C,'Line productivity'!D:D,,0)</f>
        <v>Charlie</v>
      </c>
      <c r="O21">
        <f t="shared" si="0"/>
        <v>15</v>
      </c>
    </row>
    <row r="22" spans="1:15" x14ac:dyDescent="0.3">
      <c r="A22">
        <v>422130</v>
      </c>
      <c r="C22">
        <v>20</v>
      </c>
      <c r="N22" t="str">
        <f>_xlfn.XLOOKUP($A22, 'Line productivity'!C:C,'Line productivity'!D:D,,0)</f>
        <v>Dee</v>
      </c>
      <c r="O22">
        <f t="shared" si="0"/>
        <v>20</v>
      </c>
    </row>
    <row r="23" spans="1:15" x14ac:dyDescent="0.3">
      <c r="A23">
        <v>422131</v>
      </c>
      <c r="E23">
        <v>20</v>
      </c>
      <c r="K23">
        <v>10</v>
      </c>
      <c r="N23" t="str">
        <f>_xlfn.XLOOKUP($A23, 'Line productivity'!C:C,'Line productivity'!D:D,,0)</f>
        <v>Dee</v>
      </c>
      <c r="O23">
        <f t="shared" si="0"/>
        <v>30</v>
      </c>
    </row>
    <row r="24" spans="1:15" x14ac:dyDescent="0.3">
      <c r="A24">
        <v>422132</v>
      </c>
      <c r="N24" t="str">
        <f>_xlfn.XLOOKUP($A24, 'Line productivity'!C:C,'Line productivity'!D:D,,0)</f>
        <v>Dee</v>
      </c>
      <c r="O24">
        <f t="shared" si="0"/>
        <v>0</v>
      </c>
    </row>
    <row r="25" spans="1:15" x14ac:dyDescent="0.3">
      <c r="A25">
        <v>422133</v>
      </c>
      <c r="H25">
        <v>20</v>
      </c>
      <c r="N25" t="str">
        <f>_xlfn.XLOOKUP($A25, 'Line productivity'!C:C,'Line productivity'!D:D,,0)</f>
        <v>Dee</v>
      </c>
      <c r="O25">
        <f t="shared" si="0"/>
        <v>20</v>
      </c>
    </row>
    <row r="26" spans="1:15" x14ac:dyDescent="0.3">
      <c r="A26">
        <v>422134</v>
      </c>
      <c r="H26">
        <v>30</v>
      </c>
      <c r="I26">
        <v>20</v>
      </c>
      <c r="N26" t="str">
        <f>_xlfn.XLOOKUP($A26, 'Line productivity'!C:C,'Line productivity'!D:D,,0)</f>
        <v>Mac</v>
      </c>
      <c r="O26">
        <f t="shared" si="0"/>
        <v>50</v>
      </c>
    </row>
    <row r="27" spans="1:15" x14ac:dyDescent="0.3">
      <c r="A27">
        <v>422135</v>
      </c>
      <c r="E27">
        <v>30</v>
      </c>
      <c r="M27">
        <v>15</v>
      </c>
      <c r="N27" t="str">
        <f>_xlfn.XLOOKUP($A27, 'Line productivity'!C:C,'Line productivity'!D:D,,0)</f>
        <v>Mac</v>
      </c>
      <c r="O27">
        <f t="shared" si="0"/>
        <v>45</v>
      </c>
    </row>
    <row r="28" spans="1:15" x14ac:dyDescent="0.3">
      <c r="A28">
        <v>422136</v>
      </c>
      <c r="N28" t="str">
        <f>_xlfn.XLOOKUP($A28, 'Line productivity'!C:C,'Line productivity'!D:D,,0)</f>
        <v>Mac</v>
      </c>
      <c r="O28">
        <f t="shared" si="0"/>
        <v>0</v>
      </c>
    </row>
    <row r="29" spans="1:15" x14ac:dyDescent="0.3">
      <c r="A29">
        <v>422137</v>
      </c>
      <c r="I29">
        <v>30</v>
      </c>
      <c r="K29">
        <v>15</v>
      </c>
      <c r="N29" t="str">
        <f>_xlfn.XLOOKUP($A29, 'Line productivity'!C:C,'Line productivity'!D:D,,0)</f>
        <v>Dee</v>
      </c>
      <c r="O29">
        <f t="shared" si="0"/>
        <v>45</v>
      </c>
    </row>
    <row r="30" spans="1:15" x14ac:dyDescent="0.3">
      <c r="A30">
        <v>422138</v>
      </c>
      <c r="D30">
        <v>20</v>
      </c>
      <c r="N30" t="str">
        <f>_xlfn.XLOOKUP($A30, 'Line productivity'!C:C,'Line productivity'!D:D,,0)</f>
        <v>Dee</v>
      </c>
      <c r="O30">
        <f t="shared" si="0"/>
        <v>20</v>
      </c>
    </row>
    <row r="31" spans="1:15" x14ac:dyDescent="0.3">
      <c r="A31">
        <v>422139</v>
      </c>
      <c r="E31">
        <v>20</v>
      </c>
      <c r="G31">
        <v>15</v>
      </c>
      <c r="N31" t="str">
        <f>_xlfn.XLOOKUP($A31, 'Line productivity'!C:C,'Line productivity'!D:D,,0)</f>
        <v>Dee</v>
      </c>
      <c r="O31">
        <f t="shared" si="0"/>
        <v>35</v>
      </c>
    </row>
    <row r="32" spans="1:15" x14ac:dyDescent="0.3">
      <c r="A32">
        <v>422140</v>
      </c>
      <c r="G32">
        <v>50</v>
      </c>
      <c r="L32">
        <v>13</v>
      </c>
      <c r="N32" t="str">
        <f>_xlfn.XLOOKUP($A32, 'Line productivity'!C:C,'Line productivity'!D:D,,0)</f>
        <v>Dee</v>
      </c>
      <c r="O32">
        <f t="shared" si="0"/>
        <v>63</v>
      </c>
    </row>
    <row r="33" spans="1:15" x14ac:dyDescent="0.3">
      <c r="A33">
        <v>422141</v>
      </c>
      <c r="M33">
        <v>7</v>
      </c>
      <c r="N33" t="str">
        <f>_xlfn.XLOOKUP($A33, 'Line productivity'!C:C,'Line productivity'!D:D,,0)</f>
        <v>Dennis</v>
      </c>
      <c r="O33">
        <f t="shared" si="0"/>
        <v>7</v>
      </c>
    </row>
    <row r="34" spans="1:15" x14ac:dyDescent="0.3">
      <c r="A34">
        <v>422142</v>
      </c>
      <c r="G34">
        <v>30</v>
      </c>
      <c r="N34" t="str">
        <f>_xlfn.XLOOKUP($A34, 'Line productivity'!C:C,'Line productivity'!D:D,,0)</f>
        <v>Dennis</v>
      </c>
      <c r="O34">
        <f t="shared" si="0"/>
        <v>30</v>
      </c>
    </row>
    <row r="35" spans="1:15" x14ac:dyDescent="0.3">
      <c r="A35">
        <v>422143</v>
      </c>
      <c r="G35">
        <v>40</v>
      </c>
      <c r="H35">
        <v>18</v>
      </c>
      <c r="N35" t="str">
        <f>_xlfn.XLOOKUP($A35, 'Line productivity'!C:C,'Line productivity'!D:D,,0)</f>
        <v>Dennis</v>
      </c>
      <c r="O35">
        <f t="shared" si="0"/>
        <v>58</v>
      </c>
    </row>
    <row r="36" spans="1:15" x14ac:dyDescent="0.3">
      <c r="A36">
        <v>422144</v>
      </c>
      <c r="G36">
        <v>30</v>
      </c>
      <c r="I36">
        <v>24</v>
      </c>
      <c r="N36" t="str">
        <f>_xlfn.XLOOKUP($A36, 'Line productivity'!C:C,'Line productivity'!D:D,,0)</f>
        <v>Dennis</v>
      </c>
      <c r="O36">
        <f t="shared" si="0"/>
        <v>54</v>
      </c>
    </row>
    <row r="37" spans="1:15" x14ac:dyDescent="0.3">
      <c r="A37">
        <v>422145</v>
      </c>
      <c r="D37">
        <v>22</v>
      </c>
      <c r="N37" t="str">
        <f>_xlfn.XLOOKUP($A37, 'Line productivity'!C:C,'Line productivity'!D:D,,0)</f>
        <v>Charlie</v>
      </c>
      <c r="O37">
        <f t="shared" si="0"/>
        <v>22</v>
      </c>
    </row>
    <row r="38" spans="1:15" x14ac:dyDescent="0.3">
      <c r="A38">
        <v>422146</v>
      </c>
      <c r="G38">
        <v>30</v>
      </c>
      <c r="H38">
        <v>25</v>
      </c>
      <c r="M38">
        <v>7</v>
      </c>
      <c r="N38" t="str">
        <f>_xlfn.XLOOKUP($A38, 'Line productivity'!C:C,'Line productivity'!D:D,,0)</f>
        <v>Charlie</v>
      </c>
      <c r="O38">
        <f t="shared" si="0"/>
        <v>62</v>
      </c>
    </row>
    <row r="39" spans="1:15" x14ac:dyDescent="0.3">
      <c r="A39">
        <v>422147</v>
      </c>
      <c r="E39">
        <v>17</v>
      </c>
      <c r="G39">
        <v>60</v>
      </c>
      <c r="H39">
        <v>30</v>
      </c>
      <c r="N39" t="str">
        <f>_xlfn.XLOOKUP($A39, 'Line productivity'!C:C,'Line productivity'!D:D,,0)</f>
        <v>Charlie</v>
      </c>
      <c r="O39">
        <f t="shared" si="0"/>
        <v>107</v>
      </c>
    </row>
    <row r="40" spans="1:15" x14ac:dyDescent="0.3">
      <c r="A40">
        <v>422148</v>
      </c>
      <c r="E40">
        <v>25</v>
      </c>
      <c r="I40">
        <v>7</v>
      </c>
      <c r="N40" t="str">
        <f>_xlfn.XLOOKUP($A40, 'Line productivity'!C:C,'Line productivity'!D:D,,0)</f>
        <v>Mac</v>
      </c>
      <c r="O40">
        <f t="shared" si="0"/>
        <v>32</v>
      </c>
    </row>
    <row r="41" spans="1:15" x14ac:dyDescent="0.3">
      <c r="A41" t="s">
        <v>51</v>
      </c>
      <c r="B41">
        <f>SUM(B$3:B$40)</f>
        <v>0</v>
      </c>
      <c r="C41">
        <f t="shared" ref="C41:M41" si="1">SUM(C$3:C$40)</f>
        <v>160</v>
      </c>
      <c r="D41">
        <f t="shared" si="1"/>
        <v>42</v>
      </c>
      <c r="E41">
        <f t="shared" si="1"/>
        <v>225</v>
      </c>
      <c r="F41">
        <f t="shared" si="1"/>
        <v>57</v>
      </c>
      <c r="G41">
        <f t="shared" si="1"/>
        <v>332</v>
      </c>
      <c r="H41">
        <f t="shared" si="1"/>
        <v>254</v>
      </c>
      <c r="I41">
        <f t="shared" si="1"/>
        <v>145</v>
      </c>
      <c r="J41">
        <f t="shared" si="1"/>
        <v>17</v>
      </c>
      <c r="K41">
        <f t="shared" si="1"/>
        <v>49</v>
      </c>
      <c r="L41">
        <f t="shared" si="1"/>
        <v>33</v>
      </c>
      <c r="M41">
        <f t="shared" si="1"/>
        <v>74</v>
      </c>
    </row>
  </sheetData>
  <mergeCells count="1">
    <mergeCell ref="B1:M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1BD3A-39A4-4E01-9A4E-7A46494C160E}">
  <dimension ref="A8:B21"/>
  <sheetViews>
    <sheetView topLeftCell="A8" workbookViewId="0">
      <selection activeCell="B14" sqref="B14"/>
    </sheetView>
  </sheetViews>
  <sheetFormatPr defaultRowHeight="14.4" x14ac:dyDescent="0.3"/>
  <cols>
    <col min="1" max="1" width="17.44140625" bestFit="1" customWidth="1"/>
    <col min="2" max="2" width="12.44140625" bestFit="1" customWidth="1"/>
    <col min="5" max="5" width="17.44140625" bestFit="1" customWidth="1"/>
    <col min="6" max="6" width="12.44140625" bestFit="1" customWidth="1"/>
  </cols>
  <sheetData>
    <row r="8" spans="1:2" x14ac:dyDescent="0.3">
      <c r="A8" s="4" t="s">
        <v>47</v>
      </c>
      <c r="B8" t="s">
        <v>53</v>
      </c>
    </row>
    <row r="9" spans="1:2" x14ac:dyDescent="0.3">
      <c r="A9" s="5" t="s">
        <v>9</v>
      </c>
      <c r="B9" s="9">
        <v>0.2305593451568895</v>
      </c>
    </row>
    <row r="10" spans="1:2" x14ac:dyDescent="0.3">
      <c r="A10" s="5" t="s">
        <v>12</v>
      </c>
      <c r="B10" s="9">
        <v>0.17803547066848568</v>
      </c>
    </row>
    <row r="11" spans="1:2" x14ac:dyDescent="0.3">
      <c r="A11" s="5" t="s">
        <v>14</v>
      </c>
      <c r="B11" s="9">
        <v>0.15620736698499318</v>
      </c>
    </row>
    <row r="12" spans="1:2" x14ac:dyDescent="0.3">
      <c r="A12" s="5" t="s">
        <v>8</v>
      </c>
      <c r="B12" s="9">
        <v>0.11050477489768076</v>
      </c>
    </row>
    <row r="13" spans="1:2" x14ac:dyDescent="0.3">
      <c r="A13" s="5" t="s">
        <v>13</v>
      </c>
      <c r="B13" s="9">
        <v>0.1043656207366985</v>
      </c>
    </row>
    <row r="14" spans="1:2" x14ac:dyDescent="0.3">
      <c r="A14" s="5" t="s">
        <v>16</v>
      </c>
      <c r="B14" s="9">
        <v>5.8663028649386086E-2</v>
      </c>
    </row>
    <row r="15" spans="1:2" x14ac:dyDescent="0.3">
      <c r="A15" s="5" t="s">
        <v>10</v>
      </c>
      <c r="B15" s="9">
        <v>4.229195088676671E-2</v>
      </c>
    </row>
    <row r="16" spans="1:2" x14ac:dyDescent="0.3">
      <c r="A16" s="5" t="s">
        <v>18</v>
      </c>
      <c r="B16" s="9">
        <v>4.0245566166439289E-2</v>
      </c>
    </row>
    <row r="17" spans="1:2" x14ac:dyDescent="0.3">
      <c r="A17" s="5" t="s">
        <v>19</v>
      </c>
      <c r="B17" s="9">
        <v>3.0695770804911322E-2</v>
      </c>
    </row>
    <row r="18" spans="1:2" x14ac:dyDescent="0.3">
      <c r="A18" s="5" t="s">
        <v>11</v>
      </c>
      <c r="B18" s="9">
        <v>3.0013642564802184E-2</v>
      </c>
    </row>
    <row r="19" spans="1:2" x14ac:dyDescent="0.3">
      <c r="A19" s="5" t="s">
        <v>15</v>
      </c>
      <c r="B19" s="9">
        <v>1.7735334242837655E-2</v>
      </c>
    </row>
    <row r="20" spans="1:2" x14ac:dyDescent="0.3">
      <c r="A20" s="5" t="s">
        <v>17</v>
      </c>
      <c r="B20" s="9">
        <v>6.8212824010914052E-4</v>
      </c>
    </row>
    <row r="21" spans="1:2" x14ac:dyDescent="0.3">
      <c r="A21" s="5" t="s">
        <v>48</v>
      </c>
      <c r="B21" s="9">
        <v>1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087F7-CF37-4D46-B071-2985C9161D8D}">
  <dimension ref="A1:B6"/>
  <sheetViews>
    <sheetView workbookViewId="0">
      <selection activeCell="O14" sqref="O14"/>
    </sheetView>
  </sheetViews>
  <sheetFormatPr defaultRowHeight="14.4" x14ac:dyDescent="0.3"/>
  <cols>
    <col min="1" max="1" width="12.44140625" bestFit="1" customWidth="1"/>
    <col min="2" max="2" width="19.109375" bestFit="1" customWidth="1"/>
  </cols>
  <sheetData>
    <row r="1" spans="1:2" x14ac:dyDescent="0.3">
      <c r="A1" s="4" t="s">
        <v>47</v>
      </c>
      <c r="B1" t="s">
        <v>49</v>
      </c>
    </row>
    <row r="2" spans="1:2" x14ac:dyDescent="0.3">
      <c r="A2" s="5" t="s">
        <v>43</v>
      </c>
      <c r="B2" s="6">
        <v>0.60941176470588243</v>
      </c>
    </row>
    <row r="3" spans="1:2" x14ac:dyDescent="0.3">
      <c r="A3" s="5" t="s">
        <v>42</v>
      </c>
      <c r="B3" s="6">
        <v>0.63170731707317074</v>
      </c>
    </row>
    <row r="4" spans="1:2" x14ac:dyDescent="0.3">
      <c r="A4" s="5" t="s">
        <v>41</v>
      </c>
      <c r="B4" s="6">
        <v>0.64077669902912626</v>
      </c>
    </row>
    <row r="5" spans="1:2" x14ac:dyDescent="0.3">
      <c r="A5" s="5" t="s">
        <v>40</v>
      </c>
      <c r="B5" s="6">
        <v>0.66839378238341973</v>
      </c>
    </row>
    <row r="6" spans="1:2" x14ac:dyDescent="0.3">
      <c r="A6" s="5" t="s">
        <v>48</v>
      </c>
      <c r="B6" s="6">
        <v>0.64022809745982379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59E42-8925-4CF9-9C19-079347531AB2}">
  <dimension ref="A1:E8"/>
  <sheetViews>
    <sheetView workbookViewId="0"/>
  </sheetViews>
  <sheetFormatPr defaultRowHeight="14.4" x14ac:dyDescent="0.3"/>
  <cols>
    <col min="1" max="1" width="12.44140625" bestFit="1" customWidth="1"/>
    <col min="2" max="2" width="15.5546875" bestFit="1" customWidth="1"/>
    <col min="3" max="3" width="8" bestFit="1" customWidth="1"/>
    <col min="4" max="5" width="12.44140625" bestFit="1" customWidth="1"/>
  </cols>
  <sheetData>
    <row r="1" spans="1:5" x14ac:dyDescent="0.3">
      <c r="B1" s="4" t="s">
        <v>57</v>
      </c>
    </row>
    <row r="2" spans="1:5" x14ac:dyDescent="0.3">
      <c r="B2" t="s">
        <v>56</v>
      </c>
      <c r="D2" t="s">
        <v>59</v>
      </c>
      <c r="E2" t="s">
        <v>60</v>
      </c>
    </row>
    <row r="3" spans="1:5" x14ac:dyDescent="0.3">
      <c r="A3" s="4" t="s">
        <v>47</v>
      </c>
      <c r="B3" t="s">
        <v>58</v>
      </c>
      <c r="C3" t="s">
        <v>61</v>
      </c>
    </row>
    <row r="4" spans="1:5" x14ac:dyDescent="0.3">
      <c r="A4" s="5" t="s">
        <v>40</v>
      </c>
      <c r="B4" s="8">
        <v>10</v>
      </c>
      <c r="C4" s="8">
        <v>22</v>
      </c>
      <c r="D4" s="8">
        <v>10</v>
      </c>
      <c r="E4" s="8">
        <v>22</v>
      </c>
    </row>
    <row r="5" spans="1:5" x14ac:dyDescent="0.3">
      <c r="A5" s="5" t="s">
        <v>41</v>
      </c>
      <c r="B5" s="8">
        <v>20</v>
      </c>
      <c r="C5" s="8">
        <v>20</v>
      </c>
      <c r="D5" s="8">
        <v>20</v>
      </c>
      <c r="E5" s="8">
        <v>20</v>
      </c>
    </row>
    <row r="6" spans="1:5" x14ac:dyDescent="0.3">
      <c r="A6" s="5" t="s">
        <v>42</v>
      </c>
      <c r="B6" s="8"/>
      <c r="C6" s="8"/>
      <c r="D6" s="8"/>
      <c r="E6" s="8"/>
    </row>
    <row r="7" spans="1:5" x14ac:dyDescent="0.3">
      <c r="A7" s="5" t="s">
        <v>43</v>
      </c>
      <c r="B7" s="8">
        <v>130</v>
      </c>
      <c r="C7" s="8"/>
      <c r="D7" s="8">
        <v>130</v>
      </c>
      <c r="E7" s="8"/>
    </row>
    <row r="8" spans="1:5" x14ac:dyDescent="0.3">
      <c r="A8" s="5" t="s">
        <v>48</v>
      </c>
      <c r="B8" s="8">
        <v>160</v>
      </c>
      <c r="C8" s="8">
        <v>42</v>
      </c>
      <c r="D8" s="8">
        <v>160</v>
      </c>
      <c r="E8" s="8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BDBE5-9D8B-46C4-B1DB-9C64DBC8FB26}">
  <dimension ref="N14:S20"/>
  <sheetViews>
    <sheetView tabSelected="1" workbookViewId="0">
      <selection activeCell="P13" sqref="P13"/>
    </sheetView>
  </sheetViews>
  <sheetFormatPr defaultRowHeight="14.4" x14ac:dyDescent="0.3"/>
  <cols>
    <col min="13" max="13" width="6.33203125" customWidth="1"/>
    <col min="14" max="14" width="7.77734375" bestFit="1" customWidth="1"/>
    <col min="15" max="15" width="20.21875" bestFit="1" customWidth="1"/>
    <col min="16" max="16" width="15.5546875" bestFit="1" customWidth="1"/>
    <col min="17" max="17" width="18.33203125" bestFit="1" customWidth="1"/>
    <col min="18" max="18" width="13.6640625" bestFit="1" customWidth="1"/>
    <col min="19" max="20" width="17.109375" customWidth="1"/>
  </cols>
  <sheetData>
    <row r="14" spans="14:19" ht="15.6" x14ac:dyDescent="0.3">
      <c r="N14" s="13"/>
      <c r="O14" s="13" cm="1">
        <f t="array" ref="O14:S15">TRANSPOSE('Downtime factors'!$A$2:$B$6)</f>
        <v>6</v>
      </c>
      <c r="P14" s="13">
        <v>7</v>
      </c>
      <c r="Q14" s="13">
        <v>4</v>
      </c>
      <c r="R14" s="13">
        <v>2</v>
      </c>
      <c r="S14" s="13">
        <v>8</v>
      </c>
    </row>
    <row r="15" spans="14:19" ht="15.6" x14ac:dyDescent="0.3">
      <c r="N15" s="13"/>
      <c r="O15" s="16" t="str">
        <v>Machine adjustment</v>
      </c>
      <c r="P15" s="15" t="str">
        <v>Machine failure</v>
      </c>
      <c r="Q15" s="15" t="str">
        <v>Inventory shortage</v>
      </c>
      <c r="R15" s="16" t="str">
        <v>Batch change</v>
      </c>
      <c r="S15" s="16" t="str">
        <v>Batch coding error</v>
      </c>
    </row>
    <row r="16" spans="14:19" ht="15.6" x14ac:dyDescent="0.3">
      <c r="N16" s="15" t="s">
        <v>40</v>
      </c>
      <c r="O16" s="14">
        <f>SUMIFS(INDEX('Line downtime'!$B$3:$M$40, ,MATCH(Dashboard!O$14, 'Line downtime'!$B$2:$M$2, 0)), 'Line downtime'!$N$3:$N$40, Dashboard!$N16)</f>
        <v>118</v>
      </c>
      <c r="P16" s="14">
        <f>SUMIFS(INDEX('Line downtime'!$B$3:$M$40, ,MATCH(Dashboard!P$14, 'Line downtime'!$B$2:$M$2, 0)), 'Line downtime'!$N$3:$N$40, Dashboard!$N16)</f>
        <v>85</v>
      </c>
      <c r="Q16" s="14">
        <f>SUMIFS(INDEX('Line downtime'!$B$3:$M$40, ,MATCH(Dashboard!Q$14, 'Line downtime'!$B$2:$M$2, 0)), 'Line downtime'!$N$3:$N$40, Dashboard!$N16)</f>
        <v>17</v>
      </c>
      <c r="R16" s="14">
        <f>SUMIFS(INDEX('Line downtime'!$B$3:$M$40, ,MATCH(Dashboard!R$14, 'Line downtime'!$B$2:$M$2, 0)), 'Line downtime'!$N$3:$N$40, Dashboard!$N16)</f>
        <v>10</v>
      </c>
      <c r="S16" s="14">
        <f>SUMIFS(INDEX('Line downtime'!$B$3:$M$40, ,MATCH(Dashboard!S$14, 'Line downtime'!$B$2:$M$2, 0)), 'Line downtime'!$N$3:$N$40, Dashboard!$N16)</f>
        <v>44</v>
      </c>
    </row>
    <row r="17" spans="14:19" ht="15.6" x14ac:dyDescent="0.3">
      <c r="N17" s="15" t="s">
        <v>41</v>
      </c>
      <c r="O17" s="14">
        <f>SUMIFS(INDEX('Line downtime'!$B$3:$M$40, ,MATCH(Dashboard!O$14, 'Line downtime'!$B$2:$M$2, 0)), 'Line downtime'!$N$3:$N$40, Dashboard!$N17)</f>
        <v>79</v>
      </c>
      <c r="P17" s="14">
        <f>SUMIFS(INDEX('Line downtime'!$B$3:$M$40, ,MATCH(Dashboard!P$14, 'Line downtime'!$B$2:$M$2, 0)), 'Line downtime'!$N$3:$N$40, Dashboard!$N17)</f>
        <v>36</v>
      </c>
      <c r="Q17" s="14">
        <f>SUMIFS(INDEX('Line downtime'!$B$3:$M$40, ,MATCH(Dashboard!Q$14, 'Line downtime'!$B$2:$M$2, 0)), 'Line downtime'!$N$3:$N$40, Dashboard!$N17)</f>
        <v>85</v>
      </c>
      <c r="R17" s="14">
        <f>SUMIFS(INDEX('Line downtime'!$B$3:$M$40, ,MATCH(Dashboard!R$14, 'Line downtime'!$B$2:$M$2, 0)), 'Line downtime'!$N$3:$N$40, Dashboard!$N17)</f>
        <v>20</v>
      </c>
      <c r="S17" s="14">
        <f>SUMIFS(INDEX('Line downtime'!$B$3:$M$40, ,MATCH(Dashboard!S$14, 'Line downtime'!$B$2:$M$2, 0)), 'Line downtime'!$N$3:$N$40, Dashboard!$N17)</f>
        <v>30</v>
      </c>
    </row>
    <row r="18" spans="14:19" ht="15.6" x14ac:dyDescent="0.3">
      <c r="N18" s="15" t="s">
        <v>42</v>
      </c>
      <c r="O18" s="14">
        <f>SUMIFS(INDEX('Line downtime'!$B$3:$M$40, ,MATCH(Dashboard!O$14, 'Line downtime'!$B$2:$M$2, 0)), 'Line downtime'!$N$3:$N$40, Dashboard!$N18)</f>
        <v>120</v>
      </c>
      <c r="P18" s="14">
        <f>SUMIFS(INDEX('Line downtime'!$B$3:$M$40, ,MATCH(Dashboard!P$14, 'Line downtime'!$B$2:$M$2, 0)), 'Line downtime'!$N$3:$N$40, Dashboard!$N18)</f>
        <v>88</v>
      </c>
      <c r="Q18" s="14">
        <f>SUMIFS(INDEX('Line downtime'!$B$3:$M$40, ,MATCH(Dashboard!Q$14, 'Line downtime'!$B$2:$M$2, 0)), 'Line downtime'!$N$3:$N$40, Dashboard!$N18)</f>
        <v>43</v>
      </c>
      <c r="R18" s="14">
        <f>SUMIFS(INDEX('Line downtime'!$B$3:$M$40, ,MATCH(Dashboard!R$14, 'Line downtime'!$B$2:$M$2, 0)), 'Line downtime'!$N$3:$N$40, Dashboard!$N18)</f>
        <v>0</v>
      </c>
      <c r="S18" s="14">
        <f>SUMIFS(INDEX('Line downtime'!$B$3:$M$40, ,MATCH(Dashboard!S$14, 'Line downtime'!$B$2:$M$2, 0)), 'Line downtime'!$N$3:$N$40, Dashboard!$N18)</f>
        <v>24</v>
      </c>
    </row>
    <row r="19" spans="14:19" ht="15.6" x14ac:dyDescent="0.3">
      <c r="N19" s="15" t="s">
        <v>43</v>
      </c>
      <c r="O19" s="14">
        <f>SUMIFS(INDEX('Line downtime'!$B$3:$M$40, ,MATCH(Dashboard!O$14, 'Line downtime'!$B$2:$M$2, 0)), 'Line downtime'!$N$3:$N$40, Dashboard!$N19)</f>
        <v>15</v>
      </c>
      <c r="P19" s="14">
        <f>SUMIFS(INDEX('Line downtime'!$B$3:$M$40, ,MATCH(Dashboard!P$14, 'Line downtime'!$B$2:$M$2, 0)), 'Line downtime'!$N$3:$N$40, Dashboard!$N19)</f>
        <v>45</v>
      </c>
      <c r="Q19" s="14">
        <f>SUMIFS(INDEX('Line downtime'!$B$3:$M$40, ,MATCH(Dashboard!Q$14, 'Line downtime'!$B$2:$M$2, 0)), 'Line downtime'!$N$3:$N$40, Dashboard!$N19)</f>
        <v>80</v>
      </c>
      <c r="R19" s="14">
        <f>SUMIFS(INDEX('Line downtime'!$B$3:$M$40, ,MATCH(Dashboard!R$14, 'Line downtime'!$B$2:$M$2, 0)), 'Line downtime'!$N$3:$N$40, Dashboard!$N19)</f>
        <v>130</v>
      </c>
      <c r="S19" s="14">
        <f>SUMIFS(INDEX('Line downtime'!$B$3:$M$40, ,MATCH(Dashboard!S$14, 'Line downtime'!$B$2:$M$2, 0)), 'Line downtime'!$N$3:$N$40, Dashboard!$N19)</f>
        <v>47</v>
      </c>
    </row>
    <row r="20" spans="14:19" x14ac:dyDescent="0.3">
      <c r="P20" s="12"/>
    </row>
  </sheetData>
  <conditionalFormatting sqref="O16:S19">
    <cfRule type="colorScale" priority="1">
      <colorScale>
        <cfvo type="min"/>
        <cfvo type="percentile" val="50"/>
        <cfvo type="max"/>
        <color theme="0"/>
        <color theme="0"/>
        <color theme="4"/>
      </colorScale>
    </cfRule>
    <cfRule type="colorScale" priority="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Line productivity</vt:lpstr>
      <vt:lpstr>Products</vt:lpstr>
      <vt:lpstr>Downtime factors</vt:lpstr>
      <vt:lpstr>Line downtime</vt:lpstr>
      <vt:lpstr>Running total of downtime facto</vt:lpstr>
      <vt:lpstr>Efficiency of each operator</vt:lpstr>
      <vt:lpstr>Downtime by operator &amp; factor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Ruiz</dc:creator>
  <cp:lastModifiedBy>Madhu Pincha</cp:lastModifiedBy>
  <dcterms:created xsi:type="dcterms:W3CDTF">2024-08-19T19:52:48Z</dcterms:created>
  <dcterms:modified xsi:type="dcterms:W3CDTF">2024-10-24T17:55:27Z</dcterms:modified>
</cp:coreProperties>
</file>