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14D98E99-6F50-488C-86D6-7AE4BD3901BC}" xr6:coauthVersionLast="47" xr6:coauthVersionMax="47" xr10:uidLastSave="{00000000-0000-0000-0000-000000000000}"/>
  <bookViews>
    <workbookView xWindow="-120" yWindow="-120" windowWidth="20730" windowHeight="11040" firstSheet="5" activeTab="8" xr2:uid="{C3D88C54-E216-400A-B650-5BC959ABE1FA}"/>
  </bookViews>
  <sheets>
    <sheet name="Data" sheetId="7" r:id="rId1"/>
    <sheet name="Quick Statistics" sheetId="1" r:id="rId2"/>
    <sheet name="Sales by country" sheetId="2" r:id="rId3"/>
    <sheet name="PowerPivot" sheetId="3" r:id="rId4"/>
    <sheet name="Anomalies detection" sheetId="4" r:id="rId5"/>
    <sheet name="performance analysis" sheetId="5" r:id="rId6"/>
    <sheet name="Profit Analysis" sheetId="6" r:id="rId7"/>
    <sheet name="Category Report" sheetId="8" r:id="rId8"/>
    <sheet name="Open-ended questions" sheetId="9" r:id="rId9"/>
  </sheets>
  <definedNames>
    <definedName name="_xlnm._FilterDatabase" localSheetId="7" hidden="1">'Category Report'!$Q$3:$Q$302</definedName>
    <definedName name="_xlnm._FilterDatabase" localSheetId="2" hidden="1">'Sales by country'!$A$3:$D$9</definedName>
    <definedName name="_xlchart.v1.0" hidden="1">'Anomalies detection'!$O$6:$O$305</definedName>
    <definedName name="_xlchart.v1.1" hidden="1">'Anomalies detection'!$Q$5</definedName>
    <definedName name="_xlchart.v1.2" hidden="1">'Anomalies detection'!$Q$6:$Q$305</definedName>
    <definedName name="_xlcn.WorksheetConnection_Book2table11" hidden="1">Table1[]</definedName>
    <definedName name="Slicer_Geography">#N/A</definedName>
    <definedName name="Slicer_Geography1">#N/A</definedName>
    <definedName name="Slicer_Sales_Person">#N/A</definedName>
  </definedNames>
  <calcPr calcId="191029"/>
  <pivotCaches>
    <pivotCache cacheId="0" r:id="rId10"/>
    <pivotCache cacheId="94" r:id="rId11"/>
    <pivotCache cacheId="95" r:id="rId12"/>
    <pivotCache cacheId="96" r:id="rId13"/>
    <pivotCache cacheId="97" r:id="rId14"/>
    <pivotCache cacheId="159" r:id="rId15"/>
  </pivotCaches>
  <extLst>
    <ext xmlns:x14="http://schemas.microsoft.com/office/spreadsheetml/2009/9/main" uri="{876F7934-8845-4945-9796-88D515C7AA90}">
      <x14:pivotCaches>
        <pivotCache cacheId="69" r:id="rId16"/>
        <pivotCache cacheId="111"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2!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0" i="8" l="1"/>
  <c r="K10" i="8" s="1"/>
  <c r="J11" i="8"/>
  <c r="J12" i="8"/>
  <c r="J13" i="8"/>
  <c r="J14" i="8"/>
  <c r="J15" i="8"/>
  <c r="J16" i="8"/>
  <c r="J17" i="8"/>
  <c r="J18" i="8"/>
  <c r="J19" i="8"/>
  <c r="J10" i="8"/>
  <c r="I11" i="8"/>
  <c r="K11" i="8" s="1"/>
  <c r="I12" i="8"/>
  <c r="K12" i="8" s="1"/>
  <c r="I13" i="8"/>
  <c r="K13" i="8" s="1"/>
  <c r="I14" i="8"/>
  <c r="K14" i="8" s="1"/>
  <c r="I15" i="8"/>
  <c r="K15" i="8" s="1"/>
  <c r="I16" i="8"/>
  <c r="K16" i="8" s="1"/>
  <c r="I17" i="8"/>
  <c r="K17" i="8" s="1"/>
  <c r="I18" i="8"/>
  <c r="K18" i="8" s="1"/>
  <c r="I19" i="8"/>
  <c r="K19" i="8" s="1"/>
  <c r="E15" i="8"/>
  <c r="E14" i="8"/>
  <c r="E13" i="8"/>
  <c r="D13" i="8"/>
  <c r="D15" i="8"/>
  <c r="D14" i="8"/>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E12" i="8"/>
  <c r="D12" i="8"/>
  <c r="E9" i="8"/>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D4" i="2"/>
  <c r="D7" i="2"/>
  <c r="D8" i="2"/>
  <c r="D6" i="2"/>
  <c r="D9" i="2"/>
  <c r="D5" i="2"/>
  <c r="M4" i="1"/>
  <c r="N4" i="1"/>
  <c r="M5" i="1"/>
  <c r="N5" i="1"/>
  <c r="M6" i="1"/>
  <c r="N6" i="1"/>
  <c r="M7" i="1"/>
  <c r="N7" i="1"/>
  <c r="N8" i="1" s="1"/>
  <c r="M10" i="1"/>
  <c r="N10" i="1"/>
  <c r="M11" i="1"/>
  <c r="N11" i="1"/>
  <c r="M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4791-A04F-4B05-A378-01130F9F3A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2C1C4A-D267-4E33-93E3-45CE34495A43}" name="WorksheetConnection_Book2!table1" type="102" refreshedVersion="8" minRefreshableVersion="5">
    <extLst>
      <ext xmlns:x15="http://schemas.microsoft.com/office/spreadsheetml/2010/11/main" uri="{DE250136-89BD-433C-8126-D09CA5730AF9}">
        <x15:connection id="table1" autoDelete="1">
          <x15:rangePr sourceName="_xlcn.WorksheetConnection_Book2table11"/>
        </x15:connection>
      </ext>
    </extLst>
  </connection>
</connections>
</file>

<file path=xl/sharedStrings.xml><?xml version="1.0" encoding="utf-8"?>
<sst xmlns="http://schemas.openxmlformats.org/spreadsheetml/2006/main" count="2904" uniqueCount="85">
  <si>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</si>
  <si>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</si>
  <si>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</si>
  <si>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</si>
  <si>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</si>
  <si>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</si>
  <si>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</si>
  <si>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</si>
  <si>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</si>
  <si>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</si>
  <si>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</si>
  <si>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</si>
  <si>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</si>
  <si>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</si>
  <si>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</si>
  <si>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</si>
  <si>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</si>
  <si>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</si>
  <si>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</si>
  <si>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</si>
  <si>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</si>
  <si>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</si>
  <si>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</si>
  <si>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</si>
  <si>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</si>
  <si>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</si>
  <si>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</si>
  <si>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</si>
  <si>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</si>
  <si>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</si>
  <si>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</si>
  <si>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</si>
  <si>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</si>
  <si>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</si>
  <si>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</si>
  <si>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</si>
  <si>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</si>
  <si>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</si>
  <si>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</si>
  <si>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</si>
  <si>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</si>
  <si>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</si>
  <si>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</si>
  <si>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</si>
  <si>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</si>
  <si>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Min</t>
  </si>
  <si>
    <t>Max</t>
  </si>
  <si>
    <t>Range</t>
  </si>
  <si>
    <t>1st quartile</t>
  </si>
  <si>
    <t>2nd quartile</t>
  </si>
  <si>
    <t>Quick Statistics</t>
  </si>
  <si>
    <t>Sales by country using formulas</t>
  </si>
  <si>
    <t>COUNTRY</t>
  </si>
  <si>
    <t>AMOUNT</t>
  </si>
  <si>
    <t>UNITS</t>
  </si>
  <si>
    <t>Row Labels</t>
  </si>
  <si>
    <t>Grand Total</t>
  </si>
  <si>
    <t>Sum of Amount</t>
  </si>
  <si>
    <t>Sum of Units</t>
  </si>
  <si>
    <t xml:space="preserve"> </t>
  </si>
  <si>
    <t>Sales by country using Pivot table</t>
  </si>
  <si>
    <t>Sales per unit</t>
  </si>
  <si>
    <t>Top 5 products by $ per unit (using PowerPivot)</t>
  </si>
  <si>
    <t>Detecting Outliers</t>
  </si>
  <si>
    <t>Top performer by country</t>
  </si>
  <si>
    <t>Least performer by country</t>
  </si>
  <si>
    <t>Cost per unit</t>
  </si>
  <si>
    <t>Cost</t>
  </si>
  <si>
    <t>Total Profit</t>
  </si>
  <si>
    <t>Total Profit made across different countries</t>
  </si>
  <si>
    <t>Countries</t>
  </si>
  <si>
    <t>Pick a country</t>
  </si>
  <si>
    <t>Number of transactions</t>
  </si>
  <si>
    <t>Sales</t>
  </si>
  <si>
    <t>Total</t>
  </si>
  <si>
    <t>Profit</t>
  </si>
  <si>
    <t>Quantity</t>
  </si>
  <si>
    <t>Quick Summary</t>
  </si>
  <si>
    <t>Target</t>
  </si>
  <si>
    <t>By Sales Person</t>
  </si>
  <si>
    <t>Dynamic country-level Sales Report</t>
  </si>
  <si>
    <t>Profit %</t>
  </si>
  <si>
    <t>Summary</t>
  </si>
  <si>
    <r>
      <t xml:space="preserve">Considering the Revenue, Units sold and the profit %, we can conclude that </t>
    </r>
    <r>
      <rPr>
        <b/>
        <sz val="11"/>
        <color theme="1"/>
        <rFont val="Calibri"/>
        <family val="2"/>
        <scheme val="minor"/>
      </rPr>
      <t>Almond Choco</t>
    </r>
    <r>
      <rPr>
        <sz val="11"/>
        <color theme="1"/>
        <rFont val="Calibri"/>
        <family val="2"/>
        <scheme val="minor"/>
      </rPr>
      <t xml:space="preserve"> can be considered to be discontinued across the globe and </t>
    </r>
    <r>
      <rPr>
        <b/>
        <sz val="11"/>
        <color theme="1"/>
        <rFont val="Calibri"/>
        <family val="2"/>
        <scheme val="minor"/>
      </rPr>
      <t>Baker's choco chips</t>
    </r>
    <r>
      <rPr>
        <sz val="11"/>
        <color theme="1"/>
        <rFont val="Calibri"/>
        <family val="2"/>
        <scheme val="minor"/>
      </rPr>
      <t xml:space="preserve"> can be considered to be discontinued in Canada and USA.</t>
    </r>
  </si>
  <si>
    <t>Which products to discontinue?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</si>
</sst>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quot;$&quot;#,##0_);[Red]\(&quot;$&quot;#,##0\)"/>
    <numFmt numFmtId="165" formatCode="_ * #,##0_ ;_ * \-#,##0_ ;_ * &quot;-&quot;??_ ;_ @_ "/>
    <numFmt numFmtId="166" formatCode="&quot;₹&quot;\ #,##0"/>
    <numFmt numFmtId="168" formatCode="&quot;$&quot;#,##0.00_);[Red]\(&quot;$&quot;#,##0.00\)"/>
    <numFmt numFmtId="169" formatCode="&quot;₹&quot;\ #,##0.00;#,##0.00\ \-&quot;₹&quot;;&quot;₹&quot;\ #,##0.00"/>
    <numFmt numFmtId="170" formatCode="&quot;₹&quot;\ #,##0;#,##0\ \-&quot;₹&quot;;&quot;₹&quot;\ #,##0"/>
    <numFmt numFmtId="178" formatCode="0.0%;\-0.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2" tint="-0.499984740745262"/>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s>
  <borders count="4">
    <border>
      <left/>
      <right/>
      <top/>
      <bottom/>
      <diagonal/>
    </border>
    <border>
      <left/>
      <right/>
      <top/>
      <bottom style="thin">
        <color theme="2" tint="-0.24994659260841701"/>
      </bottom>
      <diagonal/>
    </border>
    <border>
      <left/>
      <right/>
      <top style="thin">
        <color theme="2" tint="-0.24994659260841701"/>
      </top>
      <bottom style="thin">
        <color theme="2" tint="-0.24994659260841701"/>
      </bottom>
      <diagonal/>
    </border>
    <border>
      <left/>
      <right/>
      <top style="thin">
        <color theme="2" tint="-0.24994659260841701"/>
      </top>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0" fontId="2" fillId="0" borderId="0" xfId="0" applyFont="1"/>
    <xf numFmtId="0" fontId="2" fillId="0" borderId="0" xfId="0" applyFont="1" applyAlignment="1">
      <alignment horizontal="right"/>
    </xf>
    <xf numFmtId="164" fontId="0" fillId="0" borderId="0" xfId="0" applyNumberFormat="1"/>
    <xf numFmtId="3" fontId="0" fillId="0" borderId="0" xfId="0" applyNumberFormat="1"/>
    <xf numFmtId="0" fontId="0" fillId="2" borderId="0" xfId="0" applyFill="1"/>
    <xf numFmtId="0" fontId="2" fillId="2" borderId="1" xfId="0" applyFont="1" applyFill="1" applyBorder="1"/>
    <xf numFmtId="0" fontId="2" fillId="2" borderId="1" xfId="0" applyFont="1" applyFill="1" applyBorder="1" applyAlignment="1">
      <alignment horizontal="right"/>
    </xf>
    <xf numFmtId="0" fontId="0" fillId="0" borderId="2" xfId="0" applyBorder="1"/>
    <xf numFmtId="0" fontId="0" fillId="0" borderId="3" xfId="0" applyBorder="1"/>
    <xf numFmtId="165" fontId="4" fillId="0" borderId="2" xfId="1" applyNumberFormat="1" applyFont="1" applyBorder="1"/>
    <xf numFmtId="165" fontId="4" fillId="0" borderId="3" xfId="1" applyNumberFormat="1" applyFont="1" applyBorder="1"/>
    <xf numFmtId="0" fontId="0" fillId="0" borderId="0" xfId="0" pivotButton="1"/>
    <xf numFmtId="0" fontId="0" fillId="0" borderId="0" xfId="0" applyAlignment="1">
      <alignment horizontal="left"/>
    </xf>
    <xf numFmtId="166" fontId="0" fillId="0" borderId="2" xfId="0" applyNumberFormat="1" applyBorder="1" applyAlignment="1">
      <alignment horizontal="right"/>
    </xf>
    <xf numFmtId="166" fontId="0" fillId="0" borderId="3" xfId="0" applyNumberFormat="1" applyBorder="1" applyAlignment="1">
      <alignment horizontal="right"/>
    </xf>
    <xf numFmtId="166" fontId="0" fillId="0" borderId="0" xfId="0" applyNumberFormat="1"/>
    <xf numFmtId="0" fontId="0" fillId="0" borderId="0" xfId="0" applyAlignment="1">
      <alignment horizontal="left" indent="1"/>
    </xf>
    <xf numFmtId="168" fontId="0" fillId="0" borderId="0" xfId="0" applyNumberFormat="1"/>
    <xf numFmtId="0" fontId="3"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0" fillId="5" borderId="0" xfId="0" applyFill="1" applyAlignment="1">
      <alignment horizontal="center"/>
    </xf>
    <xf numFmtId="0" fontId="0" fillId="0" borderId="0" xfId="0" applyNumberFormat="1"/>
    <xf numFmtId="169" fontId="0" fillId="0" borderId="0" xfId="0" applyNumberFormat="1"/>
    <xf numFmtId="170" fontId="0" fillId="0" borderId="0" xfId="0" applyNumberFormat="1"/>
    <xf numFmtId="0" fontId="0" fillId="0" borderId="0" xfId="0" applyAlignment="1">
      <alignment horizontal="center"/>
    </xf>
    <xf numFmtId="0" fontId="0" fillId="0" borderId="0" xfId="0" applyAlignment="1">
      <alignment horizontal="center"/>
    </xf>
    <xf numFmtId="0" fontId="2" fillId="10" borderId="0" xfId="0" applyFont="1" applyFill="1"/>
    <xf numFmtId="1" fontId="0" fillId="0" borderId="0" xfId="0" applyNumberFormat="1"/>
    <xf numFmtId="0" fontId="0" fillId="0" borderId="0" xfId="0" applyAlignment="1"/>
    <xf numFmtId="0" fontId="2" fillId="11" borderId="0" xfId="0" applyFont="1" applyFill="1" applyAlignment="1">
      <alignment horizontal="center"/>
    </xf>
    <xf numFmtId="0" fontId="0" fillId="11" borderId="0" xfId="0" applyFill="1" applyAlignment="1">
      <alignment horizontal="center"/>
    </xf>
    <xf numFmtId="0" fontId="0" fillId="12" borderId="0" xfId="0" applyFill="1"/>
    <xf numFmtId="0" fontId="2" fillId="12" borderId="0" xfId="0" applyFont="1" applyFill="1"/>
    <xf numFmtId="0" fontId="7" fillId="12" borderId="0" xfId="0" applyFont="1" applyFill="1" applyAlignment="1">
      <alignment horizontal="center" vertical="center"/>
    </xf>
    <xf numFmtId="0" fontId="0" fillId="12" borderId="0" xfId="0" applyFill="1" applyAlignment="1">
      <alignment horizontal="center" vertical="center"/>
    </xf>
    <xf numFmtId="0" fontId="2" fillId="7" borderId="0" xfId="0" applyFont="1" applyFill="1" applyAlignment="1">
      <alignment horizontal="center" vertical="center"/>
    </xf>
    <xf numFmtId="0" fontId="6" fillId="7" borderId="0" xfId="0" applyFont="1" applyFill="1" applyAlignment="1">
      <alignment horizontal="center" vertical="center"/>
    </xf>
    <xf numFmtId="0" fontId="2" fillId="8" borderId="0" xfId="0" applyFont="1" applyFill="1" applyAlignment="1">
      <alignment horizontal="center"/>
    </xf>
    <xf numFmtId="0" fontId="2" fillId="9" borderId="0" xfId="0" applyFont="1" applyFill="1" applyAlignment="1">
      <alignment horizontal="center"/>
    </xf>
    <xf numFmtId="0" fontId="5" fillId="6" borderId="0" xfId="0" applyFont="1" applyFill="1" applyAlignment="1">
      <alignment horizontal="center" vertical="center"/>
    </xf>
    <xf numFmtId="178" fontId="0" fillId="0" borderId="0" xfId="0" applyNumberFormat="1"/>
    <xf numFmtId="0" fontId="2" fillId="13" borderId="0" xfId="0" applyFont="1" applyFill="1" applyAlignment="1">
      <alignment horizontal="center"/>
    </xf>
    <xf numFmtId="0" fontId="0" fillId="13" borderId="0" xfId="0" applyFill="1" applyAlignment="1">
      <alignment horizontal="center"/>
    </xf>
    <xf numFmtId="0" fontId="0" fillId="0" borderId="0" xfId="0" applyAlignment="1">
      <alignment horizontal="left" vertical="top" wrapText="1"/>
    </xf>
    <xf numFmtId="0" fontId="6" fillId="5" borderId="0" xfId="0" applyFont="1" applyFill="1" applyAlignment="1">
      <alignment horizontal="center" vertical="center"/>
    </xf>
    <xf numFmtId="0" fontId="0" fillId="5" borderId="0" xfId="0" applyFill="1" applyAlignment="1">
      <alignment horizontal="center" vertical="center"/>
    </xf>
  </cellXfs>
  <cellStyles count="2">
    <cellStyle name="Comma" xfId="1" builtinId="3"/>
    <cellStyle name="Normal" xfId="0" builtinId="0"/>
  </cellStyles>
  <dxfs count="49">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66" formatCode="&quot;₹&quot;\ #,##0"/>
    </dxf>
    <dxf>
      <numFmt numFmtId="177" formatCode="&quot;₹&quot;\ #,##0.0"/>
    </dxf>
    <dxf>
      <numFmt numFmtId="166" formatCode="&quot;₹&quot;\ #,##0"/>
    </dxf>
    <dxf>
      <numFmt numFmtId="177" formatCode="&quot;₹&quot;\ #,##0.0"/>
    </dxf>
    <dxf>
      <numFmt numFmtId="176" formatCode="&quot;₹&quot;\ #,##0.00"/>
    </dxf>
    <dxf>
      <numFmt numFmtId="166" formatCode="&quot;₹&quot;\ #,##0"/>
    </dxf>
    <dxf>
      <numFmt numFmtId="176" formatCode="&quot;₹&quot;\ #,##0.00"/>
    </dxf>
    <dxf>
      <numFmt numFmtId="1" formatCode="0"/>
    </dxf>
    <dxf>
      <numFmt numFmtId="1" formatCode="0"/>
    </dxf>
    <dxf>
      <numFmt numFmtId="166" formatCode="&quot;₹&quot;\ #,##0"/>
    </dxf>
    <dxf>
      <numFmt numFmtId="177" formatCode="&quot;₹&quot;\ #,##0.0"/>
    </dxf>
    <dxf>
      <numFmt numFmtId="166" formatCode="&quot;₹&quot;\ #,##0"/>
    </dxf>
    <dxf>
      <numFmt numFmtId="1" formatCode="0"/>
    </dxf>
    <dxf>
      <numFmt numFmtId="177" formatCode="&quot;₹&quot;\ #,##0.0"/>
    </dxf>
    <dxf>
      <numFmt numFmtId="176" formatCode="&quot;₹&quot;\ #,##0.00"/>
    </dxf>
    <dxf>
      <numFmt numFmtId="1" formatCode="0"/>
    </dxf>
    <dxf>
      <numFmt numFmtId="176" formatCode="&quot;₹&quot;\ #,##0.00"/>
    </dxf>
    <dxf>
      <numFmt numFmtId="1" formatCode="0"/>
    </dxf>
    <dxf>
      <numFmt numFmtId="164" formatCode="&quot;$&quot;#,##0_);[Red]\(&quot;$&quot;#,##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8"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'Anomalies detection'!$R$5</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'Anomalies detection'!$Q$6:$Q$305</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'Anomalies detection'!$R$6:$R$305</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504</c:v>
                </c:pt>
                <c:pt idx="38">
                  <c:v>39</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303</c:v>
                </c:pt>
                <c:pt idx="63">
                  <c:v>276</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9</c:v>
                </c:pt>
                <c:pt idx="79">
                  <c:v>174</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156</c:v>
                </c:pt>
                <c:pt idx="98">
                  <c:v>150</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162</c:v>
                </c:pt>
                <c:pt idx="130">
                  <c:v>171</c:v>
                </c:pt>
                <c:pt idx="131">
                  <c:v>126</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39</c:v>
                </c:pt>
                <c:pt idx="154">
                  <c:v>348</c:v>
                </c:pt>
                <c:pt idx="155">
                  <c:v>75</c:v>
                </c:pt>
                <c:pt idx="156">
                  <c:v>72</c:v>
                </c:pt>
                <c:pt idx="157">
                  <c:v>306</c:v>
                </c:pt>
                <c:pt idx="158">
                  <c:v>54</c:v>
                </c:pt>
                <c:pt idx="159">
                  <c:v>225</c:v>
                </c:pt>
                <c:pt idx="160">
                  <c:v>246</c:v>
                </c:pt>
                <c:pt idx="161">
                  <c:v>27</c:v>
                </c:pt>
                <c:pt idx="162">
                  <c:v>378</c:v>
                </c:pt>
                <c:pt idx="163">
                  <c:v>3</c:v>
                </c:pt>
                <c:pt idx="164">
                  <c:v>189</c:v>
                </c:pt>
                <c:pt idx="165">
                  <c:v>9</c:v>
                </c:pt>
                <c:pt idx="166">
                  <c:v>45</c:v>
                </c:pt>
                <c:pt idx="167">
                  <c:v>93</c:v>
                </c:pt>
                <c:pt idx="168">
                  <c:v>102</c:v>
                </c:pt>
                <c:pt idx="169">
                  <c:v>300</c:v>
                </c:pt>
                <c:pt idx="170">
                  <c:v>42</c:v>
                </c:pt>
                <c:pt idx="171">
                  <c:v>246</c:v>
                </c:pt>
                <c:pt idx="172">
                  <c:v>114</c:v>
                </c:pt>
                <c:pt idx="173">
                  <c:v>75</c:v>
                </c:pt>
                <c:pt idx="174">
                  <c:v>9</c:v>
                </c:pt>
                <c:pt idx="175">
                  <c:v>93</c:v>
                </c:pt>
                <c:pt idx="176">
                  <c:v>363</c:v>
                </c:pt>
                <c:pt idx="177">
                  <c:v>54</c:v>
                </c:pt>
                <c:pt idx="178">
                  <c:v>120</c:v>
                </c:pt>
                <c:pt idx="179">
                  <c:v>177</c:v>
                </c:pt>
                <c:pt idx="180">
                  <c:v>204</c:v>
                </c:pt>
                <c:pt idx="181">
                  <c:v>18</c:v>
                </c:pt>
                <c:pt idx="182">
                  <c:v>6</c:v>
                </c:pt>
                <c:pt idx="183">
                  <c:v>90</c:v>
                </c:pt>
                <c:pt idx="184">
                  <c:v>45</c:v>
                </c:pt>
                <c:pt idx="185">
                  <c:v>21</c:v>
                </c:pt>
                <c:pt idx="186">
                  <c:v>342</c:v>
                </c:pt>
                <c:pt idx="187">
                  <c:v>234</c:v>
                </c:pt>
                <c:pt idx="188">
                  <c:v>99</c:v>
                </c:pt>
                <c:pt idx="189">
                  <c:v>144</c:v>
                </c:pt>
                <c:pt idx="190">
                  <c:v>255</c:v>
                </c:pt>
                <c:pt idx="191">
                  <c:v>15</c:v>
                </c:pt>
                <c:pt idx="192">
                  <c:v>9</c:v>
                </c:pt>
                <c:pt idx="193">
                  <c:v>177</c:v>
                </c:pt>
                <c:pt idx="194">
                  <c:v>261</c:v>
                </c:pt>
                <c:pt idx="195">
                  <c:v>123</c:v>
                </c:pt>
                <c:pt idx="196">
                  <c:v>135</c:v>
                </c:pt>
                <c:pt idx="197">
                  <c:v>447</c:v>
                </c:pt>
                <c:pt idx="198">
                  <c:v>63</c:v>
                </c:pt>
                <c:pt idx="199">
                  <c:v>48</c:v>
                </c:pt>
                <c:pt idx="200">
                  <c:v>75</c:v>
                </c:pt>
                <c:pt idx="201">
                  <c:v>117</c:v>
                </c:pt>
                <c:pt idx="202">
                  <c:v>141</c:v>
                </c:pt>
                <c:pt idx="203">
                  <c:v>138</c:v>
                </c:pt>
                <c:pt idx="204">
                  <c:v>117</c:v>
                </c:pt>
                <c:pt idx="205">
                  <c:v>114</c:v>
                </c:pt>
                <c:pt idx="206">
                  <c:v>27</c:v>
                </c:pt>
                <c:pt idx="207">
                  <c:v>66</c:v>
                </c:pt>
                <c:pt idx="208">
                  <c:v>186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96</c:v>
                </c:pt>
                <c:pt idx="232">
                  <c:v>141</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147</c:v>
                </c:pt>
                <c:pt idx="253">
                  <c:v>135</c:v>
                </c:pt>
                <c:pt idx="254">
                  <c:v>75</c:v>
                </c:pt>
                <c:pt idx="255">
                  <c:v>6</c:v>
                </c:pt>
                <c:pt idx="256">
                  <c:v>189</c:v>
                </c:pt>
                <c:pt idx="257">
                  <c:v>366</c:v>
                </c:pt>
                <c:pt idx="258">
                  <c:v>195</c:v>
                </c:pt>
                <c:pt idx="259">
                  <c:v>309</c:v>
                </c:pt>
                <c:pt idx="260">
                  <c:v>129</c:v>
                </c:pt>
                <c:pt idx="261">
                  <c:v>510</c:v>
                </c:pt>
                <c:pt idx="262">
                  <c:v>306</c:v>
                </c:pt>
                <c:pt idx="263">
                  <c:v>519</c:v>
                </c:pt>
                <c:pt idx="264">
                  <c:v>231</c:v>
                </c:pt>
                <c:pt idx="265">
                  <c:v>174</c:v>
                </c:pt>
                <c:pt idx="266">
                  <c:v>87</c:v>
                </c:pt>
                <c:pt idx="267">
                  <c:v>36</c:v>
                </c:pt>
                <c:pt idx="268">
                  <c:v>51</c:v>
                </c:pt>
                <c:pt idx="269">
                  <c:v>87</c:v>
                </c:pt>
                <c:pt idx="270">
                  <c:v>99</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159</c:v>
                </c:pt>
                <c:pt idx="294">
                  <c:v>204</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8650-45A4-A75A-B13499896A33}"/>
            </c:ext>
          </c:extLst>
        </c:ser>
        <c:dLbls>
          <c:showLegendKey val="0"/>
          <c:showVal val="0"/>
          <c:showCatName val="0"/>
          <c:showSerName val="0"/>
          <c:showPercent val="0"/>
          <c:showBubbleSize val="0"/>
        </c:dLbls>
        <c:axId val="498684848"/>
        <c:axId val="233010704"/>
      </c:scatterChart>
      <c:valAx>
        <c:axId val="498684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10704"/>
        <c:crosses val="autoZero"/>
        <c:crossBetween val="midCat"/>
      </c:valAx>
      <c:valAx>
        <c:axId val="233010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84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Amount by geography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by geography</a:t>
          </a:r>
        </a:p>
      </cx:txPr>
    </cx:title>
    <cx:plotArea>
      <cx:plotAreaRegion>
        <cx:series layoutId="boxWhisker" uniqueId="{AB783330-9420-4E85-947A-C4C635F34B2B}">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9</xdr:col>
      <xdr:colOff>238124</xdr:colOff>
      <xdr:row>2</xdr:row>
      <xdr:rowOff>0</xdr:rowOff>
    </xdr:from>
    <xdr:to>
      <xdr:col>12</xdr:col>
      <xdr:colOff>590549</xdr:colOff>
      <xdr:row>10</xdr:row>
      <xdr:rowOff>161925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2E43E386-552C-49A8-BC0C-DC620BC63CF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258174" y="381000"/>
              <a:ext cx="239077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4</xdr:row>
      <xdr:rowOff>23812</xdr:rowOff>
    </xdr:from>
    <xdr:to>
      <xdr:col>6</xdr:col>
      <xdr:colOff>76200</xdr:colOff>
      <xdr:row>18</xdr:row>
      <xdr:rowOff>100012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F40E901-EC44-4C41-8550-B43F77C245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975" y="785812"/>
              <a:ext cx="355282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361950</xdr:colOff>
      <xdr:row>4</xdr:row>
      <xdr:rowOff>4762</xdr:rowOff>
    </xdr:from>
    <xdr:to>
      <xdr:col>11</xdr:col>
      <xdr:colOff>561975</xdr:colOff>
      <xdr:row>18</xdr:row>
      <xdr:rowOff>80962</xdr:rowOff>
    </xdr:to>
    <xdr:graphicFrame macro="">
      <xdr:nvGraphicFramePr>
        <xdr:cNvPr id="4" name="Chart 3">
          <a:extLst>
            <a:ext uri="{FF2B5EF4-FFF2-40B4-BE49-F238E27FC236}">
              <a16:creationId xmlns:a16="http://schemas.microsoft.com/office/drawing/2014/main" id="{CE25BA36-8E4D-4D83-91A9-CC0E1883A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19050</xdr:colOff>
      <xdr:row>3</xdr:row>
      <xdr:rowOff>28576</xdr:rowOff>
    </xdr:from>
    <xdr:to>
      <xdr:col>6</xdr:col>
      <xdr:colOff>514350</xdr:colOff>
      <xdr:row>13</xdr:row>
      <xdr:rowOff>142876</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B53E3095-1016-0069-ED95-8ECC29DB793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533775" y="600076"/>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438150</xdr:colOff>
      <xdr:row>4</xdr:row>
      <xdr:rowOff>9526</xdr:rowOff>
    </xdr:from>
    <xdr:to>
      <xdr:col>9</xdr:col>
      <xdr:colOff>514350</xdr:colOff>
      <xdr:row>14</xdr:row>
      <xdr:rowOff>161926</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7483082A-634F-CB61-81B2-723C02EAC00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5572125" y="771526"/>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9.692164467589" createdVersion="6" refreshedVersion="6" minRefreshableVersion="3" recordCount="300" xr:uid="{6506A814-5241-40DF-B633-172AE38B4FB7}">
  <cacheSource type="worksheet">
    <worksheetSource name="table1"/>
  </cacheSource>
  <cacheFields count="5">
    <cacheField name="Sales Person" numFmtId="0">
      <sharedItems count="10">
        <s v="Gigi Bohling"/>
        <s v="Husein Augar"/>
        <s v="Oby Sorrel"/>
        <s v="Ram Mahesh"/>
        <s v="Barr Faughny"/>
        <s v="Carla Molina"/>
        <s v="Ches Bonnell"/>
        <s v="Curtice Advani"/>
        <s v="Brien Boise"/>
        <s v="Gunar Cockshoot"/>
      </sharedItems>
    </cacheField>
    <cacheField name="Geography" numFmtId="0">
      <sharedItems count="6">
        <s v="Canada"/>
        <s v="India"/>
        <s v="USA"/>
        <s v="UK"/>
        <s v="New Zealand"/>
        <s v="Austral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6938865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0901273149" backgroundQuery="1" createdVersion="6" refreshedVersion="8" minRefreshableVersion="3" recordCount="0" supportSubquery="1" supportAdvancedDrill="1" xr:uid="{8D279762-66FD-4349-8605-07F4101C548F}">
  <cacheSource type="external" connectionId="1"/>
  <cacheFields count="2">
    <cacheField name="[table1].[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s>
  <cacheHierarchies count="17">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oneField="1">
      <fieldsUsage count="1">
        <fieldUsage x="1"/>
      </fieldsUsage>
    </cacheHierarchy>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0900115741" backgroundQuery="1" createdVersion="6" refreshedVersion="8" minRefreshableVersion="3" recordCount="0" supportSubquery="1" supportAdvancedDrill="1" xr:uid="{C6B2FAEC-30C3-49E5-91E2-798084D4C76D}">
  <cacheSource type="external" connectionId="1"/>
  <cacheFields count="3">
    <cacheField name="[table1].[Geography].[Geography]" caption="Geography" numFmtId="0" hierarchy="1" level="1">
      <sharedItems count="6">
        <s v="Australia"/>
        <s v="Canada"/>
        <s v="India"/>
        <s v="New Zealand"/>
        <s v="UK"/>
        <s v="USA"/>
      </sharedItems>
    </cacheField>
    <cacheField name="[table1].[Sales Person].[Sales Person]" caption="Sales Person" numFmtId="0" level="1">
      <sharedItems count="4">
        <s v="Gigi Bohling"/>
        <s v="Ches Bonnell"/>
        <s v="Barr Faughny"/>
        <s v="Ram Mahesh"/>
      </sharedItems>
    </cacheField>
    <cacheField name="[Measures].[Sum of Amount]" caption="Sum of Amount" numFmtId="0" hierarchy="8" level="32767"/>
  </cacheFields>
  <cacheHierarchies count="17">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1"/>
      </fieldsUsage>
    </cacheHierarchy>
    <cacheHierarchy uniqueName="[table1].[Geography]" caption="Geography" attribute="1" defaultMemberUniqueName="[table1].[Geography].[All]" allUniqueName="[table1].[Geograph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0898726855" backgroundQuery="1" createdVersion="6" refreshedVersion="8" minRefreshableVersion="3" recordCount="0" supportSubquery="1" supportAdvancedDrill="1" xr:uid="{A389C61E-AEAC-4882-A499-220B55B980B8}">
  <cacheSource type="external" connectionId="1"/>
  <cacheFields count="3">
    <cacheField name="[table1].[Geography].[Geography]" caption="Geography" numFmtId="0" hierarchy="1" level="1">
      <sharedItems count="6">
        <s v="Australia"/>
        <s v="Canada"/>
        <s v="India"/>
        <s v="New Zealand"/>
        <s v="UK"/>
        <s v="USA"/>
      </sharedItems>
    </cacheField>
    <cacheField name="[table1].[Sales Person].[Sales Person]" caption="Sales Person" numFmtId="0" level="1">
      <sharedItems count="4">
        <s v="Carla Molina"/>
        <s v="Brien Boise"/>
        <s v="Oby Sorrel"/>
        <s v="Barr Faughny"/>
      </sharedItems>
    </cacheField>
    <cacheField name="[Measures].[Sum of Amount]" caption="Sum of Amount" numFmtId="0" hierarchy="8" level="32767"/>
  </cacheFields>
  <cacheHierarchies count="17">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1"/>
      </fieldsUsage>
    </cacheHierarchy>
    <cacheHierarchy uniqueName="[table1].[Geography]" caption="Geography" attribute="1" defaultMemberUniqueName="[table1].[Geography].[All]" allUniqueName="[table1].[Geography].[All]" dimensionUniqueName="[table1]" displayFolder="" count="2" memberValueDatatype="130" unbalanced="0">
      <fieldsUsage count="2">
        <fieldUsage x="-1"/>
        <fieldUsage x="0"/>
      </fieldsUsage>
    </cacheHierarchy>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08962963" backgroundQuery="1" createdVersion="8" refreshedVersion="8" minRefreshableVersion="3" recordCount="0" supportSubquery="1" supportAdvancedDrill="1" xr:uid="{AD102F3D-8205-4EE5-9E55-172D628DA96D}">
  <cacheSource type="external" connectionId="1"/>
  <cacheFields count="3">
    <cacheField name="[table1].[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3" level="32767"/>
    <cacheField name="[table1].[Geography].[Geography]" caption="Geography" numFmtId="0" hierarchy="1" level="1">
      <sharedItems containsSemiMixedTypes="0" containsNonDate="0" containsString="0"/>
    </cacheField>
  </cacheFields>
  <cacheHierarchies count="17">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cacheHierarchy uniqueName="[Measures].[Total Profit]" caption="Total Profit" measure="1" displayFolder="" measureGroup="table1" count="0" oneField="1">
      <fieldsUsage count="1">
        <fieldUsage x="1"/>
      </fieldsUsage>
    </cacheHierarchy>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91680902778" backgroundQuery="1" createdVersion="8" refreshedVersion="8" minRefreshableVersion="3" recordCount="0" supportSubquery="1" supportAdvancedDrill="1" xr:uid="{96FD65F3-4A5B-41D0-AA6E-29EB2A5B6EF6}">
  <cacheSource type="external" connectionId="1"/>
  <cacheFields count="6">
    <cacheField name="[table1].[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Measures].[Sum of Units]" caption="Sum of Units" numFmtId="0" hierarchy="9" level="32767"/>
    <cacheField name="[Measures].[Total Profit]" caption="Total Profit" numFmtId="0" hierarchy="13" level="32767"/>
    <cacheField name="[Measures].[Profit %]" caption="Profit %" numFmtId="0" hierarchy="14" level="32767"/>
    <cacheField name="[table1].[Geography].[Geography]" caption="Geography" numFmtId="0" hierarchy="1" level="1">
      <sharedItems containsSemiMixedTypes="0" containsNonDate="0" containsString="0"/>
    </cacheField>
  </cacheFields>
  <cacheHierarchies count="17">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2" memberValueDatatype="130" unbalanced="0">
      <fieldsUsage count="2">
        <fieldUsage x="-1"/>
        <fieldUsage x="5"/>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cacheHierarchy uniqueName="[Measures].[Total Profit]" caption="Total Profit" measure="1" displayFolder="" measureGroup="table1" count="0" oneField="1">
      <fieldsUsage count="1">
        <fieldUsage x="3"/>
      </fieldsUsage>
    </cacheHierarchy>
    <cacheHierarchy uniqueName="[Measures].[Profit %]" caption="Profit %" measure="1" displayFolder="" measureGroup="table1" count="0" oneField="1">
      <fieldsUsage count="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0894675929" backgroundQuery="1" createdVersion="3" refreshedVersion="8" minRefreshableVersion="3" recordCount="0" supportSubquery="1" supportAdvancedDrill="1" xr:uid="{D2448EDF-50DC-4ADC-A058-9A7FE83B857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1" count="0"/>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9935749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0.986783333334" backgroundQuery="1" createdVersion="3" refreshedVersion="8" minRefreshableVersion="3" recordCount="0" supportSubquery="1" supportAdvancedDrill="1" xr:uid="{2C5F96A1-6FC1-44C6-8773-D4A09BEF82DA}">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table1].[Cost per unit]" caption="Cost per unit" attribute="1" defaultMemberUniqueName="[table1].[Cost per unit].[All]" allUniqueName="[table1].[Cost per unit].[All]" dimensionUniqueName="[table1]" displayFolder="" count="0" memberValueDatatype="5"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Sum of Amount]" caption="Sum of Amount" measure="1" displayFolder="" measureGroup="table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1"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1" count="0">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table1" count="0"/>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760952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Mint Chip Choco"/>
    <n v="16184"/>
    <n v="39"/>
  </r>
  <r>
    <x v="0"/>
    <x v="1"/>
    <s v="Orange Choco"/>
    <n v="15610"/>
    <n v="339"/>
  </r>
  <r>
    <x v="1"/>
    <x v="1"/>
    <s v="Caramel Stuffed Bars"/>
    <n v="14329"/>
    <n v="150"/>
  </r>
  <r>
    <x v="0"/>
    <x v="2"/>
    <s v="Raspberry Choco"/>
    <n v="13391"/>
    <n v="201"/>
  </r>
  <r>
    <x v="2"/>
    <x v="3"/>
    <s v="Peanut Butter Cubes"/>
    <n v="12950"/>
    <n v="30"/>
  </r>
  <r>
    <x v="3"/>
    <x v="2"/>
    <s v="Choco Coated Almonds"/>
    <n v="12348"/>
    <n v="234"/>
  </r>
  <r>
    <x v="4"/>
    <x v="4"/>
    <s v="Drinking Coco"/>
    <n v="11571"/>
    <n v="138"/>
  </r>
  <r>
    <x v="1"/>
    <x v="0"/>
    <s v="Organic Choco Syrup"/>
    <n v="11522"/>
    <n v="204"/>
  </r>
  <r>
    <x v="4"/>
    <x v="0"/>
    <s v="Mint Chip Choco"/>
    <n v="11417"/>
    <n v="21"/>
  </r>
  <r>
    <x v="5"/>
    <x v="0"/>
    <s v="Milk Bars"/>
    <n v="10311"/>
    <n v="231"/>
  </r>
  <r>
    <x v="5"/>
    <x v="0"/>
    <s v="Choco Coated Almonds"/>
    <n v="10304"/>
    <n v="84"/>
  </r>
  <r>
    <x v="6"/>
    <x v="5"/>
    <s v="70% Dark Bites"/>
    <n v="10129"/>
    <n v="312"/>
  </r>
  <r>
    <x v="7"/>
    <x v="0"/>
    <s v="Almond Choco"/>
    <n v="10073"/>
    <n v="120"/>
  </r>
  <r>
    <x v="4"/>
    <x v="4"/>
    <s v="Eclairs"/>
    <n v="9926"/>
    <n v="201"/>
  </r>
  <r>
    <x v="6"/>
    <x v="4"/>
    <s v="After Nines"/>
    <n v="9835"/>
    <n v="207"/>
  </r>
  <r>
    <x v="3"/>
    <x v="0"/>
    <s v="Peanut Butter Cubes"/>
    <n v="9772"/>
    <n v="90"/>
  </r>
  <r>
    <x v="8"/>
    <x v="4"/>
    <s v="Raspberry Choco"/>
    <n v="9709"/>
    <n v="30"/>
  </r>
  <r>
    <x v="8"/>
    <x v="3"/>
    <s v="Drinking Coco"/>
    <n v="9660"/>
    <n v="27"/>
  </r>
  <r>
    <x v="5"/>
    <x v="0"/>
    <s v="Drinking Coco"/>
    <n v="9632"/>
    <n v="288"/>
  </r>
  <r>
    <x v="1"/>
    <x v="5"/>
    <s v="Peanut Butter Cubes"/>
    <n v="9506"/>
    <n v="87"/>
  </r>
  <r>
    <x v="4"/>
    <x v="3"/>
    <s v="Orange Choco"/>
    <n v="9443"/>
    <n v="162"/>
  </r>
  <r>
    <x v="9"/>
    <x v="0"/>
    <s v="Mint Chip Choco"/>
    <n v="9198"/>
    <n v="36"/>
  </r>
  <r>
    <x v="1"/>
    <x v="0"/>
    <s v="70% Dark Bites"/>
    <n v="9051"/>
    <n v="57"/>
  </r>
  <r>
    <x v="3"/>
    <x v="4"/>
    <s v="Manuka Honey Choco"/>
    <n v="9002"/>
    <n v="72"/>
  </r>
  <r>
    <x v="8"/>
    <x v="3"/>
    <s v="Smooth Sliky Salty"/>
    <n v="8890"/>
    <n v="210"/>
  </r>
  <r>
    <x v="3"/>
    <x v="2"/>
    <s v="Peanut Butter Cubes"/>
    <n v="8869"/>
    <n v="432"/>
  </r>
  <r>
    <x v="6"/>
    <x v="1"/>
    <s v="85% Dark Bars"/>
    <n v="8862"/>
    <n v="189"/>
  </r>
  <r>
    <x v="9"/>
    <x v="5"/>
    <s v="Baker's Choco Chips"/>
    <n v="8841"/>
    <n v="303"/>
  </r>
  <r>
    <x v="0"/>
    <x v="4"/>
    <s v="White Choc"/>
    <n v="8813"/>
    <n v="21"/>
  </r>
  <r>
    <x v="1"/>
    <x v="1"/>
    <s v="Orange Choco"/>
    <n v="8463"/>
    <n v="492"/>
  </r>
  <r>
    <x v="6"/>
    <x v="0"/>
    <s v="After Nines"/>
    <n v="8435"/>
    <n v="42"/>
  </r>
  <r>
    <x v="4"/>
    <x v="0"/>
    <s v="Manuka Honey Choco"/>
    <n v="8211"/>
    <n v="75"/>
  </r>
  <r>
    <x v="1"/>
    <x v="1"/>
    <s v="Fruit &amp; Nut Bars"/>
    <n v="8155"/>
    <n v="90"/>
  </r>
  <r>
    <x v="7"/>
    <x v="1"/>
    <s v="Baker's Choco Chips"/>
    <n v="8008"/>
    <n v="456"/>
  </r>
  <r>
    <x v="5"/>
    <x v="1"/>
    <s v="Peanut Butter Cubes"/>
    <n v="7847"/>
    <n v="174"/>
  </r>
  <r>
    <x v="1"/>
    <x v="2"/>
    <s v="Raspberry Choco"/>
    <n v="7833"/>
    <n v="243"/>
  </r>
  <r>
    <x v="4"/>
    <x v="3"/>
    <s v="Organic Choco Syrup"/>
    <n v="7812"/>
    <n v="81"/>
  </r>
  <r>
    <x v="9"/>
    <x v="1"/>
    <s v="Choco Coated Almonds"/>
    <n v="7777"/>
    <n v="504"/>
  </r>
  <r>
    <x v="6"/>
    <x v="1"/>
    <s v="Eclairs"/>
    <n v="7777"/>
    <n v="39"/>
  </r>
  <r>
    <x v="7"/>
    <x v="4"/>
    <s v="Smooth Sliky Salty"/>
    <n v="7693"/>
    <n v="87"/>
  </r>
  <r>
    <x v="3"/>
    <x v="4"/>
    <s v="99% Dark &amp; Pure"/>
    <n v="7693"/>
    <n v="21"/>
  </r>
  <r>
    <x v="4"/>
    <x v="3"/>
    <s v="Spicy Special Slims"/>
    <n v="7651"/>
    <n v="213"/>
  </r>
  <r>
    <x v="4"/>
    <x v="1"/>
    <s v="99% Dark &amp; Pure"/>
    <n v="7511"/>
    <n v="120"/>
  </r>
  <r>
    <x v="0"/>
    <x v="5"/>
    <s v="White Choc"/>
    <n v="7483"/>
    <n v="45"/>
  </r>
  <r>
    <x v="5"/>
    <x v="2"/>
    <s v="Caramel Stuffed Bars"/>
    <n v="7455"/>
    <n v="216"/>
  </r>
  <r>
    <x v="7"/>
    <x v="5"/>
    <s v="Spicy Special Slims"/>
    <n v="7322"/>
    <n v="36"/>
  </r>
  <r>
    <x v="9"/>
    <x v="4"/>
    <s v="Caramel Stuffed Bars"/>
    <n v="7308"/>
    <n v="327"/>
  </r>
  <r>
    <x v="0"/>
    <x v="1"/>
    <s v="Raspberry Choco"/>
    <n v="7280"/>
    <n v="201"/>
  </r>
  <r>
    <x v="1"/>
    <x v="4"/>
    <s v="Orange Choco"/>
    <n v="7273"/>
    <n v="96"/>
  </r>
  <r>
    <x v="9"/>
    <x v="1"/>
    <s v="50% Dark Bites"/>
    <n v="7259"/>
    <n v="276"/>
  </r>
  <r>
    <x v="0"/>
    <x v="5"/>
    <s v="Milk Bars"/>
    <n v="7189"/>
    <n v="54"/>
  </r>
  <r>
    <x v="8"/>
    <x v="3"/>
    <s v="70% Dark Bites"/>
    <n v="7021"/>
    <n v="183"/>
  </r>
  <r>
    <x v="0"/>
    <x v="1"/>
    <s v="Organic Choco Syrup"/>
    <n v="6986"/>
    <n v="21"/>
  </r>
  <r>
    <x v="0"/>
    <x v="3"/>
    <s v="After Nines"/>
    <n v="6909"/>
    <n v="81"/>
  </r>
  <r>
    <x v="2"/>
    <x v="5"/>
    <s v="Almond Choco"/>
    <n v="6860"/>
    <n v="126"/>
  </r>
  <r>
    <x v="3"/>
    <x v="2"/>
    <s v="After Nines"/>
    <n v="6853"/>
    <n v="372"/>
  </r>
  <r>
    <x v="1"/>
    <x v="1"/>
    <s v="Spicy Special Slims"/>
    <n v="6832"/>
    <n v="27"/>
  </r>
  <r>
    <x v="7"/>
    <x v="4"/>
    <s v="Baker's Choco Chips"/>
    <n v="6818"/>
    <n v="6"/>
  </r>
  <r>
    <x v="6"/>
    <x v="2"/>
    <s v="70% Dark Bites"/>
    <n v="6755"/>
    <n v="252"/>
  </r>
  <r>
    <x v="3"/>
    <x v="1"/>
    <s v="Baker's Choco Chips"/>
    <n v="6748"/>
    <n v="48"/>
  </r>
  <r>
    <x v="7"/>
    <x v="1"/>
    <s v="Choco Coated Almonds"/>
    <n v="6734"/>
    <n v="123"/>
  </r>
  <r>
    <x v="8"/>
    <x v="2"/>
    <s v="Choco Coated Almonds"/>
    <n v="6706"/>
    <n v="459"/>
  </r>
  <r>
    <x v="2"/>
    <x v="0"/>
    <s v="Choco Coated Almonds"/>
    <n v="6657"/>
    <n v="303"/>
  </r>
  <r>
    <x v="9"/>
    <x v="2"/>
    <s v="Raspberry Choco"/>
    <n v="6657"/>
    <n v="276"/>
  </r>
  <r>
    <x v="6"/>
    <x v="4"/>
    <s v="50% Dark Bites"/>
    <n v="6608"/>
    <n v="225"/>
  </r>
  <r>
    <x v="4"/>
    <x v="5"/>
    <s v="Caramel Stuffed Bars"/>
    <n v="6580"/>
    <n v="183"/>
  </r>
  <r>
    <x v="6"/>
    <x v="4"/>
    <s v="70% Dark Bites"/>
    <n v="6454"/>
    <n v="54"/>
  </r>
  <r>
    <x v="8"/>
    <x v="5"/>
    <s v="Spicy Special Slims"/>
    <n v="6433"/>
    <n v="78"/>
  </r>
  <r>
    <x v="5"/>
    <x v="4"/>
    <s v="85% Dark Bars"/>
    <n v="6398"/>
    <n v="102"/>
  </r>
  <r>
    <x v="6"/>
    <x v="4"/>
    <s v="Peanut Butter Cubes"/>
    <n v="6391"/>
    <n v="48"/>
  </r>
  <r>
    <x v="3"/>
    <x v="3"/>
    <s v="Organic Choco Syrup"/>
    <n v="6370"/>
    <n v="30"/>
  </r>
  <r>
    <x v="0"/>
    <x v="0"/>
    <s v="Fruit &amp; Nut Bars"/>
    <n v="6314"/>
    <n v="15"/>
  </r>
  <r>
    <x v="9"/>
    <x v="1"/>
    <s v="White Choc"/>
    <n v="6300"/>
    <n v="42"/>
  </r>
  <r>
    <x v="8"/>
    <x v="4"/>
    <s v="Baker's Choco Chips"/>
    <n v="6279"/>
    <n v="45"/>
  </r>
  <r>
    <x v="0"/>
    <x v="1"/>
    <s v="After Nines"/>
    <n v="6279"/>
    <n v="237"/>
  </r>
  <r>
    <x v="0"/>
    <x v="0"/>
    <s v="Milk Bars"/>
    <n v="6146"/>
    <n v="63"/>
  </r>
  <r>
    <x v="3"/>
    <x v="4"/>
    <s v="Organic Choco Syrup"/>
    <n v="6132"/>
    <n v="93"/>
  </r>
  <r>
    <x v="3"/>
    <x v="5"/>
    <s v="Almond Choco"/>
    <n v="6125"/>
    <n v="102"/>
  </r>
  <r>
    <x v="7"/>
    <x v="0"/>
    <s v="Choco Coated Almonds"/>
    <n v="6118"/>
    <n v="9"/>
  </r>
  <r>
    <x v="5"/>
    <x v="0"/>
    <s v="70% Dark Bites"/>
    <n v="6118"/>
    <n v="174"/>
  </r>
  <r>
    <x v="0"/>
    <x v="0"/>
    <s v="Drinking Coco"/>
    <n v="6111"/>
    <n v="3"/>
  </r>
  <r>
    <x v="7"/>
    <x v="3"/>
    <s v="Eclairs"/>
    <n v="6048"/>
    <n v="27"/>
  </r>
  <r>
    <x v="4"/>
    <x v="3"/>
    <s v="Caramel Stuffed Bars"/>
    <n v="6027"/>
    <n v="144"/>
  </r>
  <r>
    <x v="5"/>
    <x v="5"/>
    <s v="After Nines"/>
    <n v="5915"/>
    <n v="3"/>
  </r>
  <r>
    <x v="3"/>
    <x v="3"/>
    <s v="After Nines"/>
    <n v="5817"/>
    <n v="12"/>
  </r>
  <r>
    <x v="3"/>
    <x v="3"/>
    <s v="Raspberry Choco"/>
    <n v="5775"/>
    <n v="42"/>
  </r>
  <r>
    <x v="6"/>
    <x v="5"/>
    <s v="Caramel Stuffed Bars"/>
    <n v="5677"/>
    <n v="258"/>
  </r>
  <r>
    <x v="3"/>
    <x v="5"/>
    <s v="Milk Bars"/>
    <n v="5670"/>
    <n v="297"/>
  </r>
  <r>
    <x v="2"/>
    <x v="5"/>
    <s v="50% Dark Bites"/>
    <n v="5586"/>
    <n v="525"/>
  </r>
  <r>
    <x v="6"/>
    <x v="0"/>
    <s v="Manuka Honey Choco"/>
    <n v="5551"/>
    <n v="252"/>
  </r>
  <r>
    <x v="0"/>
    <x v="5"/>
    <s v="99% Dark &amp; Pure"/>
    <n v="5474"/>
    <n v="168"/>
  </r>
  <r>
    <x v="3"/>
    <x v="0"/>
    <s v="White Choc"/>
    <n v="5439"/>
    <n v="30"/>
  </r>
  <r>
    <x v="2"/>
    <x v="1"/>
    <s v="99% Dark &amp; Pure"/>
    <n v="5355"/>
    <n v="204"/>
  </r>
  <r>
    <x v="6"/>
    <x v="4"/>
    <s v="Baker's Choco Chips"/>
    <n v="5306"/>
    <n v="0"/>
  </r>
  <r>
    <x v="0"/>
    <x v="3"/>
    <s v="Baker's Choco Chips"/>
    <n v="5236"/>
    <n v="51"/>
  </r>
  <r>
    <x v="6"/>
    <x v="2"/>
    <s v="Caramel Stuffed Bars"/>
    <n v="5194"/>
    <n v="288"/>
  </r>
  <r>
    <x v="0"/>
    <x v="5"/>
    <s v="Choco Coated Almonds"/>
    <n v="5075"/>
    <n v="21"/>
  </r>
  <r>
    <x v="3"/>
    <x v="1"/>
    <s v="Eclairs"/>
    <n v="5019"/>
    <n v="156"/>
  </r>
  <r>
    <x v="8"/>
    <x v="0"/>
    <s v="Fruit &amp; Nut Bars"/>
    <n v="5019"/>
    <n v="150"/>
  </r>
  <r>
    <x v="8"/>
    <x v="2"/>
    <s v="After Nines"/>
    <n v="5012"/>
    <n v="210"/>
  </r>
  <r>
    <x v="0"/>
    <x v="4"/>
    <s v="50% Dark Bites"/>
    <n v="4991"/>
    <n v="12"/>
  </r>
  <r>
    <x v="2"/>
    <x v="1"/>
    <s v="Baker's Choco Chips"/>
    <n v="4991"/>
    <n v="9"/>
  </r>
  <r>
    <x v="7"/>
    <x v="0"/>
    <s v="Eclairs"/>
    <n v="4970"/>
    <n v="156"/>
  </r>
  <r>
    <x v="9"/>
    <x v="3"/>
    <s v="Baker's Choco Chips"/>
    <n v="4956"/>
    <n v="171"/>
  </r>
  <r>
    <x v="7"/>
    <x v="4"/>
    <s v="Fruit &amp; Nut Bars"/>
    <n v="4949"/>
    <n v="189"/>
  </r>
  <r>
    <x v="5"/>
    <x v="1"/>
    <s v="Fruit &amp; Nut Bars"/>
    <n v="4935"/>
    <n v="126"/>
  </r>
  <r>
    <x v="2"/>
    <x v="3"/>
    <s v="Spicy Special Slims"/>
    <n v="4858"/>
    <n v="279"/>
  </r>
  <r>
    <x v="4"/>
    <x v="3"/>
    <s v="Raspberry Choco"/>
    <n v="4802"/>
    <n v="36"/>
  </r>
  <r>
    <x v="7"/>
    <x v="2"/>
    <s v="70% Dark Bites"/>
    <n v="4781"/>
    <n v="123"/>
  </r>
  <r>
    <x v="5"/>
    <x v="2"/>
    <s v="Milk Bars"/>
    <n v="4760"/>
    <n v="69"/>
  </r>
  <r>
    <x v="8"/>
    <x v="2"/>
    <s v="Organic Choco Syrup"/>
    <n v="4753"/>
    <n v="300"/>
  </r>
  <r>
    <x v="0"/>
    <x v="2"/>
    <s v="Smooth Sliky Salty"/>
    <n v="4753"/>
    <n v="246"/>
  </r>
  <r>
    <x v="3"/>
    <x v="2"/>
    <s v="Mint Chip Choco"/>
    <n v="4725"/>
    <n v="174"/>
  </r>
  <r>
    <x v="2"/>
    <x v="4"/>
    <s v="Fruit &amp; Nut Bars"/>
    <n v="4683"/>
    <n v="30"/>
  </r>
  <r>
    <x v="6"/>
    <x v="2"/>
    <s v="50% Dark Bites"/>
    <n v="4606"/>
    <n v="63"/>
  </r>
  <r>
    <x v="9"/>
    <x v="4"/>
    <s v="Manuka Honey Choco"/>
    <n v="4592"/>
    <n v="324"/>
  </r>
  <r>
    <x v="6"/>
    <x v="2"/>
    <s v="99% Dark &amp; Pure"/>
    <n v="4585"/>
    <n v="240"/>
  </r>
  <r>
    <x v="6"/>
    <x v="4"/>
    <s v="Eclairs"/>
    <n v="4487"/>
    <n v="111"/>
  </r>
  <r>
    <x v="6"/>
    <x v="4"/>
    <s v="Mint Chip Choco"/>
    <n v="4487"/>
    <n v="333"/>
  </r>
  <r>
    <x v="0"/>
    <x v="2"/>
    <s v="Manuka Honey Choco"/>
    <n v="4480"/>
    <n v="357"/>
  </r>
  <r>
    <x v="6"/>
    <x v="3"/>
    <s v="Eclairs"/>
    <n v="4438"/>
    <n v="246"/>
  </r>
  <r>
    <x v="3"/>
    <x v="0"/>
    <s v="Milk Bars"/>
    <n v="4424"/>
    <n v="201"/>
  </r>
  <r>
    <x v="4"/>
    <x v="5"/>
    <s v="Fruit &amp; Nut Bars"/>
    <n v="4417"/>
    <n v="153"/>
  </r>
  <r>
    <x v="4"/>
    <x v="5"/>
    <s v="Smooth Sliky Salty"/>
    <n v="4326"/>
    <n v="348"/>
  </r>
  <r>
    <x v="7"/>
    <x v="0"/>
    <s v="Milk Bars"/>
    <n v="4319"/>
    <n v="30"/>
  </r>
  <r>
    <x v="1"/>
    <x v="4"/>
    <s v="White Choc"/>
    <n v="4305"/>
    <n v="156"/>
  </r>
  <r>
    <x v="7"/>
    <x v="1"/>
    <s v="Organic Choco Syrup"/>
    <n v="4242"/>
    <n v="207"/>
  </r>
  <r>
    <x v="1"/>
    <x v="5"/>
    <s v="85% Dark Bars"/>
    <n v="4137"/>
    <n v="60"/>
  </r>
  <r>
    <x v="2"/>
    <x v="1"/>
    <s v="After Nines"/>
    <n v="4053"/>
    <n v="24"/>
  </r>
  <r>
    <x v="3"/>
    <x v="1"/>
    <s v="99% Dark &amp; Pure"/>
    <n v="4018"/>
    <n v="162"/>
  </r>
  <r>
    <x v="0"/>
    <x v="3"/>
    <s v="85% Dark Bars"/>
    <n v="4018"/>
    <n v="171"/>
  </r>
  <r>
    <x v="4"/>
    <x v="3"/>
    <s v="Peanut Butter Cubes"/>
    <n v="4018"/>
    <n v="126"/>
  </r>
  <r>
    <x v="9"/>
    <x v="4"/>
    <s v="Eclairs"/>
    <n v="3983"/>
    <n v="144"/>
  </r>
  <r>
    <x v="5"/>
    <x v="3"/>
    <s v="50% Dark Bites"/>
    <n v="3976"/>
    <n v="72"/>
  </r>
  <r>
    <x v="1"/>
    <x v="3"/>
    <s v="85% Dark Bars"/>
    <n v="3920"/>
    <n v="306"/>
  </r>
  <r>
    <x v="7"/>
    <x v="2"/>
    <s v="Organic Choco Syrup"/>
    <n v="3864"/>
    <n v="177"/>
  </r>
  <r>
    <x v="1"/>
    <x v="5"/>
    <s v="White Choc"/>
    <n v="3850"/>
    <n v="102"/>
  </r>
  <r>
    <x v="6"/>
    <x v="1"/>
    <s v="Raspberry Choco"/>
    <n v="3829"/>
    <n v="24"/>
  </r>
  <r>
    <x v="2"/>
    <x v="2"/>
    <s v="Drinking Coco"/>
    <n v="3808"/>
    <n v="279"/>
  </r>
  <r>
    <x v="3"/>
    <x v="1"/>
    <s v="Peanut Butter Cubes"/>
    <n v="3794"/>
    <n v="159"/>
  </r>
  <r>
    <x v="9"/>
    <x v="0"/>
    <s v="Fruit &amp; Nut Bars"/>
    <n v="3773"/>
    <n v="165"/>
  </r>
  <r>
    <x v="7"/>
    <x v="1"/>
    <s v="Eclairs"/>
    <n v="3759"/>
    <n v="150"/>
  </r>
  <r>
    <x v="8"/>
    <x v="5"/>
    <s v="Choco Coated Almonds"/>
    <n v="3752"/>
    <n v="213"/>
  </r>
  <r>
    <x v="9"/>
    <x v="1"/>
    <s v="Caramel Stuffed Bars"/>
    <n v="3689"/>
    <n v="312"/>
  </r>
  <r>
    <x v="9"/>
    <x v="3"/>
    <s v="Manuka Honey Choco"/>
    <n v="3640"/>
    <n v="51"/>
  </r>
  <r>
    <x v="8"/>
    <x v="2"/>
    <s v="70% Dark Bites"/>
    <n v="3598"/>
    <n v="81"/>
  </r>
  <r>
    <x v="7"/>
    <x v="4"/>
    <s v="Caramel Stuffed Bars"/>
    <n v="3556"/>
    <n v="459"/>
  </r>
  <r>
    <x v="4"/>
    <x v="5"/>
    <s v="Almond Choco"/>
    <n v="3549"/>
    <n v="3"/>
  </r>
  <r>
    <x v="8"/>
    <x v="1"/>
    <s v="Smooth Sliky Salty"/>
    <n v="3507"/>
    <n v="288"/>
  </r>
  <r>
    <x v="2"/>
    <x v="2"/>
    <s v="50% Dark Bites"/>
    <n v="3472"/>
    <n v="96"/>
  </r>
  <r>
    <x v="7"/>
    <x v="1"/>
    <s v="70% Dark Bites"/>
    <n v="3402"/>
    <n v="366"/>
  </r>
  <r>
    <x v="5"/>
    <x v="4"/>
    <s v="Orange Choco"/>
    <n v="3388"/>
    <n v="123"/>
  </r>
  <r>
    <x v="7"/>
    <x v="1"/>
    <s v="Manuka Honey Choco"/>
    <n v="3339"/>
    <n v="75"/>
  </r>
  <r>
    <x v="9"/>
    <x v="0"/>
    <s v="White Choc"/>
    <n v="3339"/>
    <n v="39"/>
  </r>
  <r>
    <x v="0"/>
    <x v="0"/>
    <s v="Eclairs"/>
    <n v="3339"/>
    <n v="348"/>
  </r>
  <r>
    <x v="6"/>
    <x v="1"/>
    <s v="Choco Coated Almonds"/>
    <n v="3262"/>
    <n v="75"/>
  </r>
  <r>
    <x v="1"/>
    <x v="3"/>
    <s v="White Choc"/>
    <n v="3192"/>
    <n v="72"/>
  </r>
  <r>
    <x v="3"/>
    <x v="0"/>
    <s v="Organic Choco Syrup"/>
    <n v="3164"/>
    <n v="306"/>
  </r>
  <r>
    <x v="9"/>
    <x v="1"/>
    <s v="Baker's Choco Chips"/>
    <n v="3108"/>
    <n v="54"/>
  </r>
  <r>
    <x v="3"/>
    <x v="3"/>
    <s v="Caramel Stuffed Bars"/>
    <n v="3101"/>
    <n v="225"/>
  </r>
  <r>
    <x v="4"/>
    <x v="0"/>
    <s v="Smooth Sliky Salty"/>
    <n v="3094"/>
    <n v="246"/>
  </r>
  <r>
    <x v="2"/>
    <x v="4"/>
    <s v="Caramel Stuffed Bars"/>
    <n v="3059"/>
    <n v="27"/>
  </r>
  <r>
    <x v="7"/>
    <x v="3"/>
    <s v="Manuka Honey Choco"/>
    <n v="3052"/>
    <n v="378"/>
  </r>
  <r>
    <x v="7"/>
    <x v="3"/>
    <s v="85% Dark Bars"/>
    <n v="2989"/>
    <n v="3"/>
  </r>
  <r>
    <x v="1"/>
    <x v="0"/>
    <s v="Choco Coated Almonds"/>
    <n v="2954"/>
    <n v="189"/>
  </r>
  <r>
    <x v="5"/>
    <x v="4"/>
    <s v="Spicy Special Slims"/>
    <n v="2933"/>
    <n v="9"/>
  </r>
  <r>
    <x v="1"/>
    <x v="4"/>
    <s v="Caramel Stuffed Bars"/>
    <n v="2919"/>
    <n v="45"/>
  </r>
  <r>
    <x v="9"/>
    <x v="1"/>
    <s v="Eclairs"/>
    <n v="2919"/>
    <n v="93"/>
  </r>
  <r>
    <x v="0"/>
    <x v="1"/>
    <s v="Manuka Honey Choco"/>
    <n v="2891"/>
    <n v="102"/>
  </r>
  <r>
    <x v="6"/>
    <x v="0"/>
    <s v="99% Dark &amp; Pure"/>
    <n v="2870"/>
    <n v="300"/>
  </r>
  <r>
    <x v="4"/>
    <x v="4"/>
    <s v="Raspberry Choco"/>
    <n v="2863"/>
    <n v="42"/>
  </r>
  <r>
    <x v="1"/>
    <x v="4"/>
    <s v="Baker's Choco Chips"/>
    <n v="2856"/>
    <n v="246"/>
  </r>
  <r>
    <x v="6"/>
    <x v="2"/>
    <s v="85% Dark Bars"/>
    <n v="2793"/>
    <n v="114"/>
  </r>
  <r>
    <x v="3"/>
    <x v="1"/>
    <s v="Fruit &amp; Nut Bars"/>
    <n v="2779"/>
    <n v="75"/>
  </r>
  <r>
    <x v="0"/>
    <x v="2"/>
    <s v="Almond Choco"/>
    <n v="2744"/>
    <n v="9"/>
  </r>
  <r>
    <x v="1"/>
    <x v="4"/>
    <s v="Fruit &amp; Nut Bars"/>
    <n v="2737"/>
    <n v="93"/>
  </r>
  <r>
    <x v="8"/>
    <x v="2"/>
    <s v="Orange Choco"/>
    <n v="2702"/>
    <n v="363"/>
  </r>
  <r>
    <x v="7"/>
    <x v="5"/>
    <s v="Smooth Sliky Salty"/>
    <n v="2681"/>
    <n v="54"/>
  </r>
  <r>
    <x v="1"/>
    <x v="5"/>
    <s v="Mint Chip Choco"/>
    <n v="2646"/>
    <n v="120"/>
  </r>
  <r>
    <x v="6"/>
    <x v="0"/>
    <s v="Drinking Coco"/>
    <n v="2646"/>
    <n v="177"/>
  </r>
  <r>
    <x v="1"/>
    <x v="3"/>
    <s v="Drinking Coco"/>
    <n v="2639"/>
    <n v="204"/>
  </r>
  <r>
    <x v="9"/>
    <x v="1"/>
    <s v="Orange Choco"/>
    <n v="2583"/>
    <n v="18"/>
  </r>
  <r>
    <x v="2"/>
    <x v="2"/>
    <s v="Raspberry Choco"/>
    <n v="2562"/>
    <n v="6"/>
  </r>
  <r>
    <x v="3"/>
    <x v="5"/>
    <s v="White Choc"/>
    <n v="2541"/>
    <n v="90"/>
  </r>
  <r>
    <x v="3"/>
    <x v="5"/>
    <s v="Manuka Honey Choco"/>
    <n v="2541"/>
    <n v="45"/>
  </r>
  <r>
    <x v="6"/>
    <x v="2"/>
    <s v="Organic Choco Syrup"/>
    <n v="2478"/>
    <n v="21"/>
  </r>
  <r>
    <x v="2"/>
    <x v="0"/>
    <s v="Manuka Honey Choco"/>
    <n v="2471"/>
    <n v="342"/>
  </r>
  <r>
    <x v="9"/>
    <x v="2"/>
    <s v="White Choc"/>
    <n v="2464"/>
    <n v="234"/>
  </r>
  <r>
    <x v="1"/>
    <x v="5"/>
    <s v="Baker's Choco Chips"/>
    <n v="2436"/>
    <n v="99"/>
  </r>
  <r>
    <x v="1"/>
    <x v="2"/>
    <s v="Organic Choco Syrup"/>
    <n v="2429"/>
    <n v="144"/>
  </r>
  <r>
    <x v="9"/>
    <x v="2"/>
    <s v="50% Dark Bites"/>
    <n v="2415"/>
    <n v="255"/>
  </r>
  <r>
    <x v="0"/>
    <x v="2"/>
    <s v="Drinking Coco"/>
    <n v="2415"/>
    <n v="15"/>
  </r>
  <r>
    <x v="1"/>
    <x v="5"/>
    <s v="Eclairs"/>
    <n v="2408"/>
    <n v="9"/>
  </r>
  <r>
    <x v="5"/>
    <x v="4"/>
    <s v="Baker's Choco Chips"/>
    <n v="2324"/>
    <n v="177"/>
  </r>
  <r>
    <x v="2"/>
    <x v="0"/>
    <s v="Fruit &amp; Nut Bars"/>
    <n v="2317"/>
    <n v="261"/>
  </r>
  <r>
    <x v="7"/>
    <x v="5"/>
    <s v="Milk Bars"/>
    <n v="2317"/>
    <n v="123"/>
  </r>
  <r>
    <x v="3"/>
    <x v="1"/>
    <s v="Organic Choco Syrup"/>
    <n v="2289"/>
    <n v="135"/>
  </r>
  <r>
    <x v="3"/>
    <x v="2"/>
    <s v="70% Dark Bites"/>
    <n v="2275"/>
    <n v="447"/>
  </r>
  <r>
    <x v="8"/>
    <x v="5"/>
    <s v="Organic Choco Syrup"/>
    <n v="2268"/>
    <n v="63"/>
  </r>
  <r>
    <x v="6"/>
    <x v="1"/>
    <s v="Peanut Butter Cubes"/>
    <n v="2226"/>
    <n v="48"/>
  </r>
  <r>
    <x v="7"/>
    <x v="1"/>
    <s v="Mint Chip Choco"/>
    <n v="2219"/>
    <n v="75"/>
  </r>
  <r>
    <x v="9"/>
    <x v="1"/>
    <s v="Fruit &amp; Nut Bars"/>
    <n v="2212"/>
    <n v="117"/>
  </r>
  <r>
    <x v="2"/>
    <x v="5"/>
    <s v="After Nines"/>
    <n v="2205"/>
    <n v="141"/>
  </r>
  <r>
    <x v="6"/>
    <x v="1"/>
    <s v="Orange Choco"/>
    <n v="2205"/>
    <n v="138"/>
  </r>
  <r>
    <x v="6"/>
    <x v="0"/>
    <s v="Smooth Sliky Salty"/>
    <n v="2149"/>
    <n v="117"/>
  </r>
  <r>
    <x v="1"/>
    <x v="0"/>
    <s v="White Choc"/>
    <n v="2142"/>
    <n v="114"/>
  </r>
  <r>
    <x v="6"/>
    <x v="2"/>
    <s v="Mint Chip Choco"/>
    <n v="2135"/>
    <n v="27"/>
  </r>
  <r>
    <x v="9"/>
    <x v="2"/>
    <s v="Manuka Honey Choco"/>
    <n v="2114"/>
    <n v="66"/>
  </r>
  <r>
    <x v="5"/>
    <x v="2"/>
    <s v="Raspberry Choco"/>
    <n v="2114"/>
    <n v="186"/>
  </r>
  <r>
    <x v="7"/>
    <x v="3"/>
    <s v="White Choc"/>
    <n v="2100"/>
    <n v="414"/>
  </r>
  <r>
    <x v="8"/>
    <x v="2"/>
    <s v="Manuka Honey Choco"/>
    <n v="2023"/>
    <n v="168"/>
  </r>
  <r>
    <x v="9"/>
    <x v="2"/>
    <s v="Fruit &amp; Nut Bars"/>
    <n v="2023"/>
    <n v="78"/>
  </r>
  <r>
    <x v="4"/>
    <x v="3"/>
    <s v="Mint Chip Choco"/>
    <n v="2016"/>
    <n v="117"/>
  </r>
  <r>
    <x v="8"/>
    <x v="1"/>
    <s v="Mint Chip Choco"/>
    <n v="2009"/>
    <n v="219"/>
  </r>
  <r>
    <x v="3"/>
    <x v="5"/>
    <s v="Smooth Sliky Salty"/>
    <n v="1988"/>
    <n v="39"/>
  </r>
  <r>
    <x v="2"/>
    <x v="2"/>
    <s v="Orange Choco"/>
    <n v="1974"/>
    <n v="195"/>
  </r>
  <r>
    <x v="6"/>
    <x v="1"/>
    <s v="50% Dark Bites"/>
    <n v="1932"/>
    <n v="369"/>
  </r>
  <r>
    <x v="5"/>
    <x v="0"/>
    <s v="99% Dark &amp; Pure"/>
    <n v="1925"/>
    <n v="192"/>
  </r>
  <r>
    <x v="7"/>
    <x v="4"/>
    <s v="Mint Chip Choco"/>
    <n v="1904"/>
    <n v="405"/>
  </r>
  <r>
    <x v="8"/>
    <x v="4"/>
    <s v="After Nines"/>
    <n v="1890"/>
    <n v="195"/>
  </r>
  <r>
    <x v="4"/>
    <x v="3"/>
    <s v="White Choc"/>
    <n v="1785"/>
    <n v="462"/>
  </r>
  <r>
    <x v="6"/>
    <x v="5"/>
    <s v="Drinking Coco"/>
    <n v="1778"/>
    <n v="270"/>
  </r>
  <r>
    <x v="8"/>
    <x v="4"/>
    <s v="99% Dark &amp; Pure"/>
    <n v="1771"/>
    <n v="204"/>
  </r>
  <r>
    <x v="8"/>
    <x v="5"/>
    <s v="Fruit &amp; Nut Bars"/>
    <n v="1701"/>
    <n v="234"/>
  </r>
  <r>
    <x v="0"/>
    <x v="1"/>
    <s v="Peanut Butter Cubes"/>
    <n v="1652"/>
    <n v="93"/>
  </r>
  <r>
    <x v="9"/>
    <x v="3"/>
    <s v="Caramel Stuffed Bars"/>
    <n v="1652"/>
    <n v="102"/>
  </r>
  <r>
    <x v="7"/>
    <x v="3"/>
    <s v="70% Dark Bites"/>
    <n v="1638"/>
    <n v="63"/>
  </r>
  <r>
    <x v="3"/>
    <x v="2"/>
    <s v="85% Dark Bars"/>
    <n v="1638"/>
    <n v="48"/>
  </r>
  <r>
    <x v="3"/>
    <x v="4"/>
    <s v="70% Dark Bites"/>
    <n v="1624"/>
    <n v="114"/>
  </r>
  <r>
    <x v="3"/>
    <x v="2"/>
    <s v="Manuka Honey Choco"/>
    <n v="1617"/>
    <n v="126"/>
  </r>
  <r>
    <x v="4"/>
    <x v="2"/>
    <s v="Eclairs"/>
    <n v="1589"/>
    <n v="303"/>
  </r>
  <r>
    <x v="6"/>
    <x v="1"/>
    <s v="White Choc"/>
    <n v="1568"/>
    <n v="96"/>
  </r>
  <r>
    <x v="4"/>
    <x v="3"/>
    <s v="After Nines"/>
    <n v="1568"/>
    <n v="141"/>
  </r>
  <r>
    <x v="8"/>
    <x v="3"/>
    <s v="Baker's Choco Chips"/>
    <n v="1561"/>
    <n v="27"/>
  </r>
  <r>
    <x v="5"/>
    <x v="4"/>
    <s v="70% Dark Bites"/>
    <n v="1526"/>
    <n v="240"/>
  </r>
  <r>
    <x v="0"/>
    <x v="0"/>
    <s v="70% Dark Bites"/>
    <n v="1526"/>
    <n v="105"/>
  </r>
  <r>
    <x v="7"/>
    <x v="4"/>
    <s v="Drinking Coco"/>
    <n v="1505"/>
    <n v="102"/>
  </r>
  <r>
    <x v="5"/>
    <x v="1"/>
    <s v="Eclairs"/>
    <n v="1463"/>
    <n v="39"/>
  </r>
  <r>
    <x v="7"/>
    <x v="1"/>
    <s v="Raspberry Choco"/>
    <n v="1442"/>
    <n v="15"/>
  </r>
  <r>
    <x v="2"/>
    <x v="1"/>
    <s v="White Choc"/>
    <n v="1428"/>
    <n v="93"/>
  </r>
  <r>
    <x v="2"/>
    <x v="0"/>
    <s v="Organic Choco Syrup"/>
    <n v="1407"/>
    <n v="72"/>
  </r>
  <r>
    <x v="7"/>
    <x v="0"/>
    <s v="Manuka Honey Choco"/>
    <n v="1400"/>
    <n v="135"/>
  </r>
  <r>
    <x v="7"/>
    <x v="2"/>
    <s v="Almond Choco"/>
    <n v="1302"/>
    <n v="402"/>
  </r>
  <r>
    <x v="6"/>
    <x v="5"/>
    <s v="50% Dark Bites"/>
    <n v="1281"/>
    <n v="75"/>
  </r>
  <r>
    <x v="9"/>
    <x v="0"/>
    <s v="99% Dark &amp; Pure"/>
    <n v="1281"/>
    <n v="18"/>
  </r>
  <r>
    <x v="5"/>
    <x v="1"/>
    <s v="Mint Chip Choco"/>
    <n v="1274"/>
    <n v="225"/>
  </r>
  <r>
    <x v="7"/>
    <x v="5"/>
    <s v="Organic Choco Syrup"/>
    <n v="1134"/>
    <n v="282"/>
  </r>
  <r>
    <x v="1"/>
    <x v="4"/>
    <s v="Manuka Honey Choco"/>
    <n v="1085"/>
    <n v="273"/>
  </r>
  <r>
    <x v="7"/>
    <x v="2"/>
    <s v="Orange Choco"/>
    <n v="1071"/>
    <n v="270"/>
  </r>
  <r>
    <x v="4"/>
    <x v="4"/>
    <s v="50% Dark Bites"/>
    <n v="1057"/>
    <n v="54"/>
  </r>
  <r>
    <x v="9"/>
    <x v="0"/>
    <s v="Caramel Stuffed Bars"/>
    <n v="973"/>
    <n v="162"/>
  </r>
  <r>
    <x v="6"/>
    <x v="3"/>
    <s v="Organic Choco Syrup"/>
    <n v="966"/>
    <n v="198"/>
  </r>
  <r>
    <x v="1"/>
    <x v="2"/>
    <s v="Almond Choco"/>
    <n v="959"/>
    <n v="147"/>
  </r>
  <r>
    <x v="7"/>
    <x v="5"/>
    <s v="Peanut Butter Cubes"/>
    <n v="959"/>
    <n v="135"/>
  </r>
  <r>
    <x v="2"/>
    <x v="0"/>
    <s v="Milk Bars"/>
    <n v="945"/>
    <n v="75"/>
  </r>
  <r>
    <x v="7"/>
    <x v="5"/>
    <s v="Mint Chip Choco"/>
    <n v="938"/>
    <n v="6"/>
  </r>
  <r>
    <x v="1"/>
    <x v="1"/>
    <s v="Mint Chip Choco"/>
    <n v="938"/>
    <n v="189"/>
  </r>
  <r>
    <x v="9"/>
    <x v="4"/>
    <s v="Almond Choco"/>
    <n v="938"/>
    <n v="366"/>
  </r>
  <r>
    <x v="0"/>
    <x v="1"/>
    <s v="99% Dark &amp; Pure"/>
    <n v="861"/>
    <n v="195"/>
  </r>
  <r>
    <x v="5"/>
    <x v="0"/>
    <s v="Caramel Stuffed Bars"/>
    <n v="854"/>
    <n v="309"/>
  </r>
  <r>
    <x v="5"/>
    <x v="2"/>
    <s v="Organic Choco Syrup"/>
    <n v="847"/>
    <n v="129"/>
  </r>
  <r>
    <x v="8"/>
    <x v="5"/>
    <s v="Milk Bars"/>
    <n v="819"/>
    <n v="510"/>
  </r>
  <r>
    <x v="9"/>
    <x v="2"/>
    <s v="Peanut Butter Cubes"/>
    <n v="819"/>
    <n v="306"/>
  </r>
  <r>
    <x v="4"/>
    <x v="0"/>
    <s v="Organic Choco Syrup"/>
    <n v="798"/>
    <n v="519"/>
  </r>
  <r>
    <x v="5"/>
    <x v="4"/>
    <s v="Raspberry Choco"/>
    <n v="714"/>
    <n v="231"/>
  </r>
  <r>
    <x v="1"/>
    <x v="1"/>
    <s v="Eclairs"/>
    <n v="707"/>
    <n v="174"/>
  </r>
  <r>
    <x v="2"/>
    <x v="1"/>
    <s v="Eclairs"/>
    <n v="700"/>
    <n v="87"/>
  </r>
  <r>
    <x v="4"/>
    <x v="3"/>
    <s v="Fruit &amp; Nut Bars"/>
    <n v="630"/>
    <n v="36"/>
  </r>
  <r>
    <x v="3"/>
    <x v="5"/>
    <s v="85% Dark Bars"/>
    <n v="623"/>
    <n v="51"/>
  </r>
  <r>
    <x v="3"/>
    <x v="5"/>
    <s v="Baker's Choco Chips"/>
    <n v="609"/>
    <n v="87"/>
  </r>
  <r>
    <x v="5"/>
    <x v="2"/>
    <s v="99% Dark &amp; Pure"/>
    <n v="609"/>
    <n v="99"/>
  </r>
  <r>
    <x v="2"/>
    <x v="2"/>
    <s v="Spicy Special Slims"/>
    <n v="567"/>
    <n v="228"/>
  </r>
  <r>
    <x v="7"/>
    <x v="4"/>
    <s v="70% Dark Bites"/>
    <n v="560"/>
    <n v="81"/>
  </r>
  <r>
    <x v="4"/>
    <x v="2"/>
    <s v="99% Dark &amp; Pure"/>
    <n v="553"/>
    <n v="15"/>
  </r>
  <r>
    <x v="7"/>
    <x v="1"/>
    <s v="Almond Choco"/>
    <n v="525"/>
    <n v="48"/>
  </r>
  <r>
    <x v="0"/>
    <x v="4"/>
    <s v="After Nines"/>
    <n v="518"/>
    <n v="75"/>
  </r>
  <r>
    <x v="7"/>
    <x v="0"/>
    <s v="Spicy Special Slims"/>
    <n v="497"/>
    <n v="63"/>
  </r>
  <r>
    <x v="0"/>
    <x v="2"/>
    <s v="After Nines"/>
    <n v="490"/>
    <n v="84"/>
  </r>
  <r>
    <x v="7"/>
    <x v="5"/>
    <s v="White Choc"/>
    <n v="469"/>
    <n v="75"/>
  </r>
  <r>
    <x v="8"/>
    <x v="4"/>
    <s v="Spicy Special Slims"/>
    <n v="434"/>
    <n v="87"/>
  </r>
  <r>
    <x v="0"/>
    <x v="3"/>
    <s v="Drinking Coco"/>
    <n v="385"/>
    <n v="249"/>
  </r>
  <r>
    <x v="8"/>
    <x v="2"/>
    <s v="Peanut Butter Cubes"/>
    <n v="357"/>
    <n v="126"/>
  </r>
  <r>
    <x v="5"/>
    <x v="1"/>
    <s v="After Nines"/>
    <n v="336"/>
    <n v="144"/>
  </r>
  <r>
    <x v="6"/>
    <x v="0"/>
    <s v="Choco Coated Almonds"/>
    <n v="280"/>
    <n v="87"/>
  </r>
  <r>
    <x v="1"/>
    <x v="4"/>
    <s v="Almond Choco"/>
    <n v="259"/>
    <n v="207"/>
  </r>
  <r>
    <x v="4"/>
    <x v="1"/>
    <s v="Milk Bars"/>
    <n v="252"/>
    <n v="54"/>
  </r>
  <r>
    <x v="2"/>
    <x v="4"/>
    <s v="Spicy Special Slims"/>
    <n v="245"/>
    <n v="288"/>
  </r>
  <r>
    <x v="4"/>
    <x v="4"/>
    <s v="99% Dark &amp; Pure"/>
    <n v="238"/>
    <n v="18"/>
  </r>
  <r>
    <x v="3"/>
    <x v="0"/>
    <s v="Almond Choco"/>
    <n v="217"/>
    <n v="36"/>
  </r>
  <r>
    <x v="4"/>
    <x v="0"/>
    <s v="Eclairs"/>
    <n v="189"/>
    <n v="48"/>
  </r>
  <r>
    <x v="0"/>
    <x v="4"/>
    <s v="Smooth Sliky Salty"/>
    <n v="182"/>
    <n v="48"/>
  </r>
  <r>
    <x v="8"/>
    <x v="5"/>
    <s v="After Nines"/>
    <n v="168"/>
    <n v="84"/>
  </r>
  <r>
    <x v="5"/>
    <x v="5"/>
    <s v="White Choc"/>
    <n v="154"/>
    <n v="21"/>
  </r>
  <r>
    <x v="1"/>
    <x v="2"/>
    <s v="Baker's Choco Chips"/>
    <n v="98"/>
    <n v="159"/>
  </r>
  <r>
    <x v="5"/>
    <x v="0"/>
    <s v="Baker's Choco Chips"/>
    <n v="98"/>
    <n v="204"/>
  </r>
  <r>
    <x v="2"/>
    <x v="5"/>
    <s v="Milk Bars"/>
    <n v="63"/>
    <n v="123"/>
  </r>
  <r>
    <x v="4"/>
    <x v="5"/>
    <s v="Milk Bars"/>
    <n v="56"/>
    <n v="51"/>
  </r>
  <r>
    <x v="8"/>
    <x v="4"/>
    <s v="70% Dark Bites"/>
    <n v="42"/>
    <n v="150"/>
  </r>
  <r>
    <x v="9"/>
    <x v="3"/>
    <s v="Mint Chip Choco"/>
    <n v="21"/>
    <n v="168"/>
  </r>
  <r>
    <x v="3"/>
    <x v="3"/>
    <s v="Manuka Honey Choco"/>
    <n v="0"/>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1A2792-863E-48FA-83A1-4252ED3D6939}"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F3:I9" firstHeaderRow="0" firstDataRow="1" firstDataCol="1"/>
  <pivotFields count="5">
    <pivotField showAll="0">
      <items count="11">
        <item x="4"/>
        <item x="8"/>
        <item x="5"/>
        <item x="6"/>
        <item x="7"/>
        <item x="0"/>
        <item x="9"/>
        <item x="1"/>
        <item x="2"/>
        <item x="3"/>
        <item t="default"/>
      </items>
    </pivotField>
    <pivotField axis="axisRow" showAll="0" sortType="descending">
      <items count="7">
        <item x="5"/>
        <item x="0"/>
        <item x="1"/>
        <item x="4"/>
        <item x="3"/>
        <item x="2"/>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2">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09368-DC51-438D-83F1-6811A17EDA7C}" name="PivotTable2" cacheId="9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FFA5E-159B-46A7-B56D-104B2A22A817}" name="PivotTable3" cacheId="9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4:C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7" showRowHeaders="1" showColHeaders="1" showRowStripes="0" showColStripes="0" showLastColumn="1"/>
  <filters count="1">
    <filter fld="1" type="count" id="1" iMeasureHier="8">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6D684B-8E20-44DB-A95A-0B0E6C5C1054}" name="PivotTable4" cacheId="9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G4:H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1" type="count" id="2" iMeasureHier="8">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ABE7E7-E0F2-42A8-A38A-FB7378F54868}" name="PivotTable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316D75-6A64-4200-A06F-3E54A7BF44DA}" name="PivotTable2"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F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numFmtId="166"/>
    <dataField name="Sum of Units" fld="2" baseField="0" baseItem="0"/>
    <dataField fld="3" subtotal="count" baseField="0" baseItem="0"/>
    <dataField fld="4" subtotal="count" baseField="0" baseItem="0"/>
  </dataFields>
  <formats count="1">
    <format dxfId="32">
      <pivotArea outline="0" collapsedLevelsAreSubtotals="1" fieldPosition="0">
        <references count="1">
          <reference field="4294967294" count="1" selected="0">
            <x v="0"/>
          </reference>
        </references>
      </pivotArea>
    </format>
  </format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427E136-DBB0-47CC-948A-F43D4BF28A2B}" sourceName="Sales Person">
  <pivotTables>
    <pivotTable tabId="2" name="PivotTable1"/>
  </pivotTables>
  <data>
    <tabular pivotCacheId="693886505">
      <items count="10">
        <i x="4" s="1"/>
        <i x="8" s="1"/>
        <i x="5" s="1"/>
        <i x="6" s="1"/>
        <i x="7" s="1"/>
        <i x="0" s="1"/>
        <i x="9"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E5C9E87-E3B1-4680-941A-641500DB8017}" sourceName="[table1].[Geography]">
  <pivotTables>
    <pivotTable tabId="6" name="PivotTable1"/>
  </pivotTables>
  <data>
    <olap pivotCacheId="599357490">
      <levels count="2">
        <level uniqueName="[table1].[Geography].[(All)]" sourceCaption="(All)" count="0"/>
        <level uniqueName="[table1].[Geography].[Geography]" sourceCaption="Geography" count="6">
          <ranges>
            <range startItem="0">
              <i n="[table1].[Geography].&amp;[Australia]" c="Australia"/>
              <i n="[table1].[Geography].&amp;[Canada]" c="Canada"/>
              <i n="[table1].[Geography].&amp;[India]" c="India"/>
              <i n="[table1].[Geography].&amp;[New Zealand]" c="New Zealand"/>
              <i n="[table1].[Geography].&amp;[UK]" c="UK"/>
              <i n="[table1].[Geography].&amp;[USA]" c="USA"/>
            </range>
          </ranges>
        </level>
      </levels>
      <selections count="1">
        <selection n="[table1].[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829E9F1-B562-42C7-B0C5-52FE1A8C60C1}" sourceName="[table1].[Geography]">
  <pivotTables>
    <pivotTable tabId="9" name="PivotTable2"/>
  </pivotTables>
  <data>
    <olap pivotCacheId="237609523">
      <levels count="2">
        <level uniqueName="[table1].[Geography].[(All)]" sourceCaption="(All)" count="0"/>
        <level uniqueName="[table1].[Geography].[Geography]" sourceCaption="Geography" count="6">
          <ranges>
            <range startItem="0">
              <i n="[table1].[Geography].&amp;[Australia]" c="Australia"/>
              <i n="[table1].[Geography].&amp;[Canada]" c="Canada"/>
              <i n="[table1].[Geography].&amp;[India]" c="India"/>
              <i n="[table1].[Geography].&amp;[New Zealand]" c="New Zealand"/>
              <i n="[table1].[Geography].&amp;[UK]" c="UK"/>
              <i n="[table1].[Geography].&amp;[USA]" c="USA"/>
            </range>
          </ranges>
        </level>
      </levels>
      <selections count="1">
        <selection n="[table1].[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D1FC6EA-3BDA-4241-998D-28EEE98892DD}"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0F569EF4-2C45-4A02-9939-33746810395C}"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877841F9-F71A-46F9-9443-EABB06733D5D}"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1ACB25-228D-484C-892A-2C905E7F44BE}" name="products" displayName="products" ref="I2:J24" totalsRowShown="0">
  <autoFilter ref="I2:J24" xr:uid="{792DB606-BE35-429E-98DF-1EA010593DB9}"/>
  <tableColumns count="2">
    <tableColumn id="1" xr3:uid="{3DBB3165-3CF5-46F5-8CB2-F927F9753285}" name="Product"/>
    <tableColumn id="2" xr3:uid="{590F805B-27AE-486E-A7EB-365C5AEDB56E}" name="Cost per uni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C0F3A3-3F68-4ED7-A6A5-DB1F9E3FCD56}" name="Table1" displayName="Table1" ref="A1:H301" totalsRowShown="0" headerRowDxfId="47">
  <autoFilter ref="A1:H301" xr:uid="{9C5C736C-B3E9-4FFA-9CD1-22A163D4C011}"/>
  <sortState xmlns:xlrd2="http://schemas.microsoft.com/office/spreadsheetml/2017/richdata2" ref="A2:E301">
    <sortCondition descending="1" ref="D1:D301"/>
  </sortState>
  <tableColumns count="8">
    <tableColumn id="1" xr3:uid="{A57A7F1A-ACD0-415D-B122-859C1594D214}" name="Sales Person"/>
    <tableColumn id="2" xr3:uid="{2D87E3EE-584C-4DB8-A4ED-3057AD3575C4}" name="Geography"/>
    <tableColumn id="3" xr3:uid="{2E9BCD45-EC64-4509-B1D1-DE2F52D5AA48}" name="Product"/>
    <tableColumn id="4" xr3:uid="{F96A8E8A-C8C2-4872-AE11-9B96DEB8B0B5}" name="Amount" dataDxfId="46"/>
    <tableColumn id="5" xr3:uid="{1F711060-255D-458D-87A0-B7B4D43A1121}" name="Units" dataDxfId="45"/>
    <tableColumn id="6" xr3:uid="{48456E8E-6FFF-4AD2-A3A3-8E3E503971D7}" name="Cost per unit" dataDxfId="41">
      <calculatedColumnFormula>INDEX(products[Cost per unit], MATCH(Table1[[#This Row],[Product]],products[Product],0))</calculatedColumnFormula>
    </tableColumn>
    <tableColumn id="7" xr3:uid="{0B6F076C-8DF5-4C03-BC6E-D3BA6BE2846D}" name="Cost" dataDxfId="40">
      <calculatedColumnFormula>Table1[[#This Row],[Cost per unit]]*Table1[[#This Row],[Units]]</calculatedColumnFormula>
    </tableColumn>
    <tableColumn id="8" xr3:uid="{2829DCCD-BC29-4DD3-A736-605435BE1ACC}" name="Profit" dataDxfId="39">
      <calculatedColumnFormula>Table1[[#This Row],[Amount]]-Table1[[#This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1DDA65-194A-4724-BE6A-D6677F3F0799}" name="Table14" displayName="Table14" ref="N5:R305" totalsRowShown="0" headerRowDxfId="44">
  <autoFilter ref="N5:R305" xr:uid="{AA7012FC-6B3B-448E-9549-17D8C2C4A704}"/>
  <sortState xmlns:xlrd2="http://schemas.microsoft.com/office/spreadsheetml/2017/richdata2" ref="N6:R305">
    <sortCondition descending="1" ref="Q5:Q305"/>
  </sortState>
  <tableColumns count="5">
    <tableColumn id="1" xr3:uid="{E88C11C8-C479-4D64-B06A-07990470D5B9}" name="Sales Person"/>
    <tableColumn id="2" xr3:uid="{B7A654D4-F51F-4D38-85CF-C65750D7AEB6}" name="Geography"/>
    <tableColumn id="3" xr3:uid="{140FAF32-2A30-4CF3-BA25-80CE90EA25BB}" name="Product"/>
    <tableColumn id="4" xr3:uid="{D622FBC4-D35E-4276-A22C-8E114BFE922F}" name="Amount" dataDxfId="43"/>
    <tableColumn id="5" xr3:uid="{FCFFD77A-D4E5-4263-B172-7F9D866D7573}" name="Units" data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0A81-A88A-4B4F-92CF-F221EAB3D765}">
  <dimension ref="B2:J302"/>
  <sheetViews>
    <sheetView showGridLines="0" topLeftCell="A281" workbookViewId="0">
      <selection activeCell="B3" sqref="B3:B302"/>
    </sheetView>
  </sheetViews>
  <sheetFormatPr defaultRowHeight="15" x14ac:dyDescent="0.25"/>
  <cols>
    <col min="2" max="2" width="16" bestFit="1" customWidth="1"/>
    <col min="3" max="3" width="12.5703125" bestFit="1" customWidth="1"/>
    <col min="4" max="4" width="21.85546875" bestFit="1" customWidth="1"/>
    <col min="9" max="9" width="21.85546875" bestFit="1" customWidth="1"/>
    <col min="10" max="10" width="14.5703125" bestFit="1" customWidth="1"/>
  </cols>
  <sheetData>
    <row r="2" spans="2:10" x14ac:dyDescent="0.25">
      <c r="B2" s="1" t="s">
        <v>0</v>
      </c>
      <c r="C2" s="1" t="s">
        <v>1</v>
      </c>
      <c r="D2" s="1" t="s">
        <v>2</v>
      </c>
      <c r="E2" s="2" t="s">
        <v>3</v>
      </c>
      <c r="F2" s="2" t="s">
        <v>4</v>
      </c>
      <c r="I2" t="s">
        <v>2</v>
      </c>
      <c r="J2" t="s">
        <v>66</v>
      </c>
    </row>
    <row r="3" spans="2:10" x14ac:dyDescent="0.25">
      <c r="B3" t="s">
        <v>5</v>
      </c>
      <c r="C3" t="s">
        <v>6</v>
      </c>
      <c r="D3" t="s">
        <v>7</v>
      </c>
      <c r="E3" s="3">
        <v>1624</v>
      </c>
      <c r="F3" s="4">
        <v>114</v>
      </c>
      <c r="I3" t="s">
        <v>31</v>
      </c>
      <c r="J3" s="18">
        <v>9.33</v>
      </c>
    </row>
    <row r="4" spans="2:10" x14ac:dyDescent="0.25">
      <c r="B4" t="s">
        <v>8</v>
      </c>
      <c r="C4" t="s">
        <v>9</v>
      </c>
      <c r="D4" t="s">
        <v>10</v>
      </c>
      <c r="E4" s="3">
        <v>6706</v>
      </c>
      <c r="F4" s="4">
        <v>459</v>
      </c>
      <c r="I4" t="s">
        <v>24</v>
      </c>
      <c r="J4" s="18">
        <v>11.7</v>
      </c>
    </row>
    <row r="5" spans="2:10" x14ac:dyDescent="0.25">
      <c r="B5" t="s">
        <v>11</v>
      </c>
      <c r="C5" t="s">
        <v>9</v>
      </c>
      <c r="D5" t="s">
        <v>12</v>
      </c>
      <c r="E5" s="3">
        <v>959</v>
      </c>
      <c r="F5" s="4">
        <v>147</v>
      </c>
      <c r="I5" t="s">
        <v>12</v>
      </c>
      <c r="J5" s="18">
        <v>11.88</v>
      </c>
    </row>
    <row r="6" spans="2:10" x14ac:dyDescent="0.25">
      <c r="B6" t="s">
        <v>13</v>
      </c>
      <c r="C6" t="s">
        <v>14</v>
      </c>
      <c r="D6" t="s">
        <v>15</v>
      </c>
      <c r="E6" s="3">
        <v>9632</v>
      </c>
      <c r="F6" s="4">
        <v>288</v>
      </c>
      <c r="I6" t="s">
        <v>37</v>
      </c>
      <c r="J6" s="18">
        <v>11.73</v>
      </c>
    </row>
    <row r="7" spans="2:10" x14ac:dyDescent="0.25">
      <c r="B7" t="s">
        <v>16</v>
      </c>
      <c r="C7" t="s">
        <v>17</v>
      </c>
      <c r="D7" t="s">
        <v>18</v>
      </c>
      <c r="E7" s="3">
        <v>2100</v>
      </c>
      <c r="F7" s="4">
        <v>414</v>
      </c>
      <c r="I7" t="s">
        <v>29</v>
      </c>
      <c r="J7" s="18">
        <v>8.7899999999999991</v>
      </c>
    </row>
    <row r="8" spans="2:10" x14ac:dyDescent="0.25">
      <c r="B8" t="s">
        <v>5</v>
      </c>
      <c r="C8" t="s">
        <v>9</v>
      </c>
      <c r="D8" t="s">
        <v>19</v>
      </c>
      <c r="E8" s="3">
        <v>8869</v>
      </c>
      <c r="F8" s="4">
        <v>432</v>
      </c>
      <c r="I8" t="s">
        <v>28</v>
      </c>
      <c r="J8" s="18">
        <v>3.11</v>
      </c>
    </row>
    <row r="9" spans="2:10" x14ac:dyDescent="0.25">
      <c r="B9" t="s">
        <v>16</v>
      </c>
      <c r="C9" t="s">
        <v>20</v>
      </c>
      <c r="D9" t="s">
        <v>21</v>
      </c>
      <c r="E9" s="3">
        <v>2681</v>
      </c>
      <c r="F9" s="4">
        <v>54</v>
      </c>
      <c r="I9" t="s">
        <v>15</v>
      </c>
      <c r="J9" s="18">
        <v>6.47</v>
      </c>
    </row>
    <row r="10" spans="2:10" x14ac:dyDescent="0.25">
      <c r="B10" t="s">
        <v>8</v>
      </c>
      <c r="C10" t="s">
        <v>9</v>
      </c>
      <c r="D10" t="s">
        <v>22</v>
      </c>
      <c r="E10" s="3">
        <v>5012</v>
      </c>
      <c r="F10" s="4">
        <v>210</v>
      </c>
      <c r="I10" t="s">
        <v>36</v>
      </c>
      <c r="J10" s="18">
        <v>7.64</v>
      </c>
    </row>
    <row r="11" spans="2:10" x14ac:dyDescent="0.25">
      <c r="B11" t="s">
        <v>23</v>
      </c>
      <c r="C11" t="s">
        <v>20</v>
      </c>
      <c r="D11" t="s">
        <v>24</v>
      </c>
      <c r="E11" s="3">
        <v>1281</v>
      </c>
      <c r="F11" s="4">
        <v>75</v>
      </c>
      <c r="I11" t="s">
        <v>33</v>
      </c>
      <c r="J11" s="18">
        <v>10.62</v>
      </c>
    </row>
    <row r="12" spans="2:10" x14ac:dyDescent="0.25">
      <c r="B12" t="s">
        <v>25</v>
      </c>
      <c r="C12" t="s">
        <v>6</v>
      </c>
      <c r="D12" t="s">
        <v>24</v>
      </c>
      <c r="E12" s="3">
        <v>4991</v>
      </c>
      <c r="F12" s="4">
        <v>12</v>
      </c>
      <c r="I12" t="s">
        <v>41</v>
      </c>
      <c r="J12" s="18">
        <v>9</v>
      </c>
    </row>
    <row r="13" spans="2:10" x14ac:dyDescent="0.25">
      <c r="B13" t="s">
        <v>26</v>
      </c>
      <c r="C13" t="s">
        <v>17</v>
      </c>
      <c r="D13" t="s">
        <v>18</v>
      </c>
      <c r="E13" s="3">
        <v>1785</v>
      </c>
      <c r="F13" s="4">
        <v>462</v>
      </c>
      <c r="I13" t="s">
        <v>22</v>
      </c>
      <c r="J13" s="18">
        <v>9.77</v>
      </c>
    </row>
    <row r="14" spans="2:10" x14ac:dyDescent="0.25">
      <c r="B14" t="s">
        <v>27</v>
      </c>
      <c r="C14" t="s">
        <v>6</v>
      </c>
      <c r="D14" t="s">
        <v>28</v>
      </c>
      <c r="E14" s="3">
        <v>3983</v>
      </c>
      <c r="F14" s="4">
        <v>144</v>
      </c>
      <c r="I14" t="s">
        <v>34</v>
      </c>
      <c r="J14" s="18">
        <v>6.49</v>
      </c>
    </row>
    <row r="15" spans="2:10" x14ac:dyDescent="0.25">
      <c r="B15" t="s">
        <v>11</v>
      </c>
      <c r="C15" t="s">
        <v>20</v>
      </c>
      <c r="D15" t="s">
        <v>29</v>
      </c>
      <c r="E15" s="3">
        <v>2646</v>
      </c>
      <c r="F15" s="4">
        <v>120</v>
      </c>
      <c r="I15" t="s">
        <v>38</v>
      </c>
      <c r="J15" s="18">
        <v>4.97</v>
      </c>
    </row>
    <row r="16" spans="2:10" x14ac:dyDescent="0.25">
      <c r="B16" t="s">
        <v>26</v>
      </c>
      <c r="C16" t="s">
        <v>30</v>
      </c>
      <c r="D16" t="s">
        <v>31</v>
      </c>
      <c r="E16" s="3">
        <v>252</v>
      </c>
      <c r="F16" s="4">
        <v>54</v>
      </c>
      <c r="I16" t="s">
        <v>18</v>
      </c>
      <c r="J16" s="18">
        <v>13.15</v>
      </c>
    </row>
    <row r="17" spans="2:10" x14ac:dyDescent="0.25">
      <c r="B17" t="s">
        <v>27</v>
      </c>
      <c r="C17" t="s">
        <v>9</v>
      </c>
      <c r="D17" t="s">
        <v>18</v>
      </c>
      <c r="E17" s="3">
        <v>2464</v>
      </c>
      <c r="F17" s="4">
        <v>234</v>
      </c>
      <c r="I17" t="s">
        <v>42</v>
      </c>
      <c r="J17" s="18">
        <v>5.6</v>
      </c>
    </row>
    <row r="18" spans="2:10" x14ac:dyDescent="0.25">
      <c r="B18" t="s">
        <v>27</v>
      </c>
      <c r="C18" t="s">
        <v>9</v>
      </c>
      <c r="D18" t="s">
        <v>32</v>
      </c>
      <c r="E18" s="3">
        <v>2114</v>
      </c>
      <c r="F18" s="4">
        <v>66</v>
      </c>
      <c r="I18" t="s">
        <v>39</v>
      </c>
      <c r="J18" s="18">
        <v>16.73</v>
      </c>
    </row>
    <row r="19" spans="2:10" x14ac:dyDescent="0.25">
      <c r="B19" t="s">
        <v>16</v>
      </c>
      <c r="C19" t="s">
        <v>6</v>
      </c>
      <c r="D19" t="s">
        <v>21</v>
      </c>
      <c r="E19" s="3">
        <v>7693</v>
      </c>
      <c r="F19" s="4">
        <v>87</v>
      </c>
      <c r="I19" t="s">
        <v>40</v>
      </c>
      <c r="J19" s="18">
        <v>10.38</v>
      </c>
    </row>
    <row r="20" spans="2:10" x14ac:dyDescent="0.25">
      <c r="B20" t="s">
        <v>25</v>
      </c>
      <c r="C20" t="s">
        <v>30</v>
      </c>
      <c r="D20" t="s">
        <v>33</v>
      </c>
      <c r="E20" s="3">
        <v>15610</v>
      </c>
      <c r="F20" s="4">
        <v>339</v>
      </c>
      <c r="I20" t="s">
        <v>32</v>
      </c>
      <c r="J20" s="18">
        <v>7.16</v>
      </c>
    </row>
    <row r="21" spans="2:10" x14ac:dyDescent="0.25">
      <c r="B21" t="s">
        <v>13</v>
      </c>
      <c r="C21" t="s">
        <v>30</v>
      </c>
      <c r="D21" t="s">
        <v>22</v>
      </c>
      <c r="E21" s="3">
        <v>336</v>
      </c>
      <c r="F21" s="4">
        <v>144</v>
      </c>
      <c r="I21" t="s">
        <v>7</v>
      </c>
      <c r="J21" s="18">
        <v>14.49</v>
      </c>
    </row>
    <row r="22" spans="2:10" x14ac:dyDescent="0.25">
      <c r="B22" t="s">
        <v>26</v>
      </c>
      <c r="C22" t="s">
        <v>17</v>
      </c>
      <c r="D22" t="s">
        <v>33</v>
      </c>
      <c r="E22" s="3">
        <v>9443</v>
      </c>
      <c r="F22" s="4">
        <v>162</v>
      </c>
      <c r="I22" t="s">
        <v>21</v>
      </c>
      <c r="J22" s="18">
        <v>5.79</v>
      </c>
    </row>
    <row r="23" spans="2:10" x14ac:dyDescent="0.25">
      <c r="B23" t="s">
        <v>11</v>
      </c>
      <c r="C23" t="s">
        <v>30</v>
      </c>
      <c r="D23" t="s">
        <v>34</v>
      </c>
      <c r="E23" s="3">
        <v>8155</v>
      </c>
      <c r="F23" s="4">
        <v>90</v>
      </c>
      <c r="I23" t="s">
        <v>10</v>
      </c>
      <c r="J23" s="18">
        <v>8.65</v>
      </c>
    </row>
    <row r="24" spans="2:10" x14ac:dyDescent="0.25">
      <c r="B24" t="s">
        <v>8</v>
      </c>
      <c r="C24" t="s">
        <v>20</v>
      </c>
      <c r="D24" t="s">
        <v>34</v>
      </c>
      <c r="E24" s="3">
        <v>1701</v>
      </c>
      <c r="F24" s="4">
        <v>234</v>
      </c>
      <c r="I24" t="s">
        <v>19</v>
      </c>
      <c r="J24" s="18">
        <v>12.37</v>
      </c>
    </row>
    <row r="25" spans="2:10" x14ac:dyDescent="0.25">
      <c r="B25" t="s">
        <v>35</v>
      </c>
      <c r="C25" t="s">
        <v>20</v>
      </c>
      <c r="D25" t="s">
        <v>22</v>
      </c>
      <c r="E25" s="3">
        <v>2205</v>
      </c>
      <c r="F25" s="4">
        <v>141</v>
      </c>
    </row>
    <row r="26" spans="2:10" x14ac:dyDescent="0.25">
      <c r="B26" t="s">
        <v>8</v>
      </c>
      <c r="C26" t="s">
        <v>6</v>
      </c>
      <c r="D26" t="s">
        <v>36</v>
      </c>
      <c r="E26" s="3">
        <v>1771</v>
      </c>
      <c r="F26" s="4">
        <v>204</v>
      </c>
    </row>
    <row r="27" spans="2:10" x14ac:dyDescent="0.25">
      <c r="B27" t="s">
        <v>13</v>
      </c>
      <c r="C27" t="s">
        <v>9</v>
      </c>
      <c r="D27" t="s">
        <v>37</v>
      </c>
      <c r="E27" s="3">
        <v>2114</v>
      </c>
      <c r="F27" s="4">
        <v>186</v>
      </c>
    </row>
    <row r="28" spans="2:10" x14ac:dyDescent="0.25">
      <c r="B28" t="s">
        <v>13</v>
      </c>
      <c r="C28" t="s">
        <v>14</v>
      </c>
      <c r="D28" t="s">
        <v>31</v>
      </c>
      <c r="E28" s="3">
        <v>10311</v>
      </c>
      <c r="F28" s="4">
        <v>231</v>
      </c>
    </row>
    <row r="29" spans="2:10" x14ac:dyDescent="0.25">
      <c r="B29" t="s">
        <v>27</v>
      </c>
      <c r="C29" t="s">
        <v>17</v>
      </c>
      <c r="D29" t="s">
        <v>29</v>
      </c>
      <c r="E29" s="3">
        <v>21</v>
      </c>
      <c r="F29" s="4">
        <v>168</v>
      </c>
    </row>
    <row r="30" spans="2:10" x14ac:dyDescent="0.25">
      <c r="B30" t="s">
        <v>35</v>
      </c>
      <c r="C30" t="s">
        <v>9</v>
      </c>
      <c r="D30" t="s">
        <v>33</v>
      </c>
      <c r="E30" s="3">
        <v>1974</v>
      </c>
      <c r="F30" s="4">
        <v>195</v>
      </c>
    </row>
    <row r="31" spans="2:10" x14ac:dyDescent="0.25">
      <c r="B31" t="s">
        <v>25</v>
      </c>
      <c r="C31" t="s">
        <v>14</v>
      </c>
      <c r="D31" t="s">
        <v>34</v>
      </c>
      <c r="E31" s="3">
        <v>6314</v>
      </c>
      <c r="F31" s="4">
        <v>15</v>
      </c>
    </row>
    <row r="32" spans="2:10" x14ac:dyDescent="0.25">
      <c r="B32" t="s">
        <v>35</v>
      </c>
      <c r="C32" t="s">
        <v>6</v>
      </c>
      <c r="D32" t="s">
        <v>34</v>
      </c>
      <c r="E32" s="3">
        <v>4683</v>
      </c>
      <c r="F32" s="4">
        <v>30</v>
      </c>
    </row>
    <row r="33" spans="2:6" x14ac:dyDescent="0.25">
      <c r="B33" t="s">
        <v>13</v>
      </c>
      <c r="C33" t="s">
        <v>6</v>
      </c>
      <c r="D33" t="s">
        <v>38</v>
      </c>
      <c r="E33" s="3">
        <v>6398</v>
      </c>
      <c r="F33" s="4">
        <v>102</v>
      </c>
    </row>
    <row r="34" spans="2:6" x14ac:dyDescent="0.25">
      <c r="B34" t="s">
        <v>26</v>
      </c>
      <c r="C34" t="s">
        <v>9</v>
      </c>
      <c r="D34" t="s">
        <v>36</v>
      </c>
      <c r="E34" s="3">
        <v>553</v>
      </c>
      <c r="F34" s="4">
        <v>15</v>
      </c>
    </row>
    <row r="35" spans="2:6" x14ac:dyDescent="0.25">
      <c r="B35" t="s">
        <v>8</v>
      </c>
      <c r="C35" t="s">
        <v>17</v>
      </c>
      <c r="D35" t="s">
        <v>7</v>
      </c>
      <c r="E35" s="3">
        <v>7021</v>
      </c>
      <c r="F35" s="4">
        <v>183</v>
      </c>
    </row>
    <row r="36" spans="2:6" x14ac:dyDescent="0.25">
      <c r="B36" t="s">
        <v>5</v>
      </c>
      <c r="C36" t="s">
        <v>17</v>
      </c>
      <c r="D36" t="s">
        <v>22</v>
      </c>
      <c r="E36" s="3">
        <v>5817</v>
      </c>
      <c r="F36" s="4">
        <v>12</v>
      </c>
    </row>
    <row r="37" spans="2:6" x14ac:dyDescent="0.25">
      <c r="B37" t="s">
        <v>13</v>
      </c>
      <c r="C37" t="s">
        <v>17</v>
      </c>
      <c r="D37" t="s">
        <v>24</v>
      </c>
      <c r="E37" s="3">
        <v>3976</v>
      </c>
      <c r="F37" s="4">
        <v>72</v>
      </c>
    </row>
    <row r="38" spans="2:6" x14ac:dyDescent="0.25">
      <c r="B38" t="s">
        <v>16</v>
      </c>
      <c r="C38" t="s">
        <v>20</v>
      </c>
      <c r="D38" t="s">
        <v>39</v>
      </c>
      <c r="E38" s="3">
        <v>1134</v>
      </c>
      <c r="F38" s="4">
        <v>282</v>
      </c>
    </row>
    <row r="39" spans="2:6" x14ac:dyDescent="0.25">
      <c r="B39" t="s">
        <v>26</v>
      </c>
      <c r="C39" t="s">
        <v>17</v>
      </c>
      <c r="D39" t="s">
        <v>40</v>
      </c>
      <c r="E39" s="3">
        <v>6027</v>
      </c>
      <c r="F39" s="4">
        <v>144</v>
      </c>
    </row>
    <row r="40" spans="2:6" x14ac:dyDescent="0.25">
      <c r="B40" t="s">
        <v>16</v>
      </c>
      <c r="C40" t="s">
        <v>6</v>
      </c>
      <c r="D40" t="s">
        <v>29</v>
      </c>
      <c r="E40" s="3">
        <v>1904</v>
      </c>
      <c r="F40" s="4">
        <v>405</v>
      </c>
    </row>
    <row r="41" spans="2:6" x14ac:dyDescent="0.25">
      <c r="B41" t="s">
        <v>23</v>
      </c>
      <c r="C41" t="s">
        <v>30</v>
      </c>
      <c r="D41" t="s">
        <v>10</v>
      </c>
      <c r="E41" s="3">
        <v>3262</v>
      </c>
      <c r="F41" s="4">
        <v>75</v>
      </c>
    </row>
    <row r="42" spans="2:6" x14ac:dyDescent="0.25">
      <c r="B42" t="s">
        <v>5</v>
      </c>
      <c r="C42" t="s">
        <v>30</v>
      </c>
      <c r="D42" t="s">
        <v>39</v>
      </c>
      <c r="E42" s="3">
        <v>2289</v>
      </c>
      <c r="F42" s="4">
        <v>135</v>
      </c>
    </row>
    <row r="43" spans="2:6" x14ac:dyDescent="0.25">
      <c r="B43" t="s">
        <v>25</v>
      </c>
      <c r="C43" t="s">
        <v>30</v>
      </c>
      <c r="D43" t="s">
        <v>39</v>
      </c>
      <c r="E43" s="3">
        <v>6986</v>
      </c>
      <c r="F43" s="4">
        <v>21</v>
      </c>
    </row>
    <row r="44" spans="2:6" x14ac:dyDescent="0.25">
      <c r="B44" t="s">
        <v>26</v>
      </c>
      <c r="C44" t="s">
        <v>20</v>
      </c>
      <c r="D44" t="s">
        <v>34</v>
      </c>
      <c r="E44" s="3">
        <v>4417</v>
      </c>
      <c r="F44" s="4">
        <v>153</v>
      </c>
    </row>
    <row r="45" spans="2:6" x14ac:dyDescent="0.25">
      <c r="B45" t="s">
        <v>16</v>
      </c>
      <c r="C45" t="s">
        <v>30</v>
      </c>
      <c r="D45" t="s">
        <v>37</v>
      </c>
      <c r="E45" s="3">
        <v>1442</v>
      </c>
      <c r="F45" s="4">
        <v>15</v>
      </c>
    </row>
    <row r="46" spans="2:6" x14ac:dyDescent="0.25">
      <c r="B46" t="s">
        <v>27</v>
      </c>
      <c r="C46" t="s">
        <v>9</v>
      </c>
      <c r="D46" t="s">
        <v>24</v>
      </c>
      <c r="E46" s="3">
        <v>2415</v>
      </c>
      <c r="F46" s="4">
        <v>255</v>
      </c>
    </row>
    <row r="47" spans="2:6" x14ac:dyDescent="0.25">
      <c r="B47" t="s">
        <v>26</v>
      </c>
      <c r="C47" t="s">
        <v>6</v>
      </c>
      <c r="D47" t="s">
        <v>36</v>
      </c>
      <c r="E47" s="3">
        <v>238</v>
      </c>
      <c r="F47" s="4">
        <v>18</v>
      </c>
    </row>
    <row r="48" spans="2:6" x14ac:dyDescent="0.25">
      <c r="B48" t="s">
        <v>16</v>
      </c>
      <c r="C48" t="s">
        <v>6</v>
      </c>
      <c r="D48" t="s">
        <v>34</v>
      </c>
      <c r="E48" s="3">
        <v>4949</v>
      </c>
      <c r="F48" s="4">
        <v>189</v>
      </c>
    </row>
    <row r="49" spans="2:6" x14ac:dyDescent="0.25">
      <c r="B49" t="s">
        <v>25</v>
      </c>
      <c r="C49" t="s">
        <v>20</v>
      </c>
      <c r="D49" t="s">
        <v>10</v>
      </c>
      <c r="E49" s="3">
        <v>5075</v>
      </c>
      <c r="F49" s="4">
        <v>21</v>
      </c>
    </row>
    <row r="50" spans="2:6" x14ac:dyDescent="0.25">
      <c r="B50" t="s">
        <v>27</v>
      </c>
      <c r="C50" t="s">
        <v>14</v>
      </c>
      <c r="D50" t="s">
        <v>29</v>
      </c>
      <c r="E50" s="3">
        <v>9198</v>
      </c>
      <c r="F50" s="4">
        <v>36</v>
      </c>
    </row>
    <row r="51" spans="2:6" x14ac:dyDescent="0.25">
      <c r="B51" t="s">
        <v>16</v>
      </c>
      <c r="C51" t="s">
        <v>30</v>
      </c>
      <c r="D51" t="s">
        <v>32</v>
      </c>
      <c r="E51" s="3">
        <v>3339</v>
      </c>
      <c r="F51" s="4">
        <v>75</v>
      </c>
    </row>
    <row r="52" spans="2:6" x14ac:dyDescent="0.25">
      <c r="B52" t="s">
        <v>5</v>
      </c>
      <c r="C52" t="s">
        <v>30</v>
      </c>
      <c r="D52" t="s">
        <v>28</v>
      </c>
      <c r="E52" s="3">
        <v>5019</v>
      </c>
      <c r="F52" s="4">
        <v>156</v>
      </c>
    </row>
    <row r="53" spans="2:6" x14ac:dyDescent="0.25">
      <c r="B53" t="s">
        <v>25</v>
      </c>
      <c r="C53" t="s">
        <v>14</v>
      </c>
      <c r="D53" t="s">
        <v>29</v>
      </c>
      <c r="E53" s="3">
        <v>16184</v>
      </c>
      <c r="F53" s="4">
        <v>39</v>
      </c>
    </row>
    <row r="54" spans="2:6" x14ac:dyDescent="0.25">
      <c r="B54" t="s">
        <v>16</v>
      </c>
      <c r="C54" t="s">
        <v>14</v>
      </c>
      <c r="D54" t="s">
        <v>41</v>
      </c>
      <c r="E54" s="3">
        <v>497</v>
      </c>
      <c r="F54" s="4">
        <v>63</v>
      </c>
    </row>
    <row r="55" spans="2:6" x14ac:dyDescent="0.25">
      <c r="B55" t="s">
        <v>26</v>
      </c>
      <c r="C55" t="s">
        <v>14</v>
      </c>
      <c r="D55" t="s">
        <v>32</v>
      </c>
      <c r="E55" s="3">
        <v>8211</v>
      </c>
      <c r="F55" s="4">
        <v>75</v>
      </c>
    </row>
    <row r="56" spans="2:6" x14ac:dyDescent="0.25">
      <c r="B56" t="s">
        <v>26</v>
      </c>
      <c r="C56" t="s">
        <v>20</v>
      </c>
      <c r="D56" t="s">
        <v>40</v>
      </c>
      <c r="E56" s="3">
        <v>6580</v>
      </c>
      <c r="F56" s="4">
        <v>183</v>
      </c>
    </row>
    <row r="57" spans="2:6" x14ac:dyDescent="0.25">
      <c r="B57" t="s">
        <v>13</v>
      </c>
      <c r="C57" t="s">
        <v>9</v>
      </c>
      <c r="D57" t="s">
        <v>31</v>
      </c>
      <c r="E57" s="3">
        <v>4760</v>
      </c>
      <c r="F57" s="4">
        <v>69</v>
      </c>
    </row>
    <row r="58" spans="2:6" x14ac:dyDescent="0.25">
      <c r="B58" t="s">
        <v>5</v>
      </c>
      <c r="C58" t="s">
        <v>14</v>
      </c>
      <c r="D58" t="s">
        <v>18</v>
      </c>
      <c r="E58" s="3">
        <v>5439</v>
      </c>
      <c r="F58" s="4">
        <v>30</v>
      </c>
    </row>
    <row r="59" spans="2:6" x14ac:dyDescent="0.25">
      <c r="B59" t="s">
        <v>13</v>
      </c>
      <c r="C59" t="s">
        <v>30</v>
      </c>
      <c r="D59" t="s">
        <v>28</v>
      </c>
      <c r="E59" s="3">
        <v>1463</v>
      </c>
      <c r="F59" s="4">
        <v>39</v>
      </c>
    </row>
    <row r="60" spans="2:6" x14ac:dyDescent="0.25">
      <c r="B60" t="s">
        <v>27</v>
      </c>
      <c r="C60" t="s">
        <v>30</v>
      </c>
      <c r="D60" t="s">
        <v>10</v>
      </c>
      <c r="E60" s="3">
        <v>7777</v>
      </c>
      <c r="F60" s="4">
        <v>504</v>
      </c>
    </row>
    <row r="61" spans="2:6" x14ac:dyDescent="0.25">
      <c r="B61" t="s">
        <v>11</v>
      </c>
      <c r="C61" t="s">
        <v>6</v>
      </c>
      <c r="D61" t="s">
        <v>32</v>
      </c>
      <c r="E61" s="3">
        <v>1085</v>
      </c>
      <c r="F61" s="4">
        <v>273</v>
      </c>
    </row>
    <row r="62" spans="2:6" x14ac:dyDescent="0.25">
      <c r="B62" t="s">
        <v>25</v>
      </c>
      <c r="C62" t="s">
        <v>6</v>
      </c>
      <c r="D62" t="s">
        <v>21</v>
      </c>
      <c r="E62" s="3">
        <v>182</v>
      </c>
      <c r="F62" s="4">
        <v>48</v>
      </c>
    </row>
    <row r="63" spans="2:6" x14ac:dyDescent="0.25">
      <c r="B63" t="s">
        <v>16</v>
      </c>
      <c r="C63" t="s">
        <v>30</v>
      </c>
      <c r="D63" t="s">
        <v>39</v>
      </c>
      <c r="E63" s="3">
        <v>4242</v>
      </c>
      <c r="F63" s="4">
        <v>207</v>
      </c>
    </row>
    <row r="64" spans="2:6" x14ac:dyDescent="0.25">
      <c r="B64" t="s">
        <v>16</v>
      </c>
      <c r="C64" t="s">
        <v>14</v>
      </c>
      <c r="D64" t="s">
        <v>10</v>
      </c>
      <c r="E64" s="3">
        <v>6118</v>
      </c>
      <c r="F64" s="4">
        <v>9</v>
      </c>
    </row>
    <row r="65" spans="2:6" x14ac:dyDescent="0.25">
      <c r="B65" t="s">
        <v>35</v>
      </c>
      <c r="C65" t="s">
        <v>14</v>
      </c>
      <c r="D65" t="s">
        <v>34</v>
      </c>
      <c r="E65" s="3">
        <v>2317</v>
      </c>
      <c r="F65" s="4">
        <v>261</v>
      </c>
    </row>
    <row r="66" spans="2:6" x14ac:dyDescent="0.25">
      <c r="B66" t="s">
        <v>16</v>
      </c>
      <c r="C66" t="s">
        <v>20</v>
      </c>
      <c r="D66" t="s">
        <v>29</v>
      </c>
      <c r="E66" s="3">
        <v>938</v>
      </c>
      <c r="F66" s="4">
        <v>6</v>
      </c>
    </row>
    <row r="67" spans="2:6" x14ac:dyDescent="0.25">
      <c r="B67" t="s">
        <v>8</v>
      </c>
      <c r="C67" t="s">
        <v>6</v>
      </c>
      <c r="D67" t="s">
        <v>37</v>
      </c>
      <c r="E67" s="3">
        <v>9709</v>
      </c>
      <c r="F67" s="4">
        <v>30</v>
      </c>
    </row>
    <row r="68" spans="2:6" x14ac:dyDescent="0.25">
      <c r="B68" t="s">
        <v>23</v>
      </c>
      <c r="C68" t="s">
        <v>30</v>
      </c>
      <c r="D68" t="s">
        <v>33</v>
      </c>
      <c r="E68" s="3">
        <v>2205</v>
      </c>
      <c r="F68" s="4">
        <v>138</v>
      </c>
    </row>
    <row r="69" spans="2:6" x14ac:dyDescent="0.25">
      <c r="B69" t="s">
        <v>23</v>
      </c>
      <c r="C69" t="s">
        <v>6</v>
      </c>
      <c r="D69" t="s">
        <v>28</v>
      </c>
      <c r="E69" s="3">
        <v>4487</v>
      </c>
      <c r="F69" s="4">
        <v>111</v>
      </c>
    </row>
    <row r="70" spans="2:6" x14ac:dyDescent="0.25">
      <c r="B70" t="s">
        <v>25</v>
      </c>
      <c r="C70" t="s">
        <v>9</v>
      </c>
      <c r="D70" t="s">
        <v>15</v>
      </c>
      <c r="E70" s="3">
        <v>2415</v>
      </c>
      <c r="F70" s="4">
        <v>15</v>
      </c>
    </row>
    <row r="71" spans="2:6" x14ac:dyDescent="0.25">
      <c r="B71" t="s">
        <v>5</v>
      </c>
      <c r="C71" t="s">
        <v>30</v>
      </c>
      <c r="D71" t="s">
        <v>36</v>
      </c>
      <c r="E71" s="3">
        <v>4018</v>
      </c>
      <c r="F71" s="4">
        <v>162</v>
      </c>
    </row>
    <row r="72" spans="2:6" x14ac:dyDescent="0.25">
      <c r="B72" t="s">
        <v>25</v>
      </c>
      <c r="C72" t="s">
        <v>30</v>
      </c>
      <c r="D72" t="s">
        <v>36</v>
      </c>
      <c r="E72" s="3">
        <v>861</v>
      </c>
      <c r="F72" s="4">
        <v>195</v>
      </c>
    </row>
    <row r="73" spans="2:6" x14ac:dyDescent="0.25">
      <c r="B73" t="s">
        <v>35</v>
      </c>
      <c r="C73" t="s">
        <v>20</v>
      </c>
      <c r="D73" t="s">
        <v>24</v>
      </c>
      <c r="E73" s="3">
        <v>5586</v>
      </c>
      <c r="F73" s="4">
        <v>525</v>
      </c>
    </row>
    <row r="74" spans="2:6" x14ac:dyDescent="0.25">
      <c r="B74" t="s">
        <v>23</v>
      </c>
      <c r="C74" t="s">
        <v>30</v>
      </c>
      <c r="D74" t="s">
        <v>19</v>
      </c>
      <c r="E74" s="3">
        <v>2226</v>
      </c>
      <c r="F74" s="4">
        <v>48</v>
      </c>
    </row>
    <row r="75" spans="2:6" x14ac:dyDescent="0.25">
      <c r="B75" t="s">
        <v>11</v>
      </c>
      <c r="C75" t="s">
        <v>30</v>
      </c>
      <c r="D75" t="s">
        <v>40</v>
      </c>
      <c r="E75" s="3">
        <v>14329</v>
      </c>
      <c r="F75" s="4">
        <v>150</v>
      </c>
    </row>
    <row r="76" spans="2:6" x14ac:dyDescent="0.25">
      <c r="B76" t="s">
        <v>11</v>
      </c>
      <c r="C76" t="s">
        <v>30</v>
      </c>
      <c r="D76" t="s">
        <v>33</v>
      </c>
      <c r="E76" s="3">
        <v>8463</v>
      </c>
      <c r="F76" s="4">
        <v>492</v>
      </c>
    </row>
    <row r="77" spans="2:6" x14ac:dyDescent="0.25">
      <c r="B77" t="s">
        <v>25</v>
      </c>
      <c r="C77" t="s">
        <v>30</v>
      </c>
      <c r="D77" t="s">
        <v>32</v>
      </c>
      <c r="E77" s="3">
        <v>2891</v>
      </c>
      <c r="F77" s="4">
        <v>102</v>
      </c>
    </row>
    <row r="78" spans="2:6" x14ac:dyDescent="0.25">
      <c r="B78" t="s">
        <v>27</v>
      </c>
      <c r="C78" t="s">
        <v>14</v>
      </c>
      <c r="D78" t="s">
        <v>34</v>
      </c>
      <c r="E78" s="3">
        <v>3773</v>
      </c>
      <c r="F78" s="4">
        <v>165</v>
      </c>
    </row>
    <row r="79" spans="2:6" x14ac:dyDescent="0.25">
      <c r="B79" t="s">
        <v>13</v>
      </c>
      <c r="C79" t="s">
        <v>14</v>
      </c>
      <c r="D79" t="s">
        <v>40</v>
      </c>
      <c r="E79" s="3">
        <v>854</v>
      </c>
      <c r="F79" s="4">
        <v>309</v>
      </c>
    </row>
    <row r="80" spans="2:6" x14ac:dyDescent="0.25">
      <c r="B80" t="s">
        <v>16</v>
      </c>
      <c r="C80" t="s">
        <v>14</v>
      </c>
      <c r="D80" t="s">
        <v>28</v>
      </c>
      <c r="E80" s="3">
        <v>4970</v>
      </c>
      <c r="F80" s="4">
        <v>156</v>
      </c>
    </row>
    <row r="81" spans="2:6" x14ac:dyDescent="0.25">
      <c r="B81" t="s">
        <v>11</v>
      </c>
      <c r="C81" t="s">
        <v>9</v>
      </c>
      <c r="D81" t="s">
        <v>42</v>
      </c>
      <c r="E81" s="3">
        <v>98</v>
      </c>
      <c r="F81" s="4">
        <v>159</v>
      </c>
    </row>
    <row r="82" spans="2:6" x14ac:dyDescent="0.25">
      <c r="B82" t="s">
        <v>25</v>
      </c>
      <c r="C82" t="s">
        <v>9</v>
      </c>
      <c r="D82" t="s">
        <v>37</v>
      </c>
      <c r="E82" s="3">
        <v>13391</v>
      </c>
      <c r="F82" s="4">
        <v>201</v>
      </c>
    </row>
    <row r="83" spans="2:6" x14ac:dyDescent="0.25">
      <c r="B83" t="s">
        <v>8</v>
      </c>
      <c r="C83" t="s">
        <v>17</v>
      </c>
      <c r="D83" t="s">
        <v>21</v>
      </c>
      <c r="E83" s="3">
        <v>8890</v>
      </c>
      <c r="F83" s="4">
        <v>210</v>
      </c>
    </row>
    <row r="84" spans="2:6" x14ac:dyDescent="0.25">
      <c r="B84" t="s">
        <v>26</v>
      </c>
      <c r="C84" t="s">
        <v>20</v>
      </c>
      <c r="D84" t="s">
        <v>31</v>
      </c>
      <c r="E84" s="3">
        <v>56</v>
      </c>
      <c r="F84" s="4">
        <v>51</v>
      </c>
    </row>
    <row r="85" spans="2:6" x14ac:dyDescent="0.25">
      <c r="B85" t="s">
        <v>27</v>
      </c>
      <c r="C85" t="s">
        <v>14</v>
      </c>
      <c r="D85" t="s">
        <v>18</v>
      </c>
      <c r="E85" s="3">
        <v>3339</v>
      </c>
      <c r="F85" s="4">
        <v>39</v>
      </c>
    </row>
    <row r="86" spans="2:6" x14ac:dyDescent="0.25">
      <c r="B86" t="s">
        <v>35</v>
      </c>
      <c r="C86" t="s">
        <v>9</v>
      </c>
      <c r="D86" t="s">
        <v>15</v>
      </c>
      <c r="E86" s="3">
        <v>3808</v>
      </c>
      <c r="F86" s="4">
        <v>279</v>
      </c>
    </row>
    <row r="87" spans="2:6" x14ac:dyDescent="0.25">
      <c r="B87" t="s">
        <v>35</v>
      </c>
      <c r="C87" t="s">
        <v>20</v>
      </c>
      <c r="D87" t="s">
        <v>31</v>
      </c>
      <c r="E87" s="3">
        <v>63</v>
      </c>
      <c r="F87" s="4">
        <v>123</v>
      </c>
    </row>
    <row r="88" spans="2:6" x14ac:dyDescent="0.25">
      <c r="B88" t="s">
        <v>26</v>
      </c>
      <c r="C88" t="s">
        <v>17</v>
      </c>
      <c r="D88" t="s">
        <v>39</v>
      </c>
      <c r="E88" s="3">
        <v>7812</v>
      </c>
      <c r="F88" s="4">
        <v>81</v>
      </c>
    </row>
    <row r="89" spans="2:6" x14ac:dyDescent="0.25">
      <c r="B89" t="s">
        <v>5</v>
      </c>
      <c r="C89" t="s">
        <v>6</v>
      </c>
      <c r="D89" t="s">
        <v>36</v>
      </c>
      <c r="E89" s="3">
        <v>7693</v>
      </c>
      <c r="F89" s="4">
        <v>21</v>
      </c>
    </row>
    <row r="90" spans="2:6" x14ac:dyDescent="0.25">
      <c r="B90" t="s">
        <v>27</v>
      </c>
      <c r="C90" t="s">
        <v>14</v>
      </c>
      <c r="D90" t="s">
        <v>40</v>
      </c>
      <c r="E90" s="3">
        <v>973</v>
      </c>
      <c r="F90" s="4">
        <v>162</v>
      </c>
    </row>
    <row r="91" spans="2:6" x14ac:dyDescent="0.25">
      <c r="B91" t="s">
        <v>35</v>
      </c>
      <c r="C91" t="s">
        <v>9</v>
      </c>
      <c r="D91" t="s">
        <v>41</v>
      </c>
      <c r="E91" s="3">
        <v>567</v>
      </c>
      <c r="F91" s="4">
        <v>228</v>
      </c>
    </row>
    <row r="92" spans="2:6" x14ac:dyDescent="0.25">
      <c r="B92" t="s">
        <v>35</v>
      </c>
      <c r="C92" t="s">
        <v>14</v>
      </c>
      <c r="D92" t="s">
        <v>32</v>
      </c>
      <c r="E92" s="3">
        <v>2471</v>
      </c>
      <c r="F92" s="4">
        <v>342</v>
      </c>
    </row>
    <row r="93" spans="2:6" x14ac:dyDescent="0.25">
      <c r="B93" t="s">
        <v>25</v>
      </c>
      <c r="C93" t="s">
        <v>20</v>
      </c>
      <c r="D93" t="s">
        <v>31</v>
      </c>
      <c r="E93" s="3">
        <v>7189</v>
      </c>
      <c r="F93" s="4">
        <v>54</v>
      </c>
    </row>
    <row r="94" spans="2:6" x14ac:dyDescent="0.25">
      <c r="B94" t="s">
        <v>13</v>
      </c>
      <c r="C94" t="s">
        <v>9</v>
      </c>
      <c r="D94" t="s">
        <v>40</v>
      </c>
      <c r="E94" s="3">
        <v>7455</v>
      </c>
      <c r="F94" s="4">
        <v>216</v>
      </c>
    </row>
    <row r="95" spans="2:6" x14ac:dyDescent="0.25">
      <c r="B95" t="s">
        <v>27</v>
      </c>
      <c r="C95" t="s">
        <v>30</v>
      </c>
      <c r="D95" t="s">
        <v>42</v>
      </c>
      <c r="E95" s="3">
        <v>3108</v>
      </c>
      <c r="F95" s="4">
        <v>54</v>
      </c>
    </row>
    <row r="96" spans="2:6" x14ac:dyDescent="0.25">
      <c r="B96" t="s">
        <v>16</v>
      </c>
      <c r="C96" t="s">
        <v>20</v>
      </c>
      <c r="D96" t="s">
        <v>18</v>
      </c>
      <c r="E96" s="3">
        <v>469</v>
      </c>
      <c r="F96" s="4">
        <v>75</v>
      </c>
    </row>
    <row r="97" spans="2:6" x14ac:dyDescent="0.25">
      <c r="B97" t="s">
        <v>11</v>
      </c>
      <c r="C97" t="s">
        <v>6</v>
      </c>
      <c r="D97" t="s">
        <v>34</v>
      </c>
      <c r="E97" s="3">
        <v>2737</v>
      </c>
      <c r="F97" s="4">
        <v>93</v>
      </c>
    </row>
    <row r="98" spans="2:6" x14ac:dyDescent="0.25">
      <c r="B98" t="s">
        <v>11</v>
      </c>
      <c r="C98" t="s">
        <v>6</v>
      </c>
      <c r="D98" t="s">
        <v>18</v>
      </c>
      <c r="E98" s="3">
        <v>4305</v>
      </c>
      <c r="F98" s="4">
        <v>156</v>
      </c>
    </row>
    <row r="99" spans="2:6" x14ac:dyDescent="0.25">
      <c r="B99" t="s">
        <v>11</v>
      </c>
      <c r="C99" t="s">
        <v>20</v>
      </c>
      <c r="D99" t="s">
        <v>28</v>
      </c>
      <c r="E99" s="3">
        <v>2408</v>
      </c>
      <c r="F99" s="4">
        <v>9</v>
      </c>
    </row>
    <row r="100" spans="2:6" x14ac:dyDescent="0.25">
      <c r="B100" t="s">
        <v>27</v>
      </c>
      <c r="C100" t="s">
        <v>14</v>
      </c>
      <c r="D100" t="s">
        <v>36</v>
      </c>
      <c r="E100" s="3">
        <v>1281</v>
      </c>
      <c r="F100" s="4">
        <v>18</v>
      </c>
    </row>
    <row r="101" spans="2:6" x14ac:dyDescent="0.25">
      <c r="B101" t="s">
        <v>5</v>
      </c>
      <c r="C101" t="s">
        <v>9</v>
      </c>
      <c r="D101" t="s">
        <v>10</v>
      </c>
      <c r="E101" s="3">
        <v>12348</v>
      </c>
      <c r="F101" s="4">
        <v>234</v>
      </c>
    </row>
    <row r="102" spans="2:6" x14ac:dyDescent="0.25">
      <c r="B102" t="s">
        <v>27</v>
      </c>
      <c r="C102" t="s">
        <v>30</v>
      </c>
      <c r="D102" t="s">
        <v>40</v>
      </c>
      <c r="E102" s="3">
        <v>3689</v>
      </c>
      <c r="F102" s="4">
        <v>312</v>
      </c>
    </row>
    <row r="103" spans="2:6" x14ac:dyDescent="0.25">
      <c r="B103" t="s">
        <v>23</v>
      </c>
      <c r="C103" t="s">
        <v>14</v>
      </c>
      <c r="D103" t="s">
        <v>36</v>
      </c>
      <c r="E103" s="3">
        <v>2870</v>
      </c>
      <c r="F103" s="4">
        <v>300</v>
      </c>
    </row>
    <row r="104" spans="2:6" x14ac:dyDescent="0.25">
      <c r="B104" t="s">
        <v>26</v>
      </c>
      <c r="C104" t="s">
        <v>14</v>
      </c>
      <c r="D104" t="s">
        <v>39</v>
      </c>
      <c r="E104" s="3">
        <v>798</v>
      </c>
      <c r="F104" s="4">
        <v>519</v>
      </c>
    </row>
    <row r="105" spans="2:6" x14ac:dyDescent="0.25">
      <c r="B105" t="s">
        <v>13</v>
      </c>
      <c r="C105" t="s">
        <v>6</v>
      </c>
      <c r="D105" t="s">
        <v>41</v>
      </c>
      <c r="E105" s="3">
        <v>2933</v>
      </c>
      <c r="F105" s="4">
        <v>9</v>
      </c>
    </row>
    <row r="106" spans="2:6" x14ac:dyDescent="0.25">
      <c r="B106" t="s">
        <v>25</v>
      </c>
      <c r="C106" t="s">
        <v>9</v>
      </c>
      <c r="D106" t="s">
        <v>12</v>
      </c>
      <c r="E106" s="3">
        <v>2744</v>
      </c>
      <c r="F106" s="4">
        <v>9</v>
      </c>
    </row>
    <row r="107" spans="2:6" x14ac:dyDescent="0.25">
      <c r="B107" t="s">
        <v>5</v>
      </c>
      <c r="C107" t="s">
        <v>14</v>
      </c>
      <c r="D107" t="s">
        <v>19</v>
      </c>
      <c r="E107" s="3">
        <v>9772</v>
      </c>
      <c r="F107" s="4">
        <v>90</v>
      </c>
    </row>
    <row r="108" spans="2:6" x14ac:dyDescent="0.25">
      <c r="B108" t="s">
        <v>23</v>
      </c>
      <c r="C108" t="s">
        <v>30</v>
      </c>
      <c r="D108" t="s">
        <v>18</v>
      </c>
      <c r="E108" s="3">
        <v>1568</v>
      </c>
      <c r="F108" s="4">
        <v>96</v>
      </c>
    </row>
    <row r="109" spans="2:6" x14ac:dyDescent="0.25">
      <c r="B109" t="s">
        <v>26</v>
      </c>
      <c r="C109" t="s">
        <v>14</v>
      </c>
      <c r="D109" t="s">
        <v>29</v>
      </c>
      <c r="E109" s="3">
        <v>11417</v>
      </c>
      <c r="F109" s="4">
        <v>21</v>
      </c>
    </row>
    <row r="110" spans="2:6" x14ac:dyDescent="0.25">
      <c r="B110" t="s">
        <v>5</v>
      </c>
      <c r="C110" t="s">
        <v>30</v>
      </c>
      <c r="D110" t="s">
        <v>42</v>
      </c>
      <c r="E110" s="3">
        <v>6748</v>
      </c>
      <c r="F110" s="4">
        <v>48</v>
      </c>
    </row>
    <row r="111" spans="2:6" x14ac:dyDescent="0.25">
      <c r="B111" t="s">
        <v>35</v>
      </c>
      <c r="C111" t="s">
        <v>14</v>
      </c>
      <c r="D111" t="s">
        <v>39</v>
      </c>
      <c r="E111" s="3">
        <v>1407</v>
      </c>
      <c r="F111" s="4">
        <v>72</v>
      </c>
    </row>
    <row r="112" spans="2:6" x14ac:dyDescent="0.25">
      <c r="B112" t="s">
        <v>8</v>
      </c>
      <c r="C112" t="s">
        <v>9</v>
      </c>
      <c r="D112" t="s">
        <v>32</v>
      </c>
      <c r="E112" s="3">
        <v>2023</v>
      </c>
      <c r="F112" s="4">
        <v>168</v>
      </c>
    </row>
    <row r="113" spans="2:6" x14ac:dyDescent="0.25">
      <c r="B113" t="s">
        <v>25</v>
      </c>
      <c r="C113" t="s">
        <v>17</v>
      </c>
      <c r="D113" t="s">
        <v>42</v>
      </c>
      <c r="E113" s="3">
        <v>5236</v>
      </c>
      <c r="F113" s="4">
        <v>51</v>
      </c>
    </row>
    <row r="114" spans="2:6" x14ac:dyDescent="0.25">
      <c r="B114" t="s">
        <v>13</v>
      </c>
      <c r="C114" t="s">
        <v>14</v>
      </c>
      <c r="D114" t="s">
        <v>36</v>
      </c>
      <c r="E114" s="3">
        <v>1925</v>
      </c>
      <c r="F114" s="4">
        <v>192</v>
      </c>
    </row>
    <row r="115" spans="2:6" x14ac:dyDescent="0.25">
      <c r="B115" t="s">
        <v>23</v>
      </c>
      <c r="C115" t="s">
        <v>6</v>
      </c>
      <c r="D115" t="s">
        <v>24</v>
      </c>
      <c r="E115" s="3">
        <v>6608</v>
      </c>
      <c r="F115" s="4">
        <v>225</v>
      </c>
    </row>
    <row r="116" spans="2:6" x14ac:dyDescent="0.25">
      <c r="B116" t="s">
        <v>16</v>
      </c>
      <c r="C116" t="s">
        <v>30</v>
      </c>
      <c r="D116" t="s">
        <v>42</v>
      </c>
      <c r="E116" s="3">
        <v>8008</v>
      </c>
      <c r="F116" s="4">
        <v>456</v>
      </c>
    </row>
    <row r="117" spans="2:6" x14ac:dyDescent="0.25">
      <c r="B117" t="s">
        <v>35</v>
      </c>
      <c r="C117" t="s">
        <v>30</v>
      </c>
      <c r="D117" t="s">
        <v>18</v>
      </c>
      <c r="E117" s="3">
        <v>1428</v>
      </c>
      <c r="F117" s="4">
        <v>93</v>
      </c>
    </row>
    <row r="118" spans="2:6" x14ac:dyDescent="0.25">
      <c r="B118" t="s">
        <v>16</v>
      </c>
      <c r="C118" t="s">
        <v>30</v>
      </c>
      <c r="D118" t="s">
        <v>12</v>
      </c>
      <c r="E118" s="3">
        <v>525</v>
      </c>
      <c r="F118" s="4">
        <v>48</v>
      </c>
    </row>
    <row r="119" spans="2:6" x14ac:dyDescent="0.25">
      <c r="B119" t="s">
        <v>16</v>
      </c>
      <c r="C119" t="s">
        <v>6</v>
      </c>
      <c r="D119" t="s">
        <v>15</v>
      </c>
      <c r="E119" s="3">
        <v>1505</v>
      </c>
      <c r="F119" s="4">
        <v>102</v>
      </c>
    </row>
    <row r="120" spans="2:6" x14ac:dyDescent="0.25">
      <c r="B120" t="s">
        <v>23</v>
      </c>
      <c r="C120" t="s">
        <v>9</v>
      </c>
      <c r="D120" t="s">
        <v>7</v>
      </c>
      <c r="E120" s="3">
        <v>6755</v>
      </c>
      <c r="F120" s="4">
        <v>252</v>
      </c>
    </row>
    <row r="121" spans="2:6" x14ac:dyDescent="0.25">
      <c r="B121" t="s">
        <v>26</v>
      </c>
      <c r="C121" t="s">
        <v>6</v>
      </c>
      <c r="D121" t="s">
        <v>15</v>
      </c>
      <c r="E121" s="3">
        <v>11571</v>
      </c>
      <c r="F121" s="4">
        <v>138</v>
      </c>
    </row>
    <row r="122" spans="2:6" x14ac:dyDescent="0.25">
      <c r="B122" t="s">
        <v>5</v>
      </c>
      <c r="C122" t="s">
        <v>20</v>
      </c>
      <c r="D122" t="s">
        <v>18</v>
      </c>
      <c r="E122" s="3">
        <v>2541</v>
      </c>
      <c r="F122" s="4">
        <v>90</v>
      </c>
    </row>
    <row r="123" spans="2:6" x14ac:dyDescent="0.25">
      <c r="B123" t="s">
        <v>13</v>
      </c>
      <c r="C123" t="s">
        <v>6</v>
      </c>
      <c r="D123" t="s">
        <v>7</v>
      </c>
      <c r="E123" s="3">
        <v>1526</v>
      </c>
      <c r="F123" s="4">
        <v>240</v>
      </c>
    </row>
    <row r="124" spans="2:6" x14ac:dyDescent="0.25">
      <c r="B124" t="s">
        <v>5</v>
      </c>
      <c r="C124" t="s">
        <v>20</v>
      </c>
      <c r="D124" t="s">
        <v>12</v>
      </c>
      <c r="E124" s="3">
        <v>6125</v>
      </c>
      <c r="F124" s="4">
        <v>102</v>
      </c>
    </row>
    <row r="125" spans="2:6" x14ac:dyDescent="0.25">
      <c r="B125" t="s">
        <v>13</v>
      </c>
      <c r="C125" t="s">
        <v>9</v>
      </c>
      <c r="D125" t="s">
        <v>39</v>
      </c>
      <c r="E125" s="3">
        <v>847</v>
      </c>
      <c r="F125" s="4">
        <v>129</v>
      </c>
    </row>
    <row r="126" spans="2:6" x14ac:dyDescent="0.25">
      <c r="B126" t="s">
        <v>8</v>
      </c>
      <c r="C126" t="s">
        <v>9</v>
      </c>
      <c r="D126" t="s">
        <v>39</v>
      </c>
      <c r="E126" s="3">
        <v>4753</v>
      </c>
      <c r="F126" s="4">
        <v>300</v>
      </c>
    </row>
    <row r="127" spans="2:6" x14ac:dyDescent="0.25">
      <c r="B127" t="s">
        <v>16</v>
      </c>
      <c r="C127" t="s">
        <v>20</v>
      </c>
      <c r="D127" t="s">
        <v>19</v>
      </c>
      <c r="E127" s="3">
        <v>959</v>
      </c>
      <c r="F127" s="4">
        <v>135</v>
      </c>
    </row>
    <row r="128" spans="2:6" x14ac:dyDescent="0.25">
      <c r="B128" t="s">
        <v>23</v>
      </c>
      <c r="C128" t="s">
        <v>9</v>
      </c>
      <c r="D128" t="s">
        <v>38</v>
      </c>
      <c r="E128" s="3">
        <v>2793</v>
      </c>
      <c r="F128" s="4">
        <v>114</v>
      </c>
    </row>
    <row r="129" spans="2:6" x14ac:dyDescent="0.25">
      <c r="B129" t="s">
        <v>23</v>
      </c>
      <c r="C129" t="s">
        <v>9</v>
      </c>
      <c r="D129" t="s">
        <v>24</v>
      </c>
      <c r="E129" s="3">
        <v>4606</v>
      </c>
      <c r="F129" s="4">
        <v>63</v>
      </c>
    </row>
    <row r="130" spans="2:6" x14ac:dyDescent="0.25">
      <c r="B130" t="s">
        <v>23</v>
      </c>
      <c r="C130" t="s">
        <v>14</v>
      </c>
      <c r="D130" t="s">
        <v>32</v>
      </c>
      <c r="E130" s="3">
        <v>5551</v>
      </c>
      <c r="F130" s="4">
        <v>252</v>
      </c>
    </row>
    <row r="131" spans="2:6" x14ac:dyDescent="0.25">
      <c r="B131" t="s">
        <v>35</v>
      </c>
      <c r="C131" t="s">
        <v>14</v>
      </c>
      <c r="D131" t="s">
        <v>10</v>
      </c>
      <c r="E131" s="3">
        <v>6657</v>
      </c>
      <c r="F131" s="4">
        <v>303</v>
      </c>
    </row>
    <row r="132" spans="2:6" x14ac:dyDescent="0.25">
      <c r="B132" t="s">
        <v>23</v>
      </c>
      <c r="C132" t="s">
        <v>17</v>
      </c>
      <c r="D132" t="s">
        <v>28</v>
      </c>
      <c r="E132" s="3">
        <v>4438</v>
      </c>
      <c r="F132" s="4">
        <v>246</v>
      </c>
    </row>
    <row r="133" spans="2:6" x14ac:dyDescent="0.25">
      <c r="B133" t="s">
        <v>8</v>
      </c>
      <c r="C133" t="s">
        <v>20</v>
      </c>
      <c r="D133" t="s">
        <v>22</v>
      </c>
      <c r="E133" s="3">
        <v>168</v>
      </c>
      <c r="F133" s="4">
        <v>84</v>
      </c>
    </row>
    <row r="134" spans="2:6" x14ac:dyDescent="0.25">
      <c r="B134" t="s">
        <v>23</v>
      </c>
      <c r="C134" t="s">
        <v>30</v>
      </c>
      <c r="D134" t="s">
        <v>28</v>
      </c>
      <c r="E134" s="3">
        <v>7777</v>
      </c>
      <c r="F134" s="4">
        <v>39</v>
      </c>
    </row>
    <row r="135" spans="2:6" x14ac:dyDescent="0.25">
      <c r="B135" t="s">
        <v>25</v>
      </c>
      <c r="C135" t="s">
        <v>14</v>
      </c>
      <c r="D135" t="s">
        <v>28</v>
      </c>
      <c r="E135" s="3">
        <v>3339</v>
      </c>
      <c r="F135" s="4">
        <v>348</v>
      </c>
    </row>
    <row r="136" spans="2:6" x14ac:dyDescent="0.25">
      <c r="B136" t="s">
        <v>23</v>
      </c>
      <c r="C136" t="s">
        <v>6</v>
      </c>
      <c r="D136" t="s">
        <v>19</v>
      </c>
      <c r="E136" s="3">
        <v>6391</v>
      </c>
      <c r="F136" s="4">
        <v>48</v>
      </c>
    </row>
    <row r="137" spans="2:6" x14ac:dyDescent="0.25">
      <c r="B137" t="s">
        <v>25</v>
      </c>
      <c r="C137" t="s">
        <v>6</v>
      </c>
      <c r="D137" t="s">
        <v>22</v>
      </c>
      <c r="E137" s="3">
        <v>518</v>
      </c>
      <c r="F137" s="4">
        <v>75</v>
      </c>
    </row>
    <row r="138" spans="2:6" x14ac:dyDescent="0.25">
      <c r="B138" t="s">
        <v>23</v>
      </c>
      <c r="C138" t="s">
        <v>20</v>
      </c>
      <c r="D138" t="s">
        <v>40</v>
      </c>
      <c r="E138" s="3">
        <v>5677</v>
      </c>
      <c r="F138" s="4">
        <v>258</v>
      </c>
    </row>
    <row r="139" spans="2:6" x14ac:dyDescent="0.25">
      <c r="B139" t="s">
        <v>16</v>
      </c>
      <c r="C139" t="s">
        <v>17</v>
      </c>
      <c r="D139" t="s">
        <v>28</v>
      </c>
      <c r="E139" s="3">
        <v>6048</v>
      </c>
      <c r="F139" s="4">
        <v>27</v>
      </c>
    </row>
    <row r="140" spans="2:6" x14ac:dyDescent="0.25">
      <c r="B140" t="s">
        <v>8</v>
      </c>
      <c r="C140" t="s">
        <v>20</v>
      </c>
      <c r="D140" t="s">
        <v>10</v>
      </c>
      <c r="E140" s="3">
        <v>3752</v>
      </c>
      <c r="F140" s="4">
        <v>213</v>
      </c>
    </row>
    <row r="141" spans="2:6" x14ac:dyDescent="0.25">
      <c r="B141" t="s">
        <v>25</v>
      </c>
      <c r="C141" t="s">
        <v>9</v>
      </c>
      <c r="D141" t="s">
        <v>32</v>
      </c>
      <c r="E141" s="3">
        <v>4480</v>
      </c>
      <c r="F141" s="4">
        <v>357</v>
      </c>
    </row>
    <row r="142" spans="2:6" x14ac:dyDescent="0.25">
      <c r="B142" t="s">
        <v>11</v>
      </c>
      <c r="C142" t="s">
        <v>6</v>
      </c>
      <c r="D142" t="s">
        <v>12</v>
      </c>
      <c r="E142" s="3">
        <v>259</v>
      </c>
      <c r="F142" s="4">
        <v>207</v>
      </c>
    </row>
    <row r="143" spans="2:6" x14ac:dyDescent="0.25">
      <c r="B143" t="s">
        <v>8</v>
      </c>
      <c r="C143" t="s">
        <v>6</v>
      </c>
      <c r="D143" t="s">
        <v>7</v>
      </c>
      <c r="E143" s="3">
        <v>42</v>
      </c>
      <c r="F143" s="4">
        <v>150</v>
      </c>
    </row>
    <row r="144" spans="2:6" x14ac:dyDescent="0.25">
      <c r="B144" t="s">
        <v>13</v>
      </c>
      <c r="C144" t="s">
        <v>14</v>
      </c>
      <c r="D144" t="s">
        <v>42</v>
      </c>
      <c r="E144" s="3">
        <v>98</v>
      </c>
      <c r="F144" s="4">
        <v>204</v>
      </c>
    </row>
    <row r="145" spans="2:6" x14ac:dyDescent="0.25">
      <c r="B145" t="s">
        <v>23</v>
      </c>
      <c r="C145" t="s">
        <v>9</v>
      </c>
      <c r="D145" t="s">
        <v>39</v>
      </c>
      <c r="E145" s="3">
        <v>2478</v>
      </c>
      <c r="F145" s="4">
        <v>21</v>
      </c>
    </row>
    <row r="146" spans="2:6" x14ac:dyDescent="0.25">
      <c r="B146" t="s">
        <v>13</v>
      </c>
      <c r="C146" t="s">
        <v>30</v>
      </c>
      <c r="D146" t="s">
        <v>19</v>
      </c>
      <c r="E146" s="3">
        <v>7847</v>
      </c>
      <c r="F146" s="4">
        <v>174</v>
      </c>
    </row>
    <row r="147" spans="2:6" x14ac:dyDescent="0.25">
      <c r="B147" t="s">
        <v>26</v>
      </c>
      <c r="C147" t="s">
        <v>6</v>
      </c>
      <c r="D147" t="s">
        <v>28</v>
      </c>
      <c r="E147" s="3">
        <v>9926</v>
      </c>
      <c r="F147" s="4">
        <v>201</v>
      </c>
    </row>
    <row r="148" spans="2:6" x14ac:dyDescent="0.25">
      <c r="B148" t="s">
        <v>8</v>
      </c>
      <c r="C148" t="s">
        <v>20</v>
      </c>
      <c r="D148" t="s">
        <v>31</v>
      </c>
      <c r="E148" s="3">
        <v>819</v>
      </c>
      <c r="F148" s="4">
        <v>510</v>
      </c>
    </row>
    <row r="149" spans="2:6" x14ac:dyDescent="0.25">
      <c r="B149" t="s">
        <v>16</v>
      </c>
      <c r="C149" t="s">
        <v>17</v>
      </c>
      <c r="D149" t="s">
        <v>32</v>
      </c>
      <c r="E149" s="3">
        <v>3052</v>
      </c>
      <c r="F149" s="4">
        <v>378</v>
      </c>
    </row>
    <row r="150" spans="2:6" x14ac:dyDescent="0.25">
      <c r="B150" t="s">
        <v>11</v>
      </c>
      <c r="C150" t="s">
        <v>30</v>
      </c>
      <c r="D150" t="s">
        <v>41</v>
      </c>
      <c r="E150" s="3">
        <v>6832</v>
      </c>
      <c r="F150" s="4">
        <v>27</v>
      </c>
    </row>
    <row r="151" spans="2:6" x14ac:dyDescent="0.25">
      <c r="B151" t="s">
        <v>26</v>
      </c>
      <c r="C151" t="s">
        <v>17</v>
      </c>
      <c r="D151" t="s">
        <v>29</v>
      </c>
      <c r="E151" s="3">
        <v>2016</v>
      </c>
      <c r="F151" s="4">
        <v>117</v>
      </c>
    </row>
    <row r="152" spans="2:6" x14ac:dyDescent="0.25">
      <c r="B152" t="s">
        <v>16</v>
      </c>
      <c r="C152" t="s">
        <v>20</v>
      </c>
      <c r="D152" t="s">
        <v>41</v>
      </c>
      <c r="E152" s="3">
        <v>7322</v>
      </c>
      <c r="F152" s="4">
        <v>36</v>
      </c>
    </row>
    <row r="153" spans="2:6" x14ac:dyDescent="0.25">
      <c r="B153" t="s">
        <v>8</v>
      </c>
      <c r="C153" t="s">
        <v>9</v>
      </c>
      <c r="D153" t="s">
        <v>19</v>
      </c>
      <c r="E153" s="3">
        <v>357</v>
      </c>
      <c r="F153" s="4">
        <v>126</v>
      </c>
    </row>
    <row r="154" spans="2:6" x14ac:dyDescent="0.25">
      <c r="B154" t="s">
        <v>11</v>
      </c>
      <c r="C154" t="s">
        <v>17</v>
      </c>
      <c r="D154" t="s">
        <v>18</v>
      </c>
      <c r="E154" s="3">
        <v>3192</v>
      </c>
      <c r="F154" s="4">
        <v>72</v>
      </c>
    </row>
    <row r="155" spans="2:6" x14ac:dyDescent="0.25">
      <c r="B155" t="s">
        <v>23</v>
      </c>
      <c r="C155" t="s">
        <v>14</v>
      </c>
      <c r="D155" t="s">
        <v>22</v>
      </c>
      <c r="E155" s="3">
        <v>8435</v>
      </c>
      <c r="F155" s="4">
        <v>42</v>
      </c>
    </row>
    <row r="156" spans="2:6" x14ac:dyDescent="0.25">
      <c r="B156" t="s">
        <v>5</v>
      </c>
      <c r="C156" t="s">
        <v>17</v>
      </c>
      <c r="D156" t="s">
        <v>32</v>
      </c>
      <c r="E156" s="3">
        <v>0</v>
      </c>
      <c r="F156" s="4">
        <v>135</v>
      </c>
    </row>
    <row r="157" spans="2:6" x14ac:dyDescent="0.25">
      <c r="B157" t="s">
        <v>23</v>
      </c>
      <c r="C157" t="s">
        <v>30</v>
      </c>
      <c r="D157" t="s">
        <v>38</v>
      </c>
      <c r="E157" s="3">
        <v>8862</v>
      </c>
      <c r="F157" s="4">
        <v>189</v>
      </c>
    </row>
    <row r="158" spans="2:6" x14ac:dyDescent="0.25">
      <c r="B158" t="s">
        <v>16</v>
      </c>
      <c r="C158" t="s">
        <v>6</v>
      </c>
      <c r="D158" t="s">
        <v>40</v>
      </c>
      <c r="E158" s="3">
        <v>3556</v>
      </c>
      <c r="F158" s="4">
        <v>459</v>
      </c>
    </row>
    <row r="159" spans="2:6" x14ac:dyDescent="0.25">
      <c r="B159" t="s">
        <v>25</v>
      </c>
      <c r="C159" t="s">
        <v>30</v>
      </c>
      <c r="D159" t="s">
        <v>37</v>
      </c>
      <c r="E159" s="3">
        <v>7280</v>
      </c>
      <c r="F159" s="4">
        <v>201</v>
      </c>
    </row>
    <row r="160" spans="2:6" x14ac:dyDescent="0.25">
      <c r="B160" t="s">
        <v>16</v>
      </c>
      <c r="C160" t="s">
        <v>30</v>
      </c>
      <c r="D160" t="s">
        <v>7</v>
      </c>
      <c r="E160" s="3">
        <v>3402</v>
      </c>
      <c r="F160" s="4">
        <v>366</v>
      </c>
    </row>
    <row r="161" spans="2:6" x14ac:dyDescent="0.25">
      <c r="B161" t="s">
        <v>27</v>
      </c>
      <c r="C161" t="s">
        <v>6</v>
      </c>
      <c r="D161" t="s">
        <v>32</v>
      </c>
      <c r="E161" s="3">
        <v>4592</v>
      </c>
      <c r="F161" s="4">
        <v>324</v>
      </c>
    </row>
    <row r="162" spans="2:6" x14ac:dyDescent="0.25">
      <c r="B162" t="s">
        <v>11</v>
      </c>
      <c r="C162" t="s">
        <v>9</v>
      </c>
      <c r="D162" t="s">
        <v>37</v>
      </c>
      <c r="E162" s="3">
        <v>7833</v>
      </c>
      <c r="F162" s="4">
        <v>243</v>
      </c>
    </row>
    <row r="163" spans="2:6" x14ac:dyDescent="0.25">
      <c r="B163" t="s">
        <v>26</v>
      </c>
      <c r="C163" t="s">
        <v>17</v>
      </c>
      <c r="D163" t="s">
        <v>41</v>
      </c>
      <c r="E163" s="3">
        <v>7651</v>
      </c>
      <c r="F163" s="4">
        <v>213</v>
      </c>
    </row>
    <row r="164" spans="2:6" x14ac:dyDescent="0.25">
      <c r="B164" t="s">
        <v>5</v>
      </c>
      <c r="C164" t="s">
        <v>9</v>
      </c>
      <c r="D164" t="s">
        <v>7</v>
      </c>
      <c r="E164" s="3">
        <v>2275</v>
      </c>
      <c r="F164" s="4">
        <v>447</v>
      </c>
    </row>
    <row r="165" spans="2:6" x14ac:dyDescent="0.25">
      <c r="B165" t="s">
        <v>5</v>
      </c>
      <c r="C165" t="s">
        <v>20</v>
      </c>
      <c r="D165" t="s">
        <v>31</v>
      </c>
      <c r="E165" s="3">
        <v>5670</v>
      </c>
      <c r="F165" s="4">
        <v>297</v>
      </c>
    </row>
    <row r="166" spans="2:6" x14ac:dyDescent="0.25">
      <c r="B166" t="s">
        <v>23</v>
      </c>
      <c r="C166" t="s">
        <v>9</v>
      </c>
      <c r="D166" t="s">
        <v>29</v>
      </c>
      <c r="E166" s="3">
        <v>2135</v>
      </c>
      <c r="F166" s="4">
        <v>27</v>
      </c>
    </row>
    <row r="167" spans="2:6" x14ac:dyDescent="0.25">
      <c r="B167" t="s">
        <v>5</v>
      </c>
      <c r="C167" t="s">
        <v>30</v>
      </c>
      <c r="D167" t="s">
        <v>34</v>
      </c>
      <c r="E167" s="3">
        <v>2779</v>
      </c>
      <c r="F167" s="4">
        <v>75</v>
      </c>
    </row>
    <row r="168" spans="2:6" x14ac:dyDescent="0.25">
      <c r="B168" t="s">
        <v>35</v>
      </c>
      <c r="C168" t="s">
        <v>17</v>
      </c>
      <c r="D168" t="s">
        <v>19</v>
      </c>
      <c r="E168" s="3">
        <v>12950</v>
      </c>
      <c r="F168" s="4">
        <v>30</v>
      </c>
    </row>
    <row r="169" spans="2:6" x14ac:dyDescent="0.25">
      <c r="B169" t="s">
        <v>23</v>
      </c>
      <c r="C169" t="s">
        <v>14</v>
      </c>
      <c r="D169" t="s">
        <v>15</v>
      </c>
      <c r="E169" s="3">
        <v>2646</v>
      </c>
      <c r="F169" s="4">
        <v>177</v>
      </c>
    </row>
    <row r="170" spans="2:6" x14ac:dyDescent="0.25">
      <c r="B170" t="s">
        <v>5</v>
      </c>
      <c r="C170" t="s">
        <v>30</v>
      </c>
      <c r="D170" t="s">
        <v>19</v>
      </c>
      <c r="E170" s="3">
        <v>3794</v>
      </c>
      <c r="F170" s="4">
        <v>159</v>
      </c>
    </row>
    <row r="171" spans="2:6" x14ac:dyDescent="0.25">
      <c r="B171" t="s">
        <v>27</v>
      </c>
      <c r="C171" t="s">
        <v>9</v>
      </c>
      <c r="D171" t="s">
        <v>19</v>
      </c>
      <c r="E171" s="3">
        <v>819</v>
      </c>
      <c r="F171" s="4">
        <v>306</v>
      </c>
    </row>
    <row r="172" spans="2:6" x14ac:dyDescent="0.25">
      <c r="B172" t="s">
        <v>27</v>
      </c>
      <c r="C172" t="s">
        <v>30</v>
      </c>
      <c r="D172" t="s">
        <v>33</v>
      </c>
      <c r="E172" s="3">
        <v>2583</v>
      </c>
      <c r="F172" s="4">
        <v>18</v>
      </c>
    </row>
    <row r="173" spans="2:6" x14ac:dyDescent="0.25">
      <c r="B173" t="s">
        <v>23</v>
      </c>
      <c r="C173" t="s">
        <v>9</v>
      </c>
      <c r="D173" t="s">
        <v>36</v>
      </c>
      <c r="E173" s="3">
        <v>4585</v>
      </c>
      <c r="F173" s="4">
        <v>240</v>
      </c>
    </row>
    <row r="174" spans="2:6" x14ac:dyDescent="0.25">
      <c r="B174" t="s">
        <v>25</v>
      </c>
      <c r="C174" t="s">
        <v>30</v>
      </c>
      <c r="D174" t="s">
        <v>19</v>
      </c>
      <c r="E174" s="3">
        <v>1652</v>
      </c>
      <c r="F174" s="4">
        <v>93</v>
      </c>
    </row>
    <row r="175" spans="2:6" x14ac:dyDescent="0.25">
      <c r="B175" t="s">
        <v>35</v>
      </c>
      <c r="C175" t="s">
        <v>30</v>
      </c>
      <c r="D175" t="s">
        <v>42</v>
      </c>
      <c r="E175" s="3">
        <v>4991</v>
      </c>
      <c r="F175" s="4">
        <v>9</v>
      </c>
    </row>
    <row r="176" spans="2:6" x14ac:dyDescent="0.25">
      <c r="B176" t="s">
        <v>8</v>
      </c>
      <c r="C176" t="s">
        <v>30</v>
      </c>
      <c r="D176" t="s">
        <v>29</v>
      </c>
      <c r="E176" s="3">
        <v>2009</v>
      </c>
      <c r="F176" s="4">
        <v>219</v>
      </c>
    </row>
    <row r="177" spans="2:6" x14ac:dyDescent="0.25">
      <c r="B177" t="s">
        <v>26</v>
      </c>
      <c r="C177" t="s">
        <v>17</v>
      </c>
      <c r="D177" t="s">
        <v>22</v>
      </c>
      <c r="E177" s="3">
        <v>1568</v>
      </c>
      <c r="F177" s="4">
        <v>141</v>
      </c>
    </row>
    <row r="178" spans="2:6" x14ac:dyDescent="0.25">
      <c r="B178" t="s">
        <v>13</v>
      </c>
      <c r="C178" t="s">
        <v>6</v>
      </c>
      <c r="D178" t="s">
        <v>33</v>
      </c>
      <c r="E178" s="3">
        <v>3388</v>
      </c>
      <c r="F178" s="4">
        <v>123</v>
      </c>
    </row>
    <row r="179" spans="2:6" x14ac:dyDescent="0.25">
      <c r="B179" t="s">
        <v>5</v>
      </c>
      <c r="C179" t="s">
        <v>20</v>
      </c>
      <c r="D179" t="s">
        <v>38</v>
      </c>
      <c r="E179" s="3">
        <v>623</v>
      </c>
      <c r="F179" s="4">
        <v>51</v>
      </c>
    </row>
    <row r="180" spans="2:6" x14ac:dyDescent="0.25">
      <c r="B180" t="s">
        <v>16</v>
      </c>
      <c r="C180" t="s">
        <v>14</v>
      </c>
      <c r="D180" t="s">
        <v>12</v>
      </c>
      <c r="E180" s="3">
        <v>10073</v>
      </c>
      <c r="F180" s="4">
        <v>120</v>
      </c>
    </row>
    <row r="181" spans="2:6" x14ac:dyDescent="0.25">
      <c r="B181" t="s">
        <v>8</v>
      </c>
      <c r="C181" t="s">
        <v>17</v>
      </c>
      <c r="D181" t="s">
        <v>42</v>
      </c>
      <c r="E181" s="3">
        <v>1561</v>
      </c>
      <c r="F181" s="4">
        <v>27</v>
      </c>
    </row>
    <row r="182" spans="2:6" x14ac:dyDescent="0.25">
      <c r="B182" t="s">
        <v>11</v>
      </c>
      <c r="C182" t="s">
        <v>14</v>
      </c>
      <c r="D182" t="s">
        <v>39</v>
      </c>
      <c r="E182" s="3">
        <v>11522</v>
      </c>
      <c r="F182" s="4">
        <v>204</v>
      </c>
    </row>
    <row r="183" spans="2:6" x14ac:dyDescent="0.25">
      <c r="B183" t="s">
        <v>16</v>
      </c>
      <c r="C183" t="s">
        <v>20</v>
      </c>
      <c r="D183" t="s">
        <v>31</v>
      </c>
      <c r="E183" s="3">
        <v>2317</v>
      </c>
      <c r="F183" s="4">
        <v>123</v>
      </c>
    </row>
    <row r="184" spans="2:6" x14ac:dyDescent="0.25">
      <c r="B184" t="s">
        <v>35</v>
      </c>
      <c r="C184" t="s">
        <v>6</v>
      </c>
      <c r="D184" t="s">
        <v>40</v>
      </c>
      <c r="E184" s="3">
        <v>3059</v>
      </c>
      <c r="F184" s="4">
        <v>27</v>
      </c>
    </row>
    <row r="185" spans="2:6" x14ac:dyDescent="0.25">
      <c r="B185" t="s">
        <v>13</v>
      </c>
      <c r="C185" t="s">
        <v>6</v>
      </c>
      <c r="D185" t="s">
        <v>42</v>
      </c>
      <c r="E185" s="3">
        <v>2324</v>
      </c>
      <c r="F185" s="4">
        <v>177</v>
      </c>
    </row>
    <row r="186" spans="2:6" x14ac:dyDescent="0.25">
      <c r="B186" t="s">
        <v>27</v>
      </c>
      <c r="C186" t="s">
        <v>17</v>
      </c>
      <c r="D186" t="s">
        <v>42</v>
      </c>
      <c r="E186" s="3">
        <v>4956</v>
      </c>
      <c r="F186" s="4">
        <v>171</v>
      </c>
    </row>
    <row r="187" spans="2:6" x14ac:dyDescent="0.25">
      <c r="B187" t="s">
        <v>35</v>
      </c>
      <c r="C187" t="s">
        <v>30</v>
      </c>
      <c r="D187" t="s">
        <v>36</v>
      </c>
      <c r="E187" s="3">
        <v>5355</v>
      </c>
      <c r="F187" s="4">
        <v>204</v>
      </c>
    </row>
    <row r="188" spans="2:6" x14ac:dyDescent="0.25">
      <c r="B188" t="s">
        <v>27</v>
      </c>
      <c r="C188" t="s">
        <v>30</v>
      </c>
      <c r="D188" t="s">
        <v>24</v>
      </c>
      <c r="E188" s="3">
        <v>7259</v>
      </c>
      <c r="F188" s="4">
        <v>276</v>
      </c>
    </row>
    <row r="189" spans="2:6" x14ac:dyDescent="0.25">
      <c r="B189" t="s">
        <v>8</v>
      </c>
      <c r="C189" t="s">
        <v>6</v>
      </c>
      <c r="D189" t="s">
        <v>42</v>
      </c>
      <c r="E189" s="3">
        <v>6279</v>
      </c>
      <c r="F189" s="4">
        <v>45</v>
      </c>
    </row>
    <row r="190" spans="2:6" x14ac:dyDescent="0.25">
      <c r="B190" t="s">
        <v>5</v>
      </c>
      <c r="C190" t="s">
        <v>20</v>
      </c>
      <c r="D190" t="s">
        <v>32</v>
      </c>
      <c r="E190" s="3">
        <v>2541</v>
      </c>
      <c r="F190" s="4">
        <v>45</v>
      </c>
    </row>
    <row r="191" spans="2:6" x14ac:dyDescent="0.25">
      <c r="B191" t="s">
        <v>16</v>
      </c>
      <c r="C191" t="s">
        <v>9</v>
      </c>
      <c r="D191" t="s">
        <v>39</v>
      </c>
      <c r="E191" s="3">
        <v>3864</v>
      </c>
      <c r="F191" s="4">
        <v>177</v>
      </c>
    </row>
    <row r="192" spans="2:6" x14ac:dyDescent="0.25">
      <c r="B192" t="s">
        <v>25</v>
      </c>
      <c r="C192" t="s">
        <v>14</v>
      </c>
      <c r="D192" t="s">
        <v>31</v>
      </c>
      <c r="E192" s="3">
        <v>6146</v>
      </c>
      <c r="F192" s="4">
        <v>63</v>
      </c>
    </row>
    <row r="193" spans="2:6" x14ac:dyDescent="0.25">
      <c r="B193" t="s">
        <v>11</v>
      </c>
      <c r="C193" t="s">
        <v>17</v>
      </c>
      <c r="D193" t="s">
        <v>15</v>
      </c>
      <c r="E193" s="3">
        <v>2639</v>
      </c>
      <c r="F193" s="4">
        <v>204</v>
      </c>
    </row>
    <row r="194" spans="2:6" x14ac:dyDescent="0.25">
      <c r="B194" t="s">
        <v>8</v>
      </c>
      <c r="C194" t="s">
        <v>6</v>
      </c>
      <c r="D194" t="s">
        <v>22</v>
      </c>
      <c r="E194" s="3">
        <v>1890</v>
      </c>
      <c r="F194" s="4">
        <v>195</v>
      </c>
    </row>
    <row r="195" spans="2:6" x14ac:dyDescent="0.25">
      <c r="B195" t="s">
        <v>23</v>
      </c>
      <c r="C195" t="s">
        <v>30</v>
      </c>
      <c r="D195" t="s">
        <v>24</v>
      </c>
      <c r="E195" s="3">
        <v>1932</v>
      </c>
      <c r="F195" s="4">
        <v>369</v>
      </c>
    </row>
    <row r="196" spans="2:6" x14ac:dyDescent="0.25">
      <c r="B196" t="s">
        <v>27</v>
      </c>
      <c r="C196" t="s">
        <v>30</v>
      </c>
      <c r="D196" t="s">
        <v>18</v>
      </c>
      <c r="E196" s="3">
        <v>6300</v>
      </c>
      <c r="F196" s="4">
        <v>42</v>
      </c>
    </row>
    <row r="197" spans="2:6" x14ac:dyDescent="0.25">
      <c r="B197" t="s">
        <v>16</v>
      </c>
      <c r="C197" t="s">
        <v>6</v>
      </c>
      <c r="D197" t="s">
        <v>7</v>
      </c>
      <c r="E197" s="3">
        <v>560</v>
      </c>
      <c r="F197" s="4">
        <v>81</v>
      </c>
    </row>
    <row r="198" spans="2:6" x14ac:dyDescent="0.25">
      <c r="B198" t="s">
        <v>11</v>
      </c>
      <c r="C198" t="s">
        <v>6</v>
      </c>
      <c r="D198" t="s">
        <v>42</v>
      </c>
      <c r="E198" s="3">
        <v>2856</v>
      </c>
      <c r="F198" s="4">
        <v>246</v>
      </c>
    </row>
    <row r="199" spans="2:6" x14ac:dyDescent="0.25">
      <c r="B199" t="s">
        <v>11</v>
      </c>
      <c r="C199" t="s">
        <v>30</v>
      </c>
      <c r="D199" t="s">
        <v>28</v>
      </c>
      <c r="E199" s="3">
        <v>707</v>
      </c>
      <c r="F199" s="4">
        <v>174</v>
      </c>
    </row>
    <row r="200" spans="2:6" x14ac:dyDescent="0.25">
      <c r="B200" t="s">
        <v>8</v>
      </c>
      <c r="C200" t="s">
        <v>9</v>
      </c>
      <c r="D200" t="s">
        <v>7</v>
      </c>
      <c r="E200" s="3">
        <v>3598</v>
      </c>
      <c r="F200" s="4">
        <v>81</v>
      </c>
    </row>
    <row r="201" spans="2:6" x14ac:dyDescent="0.25">
      <c r="B201" t="s">
        <v>5</v>
      </c>
      <c r="C201" t="s">
        <v>9</v>
      </c>
      <c r="D201" t="s">
        <v>22</v>
      </c>
      <c r="E201" s="3">
        <v>6853</v>
      </c>
      <c r="F201" s="4">
        <v>372</v>
      </c>
    </row>
    <row r="202" spans="2:6" x14ac:dyDescent="0.25">
      <c r="B202" t="s">
        <v>5</v>
      </c>
      <c r="C202" t="s">
        <v>9</v>
      </c>
      <c r="D202" t="s">
        <v>29</v>
      </c>
      <c r="E202" s="3">
        <v>4725</v>
      </c>
      <c r="F202" s="4">
        <v>174</v>
      </c>
    </row>
    <row r="203" spans="2:6" x14ac:dyDescent="0.25">
      <c r="B203" t="s">
        <v>13</v>
      </c>
      <c r="C203" t="s">
        <v>14</v>
      </c>
      <c r="D203" t="s">
        <v>10</v>
      </c>
      <c r="E203" s="3">
        <v>10304</v>
      </c>
      <c r="F203" s="4">
        <v>84</v>
      </c>
    </row>
    <row r="204" spans="2:6" x14ac:dyDescent="0.25">
      <c r="B204" t="s">
        <v>13</v>
      </c>
      <c r="C204" t="s">
        <v>30</v>
      </c>
      <c r="D204" t="s">
        <v>29</v>
      </c>
      <c r="E204" s="3">
        <v>1274</v>
      </c>
      <c r="F204" s="4">
        <v>225</v>
      </c>
    </row>
    <row r="205" spans="2:6" x14ac:dyDescent="0.25">
      <c r="B205" t="s">
        <v>25</v>
      </c>
      <c r="C205" t="s">
        <v>14</v>
      </c>
      <c r="D205" t="s">
        <v>7</v>
      </c>
      <c r="E205" s="3">
        <v>1526</v>
      </c>
      <c r="F205" s="4">
        <v>105</v>
      </c>
    </row>
    <row r="206" spans="2:6" x14ac:dyDescent="0.25">
      <c r="B206" t="s">
        <v>5</v>
      </c>
      <c r="C206" t="s">
        <v>17</v>
      </c>
      <c r="D206" t="s">
        <v>40</v>
      </c>
      <c r="E206" s="3">
        <v>3101</v>
      </c>
      <c r="F206" s="4">
        <v>225</v>
      </c>
    </row>
    <row r="207" spans="2:6" x14ac:dyDescent="0.25">
      <c r="B207" t="s">
        <v>26</v>
      </c>
      <c r="C207" t="s">
        <v>6</v>
      </c>
      <c r="D207" t="s">
        <v>24</v>
      </c>
      <c r="E207" s="3">
        <v>1057</v>
      </c>
      <c r="F207" s="4">
        <v>54</v>
      </c>
    </row>
    <row r="208" spans="2:6" x14ac:dyDescent="0.25">
      <c r="B208" t="s">
        <v>23</v>
      </c>
      <c r="C208" t="s">
        <v>6</v>
      </c>
      <c r="D208" t="s">
        <v>42</v>
      </c>
      <c r="E208" s="3">
        <v>5306</v>
      </c>
      <c r="F208" s="4">
        <v>0</v>
      </c>
    </row>
    <row r="209" spans="2:6" x14ac:dyDescent="0.25">
      <c r="B209" t="s">
        <v>25</v>
      </c>
      <c r="C209" t="s">
        <v>17</v>
      </c>
      <c r="D209" t="s">
        <v>38</v>
      </c>
      <c r="E209" s="3">
        <v>4018</v>
      </c>
      <c r="F209" s="4">
        <v>171</v>
      </c>
    </row>
    <row r="210" spans="2:6" x14ac:dyDescent="0.25">
      <c r="B210" t="s">
        <v>11</v>
      </c>
      <c r="C210" t="s">
        <v>30</v>
      </c>
      <c r="D210" t="s">
        <v>29</v>
      </c>
      <c r="E210" s="3">
        <v>938</v>
      </c>
      <c r="F210" s="4">
        <v>189</v>
      </c>
    </row>
    <row r="211" spans="2:6" x14ac:dyDescent="0.25">
      <c r="B211" t="s">
        <v>23</v>
      </c>
      <c r="C211" t="s">
        <v>20</v>
      </c>
      <c r="D211" t="s">
        <v>15</v>
      </c>
      <c r="E211" s="3">
        <v>1778</v>
      </c>
      <c r="F211" s="4">
        <v>270</v>
      </c>
    </row>
    <row r="212" spans="2:6" x14ac:dyDescent="0.25">
      <c r="B212" t="s">
        <v>16</v>
      </c>
      <c r="C212" t="s">
        <v>17</v>
      </c>
      <c r="D212" t="s">
        <v>7</v>
      </c>
      <c r="E212" s="3">
        <v>1638</v>
      </c>
      <c r="F212" s="4">
        <v>63</v>
      </c>
    </row>
    <row r="213" spans="2:6" x14ac:dyDescent="0.25">
      <c r="B213" t="s">
        <v>13</v>
      </c>
      <c r="C213" t="s">
        <v>20</v>
      </c>
      <c r="D213" t="s">
        <v>18</v>
      </c>
      <c r="E213" s="3">
        <v>154</v>
      </c>
      <c r="F213" s="4">
        <v>21</v>
      </c>
    </row>
    <row r="214" spans="2:6" x14ac:dyDescent="0.25">
      <c r="B214" t="s">
        <v>23</v>
      </c>
      <c r="C214" t="s">
        <v>6</v>
      </c>
      <c r="D214" t="s">
        <v>22</v>
      </c>
      <c r="E214" s="3">
        <v>9835</v>
      </c>
      <c r="F214" s="4">
        <v>207</v>
      </c>
    </row>
    <row r="215" spans="2:6" x14ac:dyDescent="0.25">
      <c r="B215" t="s">
        <v>11</v>
      </c>
      <c r="C215" t="s">
        <v>6</v>
      </c>
      <c r="D215" t="s">
        <v>33</v>
      </c>
      <c r="E215" s="3">
        <v>7273</v>
      </c>
      <c r="F215" s="4">
        <v>96</v>
      </c>
    </row>
    <row r="216" spans="2:6" x14ac:dyDescent="0.25">
      <c r="B216" t="s">
        <v>25</v>
      </c>
      <c r="C216" t="s">
        <v>17</v>
      </c>
      <c r="D216" t="s">
        <v>22</v>
      </c>
      <c r="E216" s="3">
        <v>6909</v>
      </c>
      <c r="F216" s="4">
        <v>81</v>
      </c>
    </row>
    <row r="217" spans="2:6" x14ac:dyDescent="0.25">
      <c r="B217" t="s">
        <v>11</v>
      </c>
      <c r="C217" t="s">
        <v>17</v>
      </c>
      <c r="D217" t="s">
        <v>38</v>
      </c>
      <c r="E217" s="3">
        <v>3920</v>
      </c>
      <c r="F217" s="4">
        <v>306</v>
      </c>
    </row>
    <row r="218" spans="2:6" x14ac:dyDescent="0.25">
      <c r="B218" t="s">
        <v>35</v>
      </c>
      <c r="C218" t="s">
        <v>17</v>
      </c>
      <c r="D218" t="s">
        <v>41</v>
      </c>
      <c r="E218" s="3">
        <v>4858</v>
      </c>
      <c r="F218" s="4">
        <v>279</v>
      </c>
    </row>
    <row r="219" spans="2:6" x14ac:dyDescent="0.25">
      <c r="B219" t="s">
        <v>26</v>
      </c>
      <c r="C219" t="s">
        <v>20</v>
      </c>
      <c r="D219" t="s">
        <v>12</v>
      </c>
      <c r="E219" s="3">
        <v>3549</v>
      </c>
      <c r="F219" s="4">
        <v>3</v>
      </c>
    </row>
    <row r="220" spans="2:6" x14ac:dyDescent="0.25">
      <c r="B220" t="s">
        <v>23</v>
      </c>
      <c r="C220" t="s">
        <v>17</v>
      </c>
      <c r="D220" t="s">
        <v>39</v>
      </c>
      <c r="E220" s="3">
        <v>966</v>
      </c>
      <c r="F220" s="4">
        <v>198</v>
      </c>
    </row>
    <row r="221" spans="2:6" x14ac:dyDescent="0.25">
      <c r="B221" t="s">
        <v>25</v>
      </c>
      <c r="C221" t="s">
        <v>17</v>
      </c>
      <c r="D221" t="s">
        <v>15</v>
      </c>
      <c r="E221" s="3">
        <v>385</v>
      </c>
      <c r="F221" s="4">
        <v>249</v>
      </c>
    </row>
    <row r="222" spans="2:6" x14ac:dyDescent="0.25">
      <c r="B222" t="s">
        <v>16</v>
      </c>
      <c r="C222" t="s">
        <v>30</v>
      </c>
      <c r="D222" t="s">
        <v>29</v>
      </c>
      <c r="E222" s="3">
        <v>2219</v>
      </c>
      <c r="F222" s="4">
        <v>75</v>
      </c>
    </row>
    <row r="223" spans="2:6" x14ac:dyDescent="0.25">
      <c r="B223" t="s">
        <v>11</v>
      </c>
      <c r="C223" t="s">
        <v>14</v>
      </c>
      <c r="D223" t="s">
        <v>10</v>
      </c>
      <c r="E223" s="3">
        <v>2954</v>
      </c>
      <c r="F223" s="4">
        <v>189</v>
      </c>
    </row>
    <row r="224" spans="2:6" x14ac:dyDescent="0.25">
      <c r="B224" t="s">
        <v>23</v>
      </c>
      <c r="C224" t="s">
        <v>14</v>
      </c>
      <c r="D224" t="s">
        <v>10</v>
      </c>
      <c r="E224" s="3">
        <v>280</v>
      </c>
      <c r="F224" s="4">
        <v>87</v>
      </c>
    </row>
    <row r="225" spans="2:6" x14ac:dyDescent="0.25">
      <c r="B225" t="s">
        <v>13</v>
      </c>
      <c r="C225" t="s">
        <v>14</v>
      </c>
      <c r="D225" t="s">
        <v>7</v>
      </c>
      <c r="E225" s="3">
        <v>6118</v>
      </c>
      <c r="F225" s="4">
        <v>174</v>
      </c>
    </row>
    <row r="226" spans="2:6" x14ac:dyDescent="0.25">
      <c r="B226" t="s">
        <v>26</v>
      </c>
      <c r="C226" t="s">
        <v>17</v>
      </c>
      <c r="D226" t="s">
        <v>37</v>
      </c>
      <c r="E226" s="3">
        <v>4802</v>
      </c>
      <c r="F226" s="4">
        <v>36</v>
      </c>
    </row>
    <row r="227" spans="2:6" x14ac:dyDescent="0.25">
      <c r="B227" t="s">
        <v>11</v>
      </c>
      <c r="C227" t="s">
        <v>20</v>
      </c>
      <c r="D227" t="s">
        <v>38</v>
      </c>
      <c r="E227" s="3">
        <v>4137</v>
      </c>
      <c r="F227" s="4">
        <v>60</v>
      </c>
    </row>
    <row r="228" spans="2:6" x14ac:dyDescent="0.25">
      <c r="B228" t="s">
        <v>27</v>
      </c>
      <c r="C228" t="s">
        <v>9</v>
      </c>
      <c r="D228" t="s">
        <v>34</v>
      </c>
      <c r="E228" s="3">
        <v>2023</v>
      </c>
      <c r="F228" s="4">
        <v>78</v>
      </c>
    </row>
    <row r="229" spans="2:6" x14ac:dyDescent="0.25">
      <c r="B229" t="s">
        <v>11</v>
      </c>
      <c r="C229" t="s">
        <v>14</v>
      </c>
      <c r="D229" t="s">
        <v>7</v>
      </c>
      <c r="E229" s="3">
        <v>9051</v>
      </c>
      <c r="F229" s="4">
        <v>57</v>
      </c>
    </row>
    <row r="230" spans="2:6" x14ac:dyDescent="0.25">
      <c r="B230" t="s">
        <v>11</v>
      </c>
      <c r="C230" t="s">
        <v>6</v>
      </c>
      <c r="D230" t="s">
        <v>40</v>
      </c>
      <c r="E230" s="3">
        <v>2919</v>
      </c>
      <c r="F230" s="4">
        <v>45</v>
      </c>
    </row>
    <row r="231" spans="2:6" x14ac:dyDescent="0.25">
      <c r="B231" t="s">
        <v>13</v>
      </c>
      <c r="C231" t="s">
        <v>20</v>
      </c>
      <c r="D231" t="s">
        <v>22</v>
      </c>
      <c r="E231" s="3">
        <v>5915</v>
      </c>
      <c r="F231" s="4">
        <v>3</v>
      </c>
    </row>
    <row r="232" spans="2:6" x14ac:dyDescent="0.25">
      <c r="B232" t="s">
        <v>35</v>
      </c>
      <c r="C232" t="s">
        <v>9</v>
      </c>
      <c r="D232" t="s">
        <v>37</v>
      </c>
      <c r="E232" s="3">
        <v>2562</v>
      </c>
      <c r="F232" s="4">
        <v>6</v>
      </c>
    </row>
    <row r="233" spans="2:6" x14ac:dyDescent="0.25">
      <c r="B233" t="s">
        <v>25</v>
      </c>
      <c r="C233" t="s">
        <v>6</v>
      </c>
      <c r="D233" t="s">
        <v>18</v>
      </c>
      <c r="E233" s="3">
        <v>8813</v>
      </c>
      <c r="F233" s="4">
        <v>21</v>
      </c>
    </row>
    <row r="234" spans="2:6" x14ac:dyDescent="0.25">
      <c r="B234" t="s">
        <v>25</v>
      </c>
      <c r="C234" t="s">
        <v>14</v>
      </c>
      <c r="D234" t="s">
        <v>15</v>
      </c>
      <c r="E234" s="3">
        <v>6111</v>
      </c>
      <c r="F234" s="4">
        <v>3</v>
      </c>
    </row>
    <row r="235" spans="2:6" x14ac:dyDescent="0.25">
      <c r="B235" t="s">
        <v>8</v>
      </c>
      <c r="C235" t="s">
        <v>30</v>
      </c>
      <c r="D235" t="s">
        <v>21</v>
      </c>
      <c r="E235" s="3">
        <v>3507</v>
      </c>
      <c r="F235" s="4">
        <v>288</v>
      </c>
    </row>
    <row r="236" spans="2:6" x14ac:dyDescent="0.25">
      <c r="B236" t="s">
        <v>16</v>
      </c>
      <c r="C236" t="s">
        <v>14</v>
      </c>
      <c r="D236" t="s">
        <v>31</v>
      </c>
      <c r="E236" s="3">
        <v>4319</v>
      </c>
      <c r="F236" s="4">
        <v>30</v>
      </c>
    </row>
    <row r="237" spans="2:6" x14ac:dyDescent="0.25">
      <c r="B237" t="s">
        <v>5</v>
      </c>
      <c r="C237" t="s">
        <v>20</v>
      </c>
      <c r="D237" t="s">
        <v>42</v>
      </c>
      <c r="E237" s="3">
        <v>609</v>
      </c>
      <c r="F237" s="4">
        <v>87</v>
      </c>
    </row>
    <row r="238" spans="2:6" x14ac:dyDescent="0.25">
      <c r="B238" t="s">
        <v>5</v>
      </c>
      <c r="C238" t="s">
        <v>17</v>
      </c>
      <c r="D238" t="s">
        <v>39</v>
      </c>
      <c r="E238" s="3">
        <v>6370</v>
      </c>
      <c r="F238" s="4">
        <v>30</v>
      </c>
    </row>
    <row r="239" spans="2:6" x14ac:dyDescent="0.25">
      <c r="B239" t="s">
        <v>25</v>
      </c>
      <c r="C239" t="s">
        <v>20</v>
      </c>
      <c r="D239" t="s">
        <v>36</v>
      </c>
      <c r="E239" s="3">
        <v>5474</v>
      </c>
      <c r="F239" s="4">
        <v>168</v>
      </c>
    </row>
    <row r="240" spans="2:6" x14ac:dyDescent="0.25">
      <c r="B240" t="s">
        <v>5</v>
      </c>
      <c r="C240" t="s">
        <v>14</v>
      </c>
      <c r="D240" t="s">
        <v>39</v>
      </c>
      <c r="E240" s="3">
        <v>3164</v>
      </c>
      <c r="F240" s="4">
        <v>306</v>
      </c>
    </row>
    <row r="241" spans="2:6" x14ac:dyDescent="0.25">
      <c r="B241" t="s">
        <v>16</v>
      </c>
      <c r="C241" t="s">
        <v>9</v>
      </c>
      <c r="D241" t="s">
        <v>12</v>
      </c>
      <c r="E241" s="3">
        <v>1302</v>
      </c>
      <c r="F241" s="4">
        <v>402</v>
      </c>
    </row>
    <row r="242" spans="2:6" x14ac:dyDescent="0.25">
      <c r="B242" t="s">
        <v>27</v>
      </c>
      <c r="C242" t="s">
        <v>6</v>
      </c>
      <c r="D242" t="s">
        <v>40</v>
      </c>
      <c r="E242" s="3">
        <v>7308</v>
      </c>
      <c r="F242" s="4">
        <v>327</v>
      </c>
    </row>
    <row r="243" spans="2:6" x14ac:dyDescent="0.25">
      <c r="B243" t="s">
        <v>5</v>
      </c>
      <c r="C243" t="s">
        <v>6</v>
      </c>
      <c r="D243" t="s">
        <v>39</v>
      </c>
      <c r="E243" s="3">
        <v>6132</v>
      </c>
      <c r="F243" s="4">
        <v>93</v>
      </c>
    </row>
    <row r="244" spans="2:6" x14ac:dyDescent="0.25">
      <c r="B244" t="s">
        <v>35</v>
      </c>
      <c r="C244" t="s">
        <v>9</v>
      </c>
      <c r="D244" t="s">
        <v>24</v>
      </c>
      <c r="E244" s="3">
        <v>3472</v>
      </c>
      <c r="F244" s="4">
        <v>96</v>
      </c>
    </row>
    <row r="245" spans="2:6" x14ac:dyDescent="0.25">
      <c r="B245" t="s">
        <v>8</v>
      </c>
      <c r="C245" t="s">
        <v>17</v>
      </c>
      <c r="D245" t="s">
        <v>15</v>
      </c>
      <c r="E245" s="3">
        <v>9660</v>
      </c>
      <c r="F245" s="4">
        <v>27</v>
      </c>
    </row>
    <row r="246" spans="2:6" x14ac:dyDescent="0.25">
      <c r="B246" t="s">
        <v>11</v>
      </c>
      <c r="C246" t="s">
        <v>20</v>
      </c>
      <c r="D246" t="s">
        <v>42</v>
      </c>
      <c r="E246" s="3">
        <v>2436</v>
      </c>
      <c r="F246" s="4">
        <v>99</v>
      </c>
    </row>
    <row r="247" spans="2:6" x14ac:dyDescent="0.25">
      <c r="B247" t="s">
        <v>11</v>
      </c>
      <c r="C247" t="s">
        <v>20</v>
      </c>
      <c r="D247" t="s">
        <v>19</v>
      </c>
      <c r="E247" s="3">
        <v>9506</v>
      </c>
      <c r="F247" s="4">
        <v>87</v>
      </c>
    </row>
    <row r="248" spans="2:6" x14ac:dyDescent="0.25">
      <c r="B248" t="s">
        <v>35</v>
      </c>
      <c r="C248" t="s">
        <v>6</v>
      </c>
      <c r="D248" t="s">
        <v>41</v>
      </c>
      <c r="E248" s="3">
        <v>245</v>
      </c>
      <c r="F248" s="4">
        <v>288</v>
      </c>
    </row>
    <row r="249" spans="2:6" x14ac:dyDescent="0.25">
      <c r="B249" t="s">
        <v>8</v>
      </c>
      <c r="C249" t="s">
        <v>9</v>
      </c>
      <c r="D249" t="s">
        <v>33</v>
      </c>
      <c r="E249" s="3">
        <v>2702</v>
      </c>
      <c r="F249" s="4">
        <v>363</v>
      </c>
    </row>
    <row r="250" spans="2:6" x14ac:dyDescent="0.25">
      <c r="B250" t="s">
        <v>35</v>
      </c>
      <c r="C250" t="s">
        <v>30</v>
      </c>
      <c r="D250" t="s">
        <v>28</v>
      </c>
      <c r="E250" s="3">
        <v>700</v>
      </c>
      <c r="F250" s="4">
        <v>87</v>
      </c>
    </row>
    <row r="251" spans="2:6" x14ac:dyDescent="0.25">
      <c r="B251" t="s">
        <v>16</v>
      </c>
      <c r="C251" t="s">
        <v>30</v>
      </c>
      <c r="D251" t="s">
        <v>28</v>
      </c>
      <c r="E251" s="3">
        <v>3759</v>
      </c>
      <c r="F251" s="4">
        <v>150</v>
      </c>
    </row>
    <row r="252" spans="2:6" x14ac:dyDescent="0.25">
      <c r="B252" t="s">
        <v>26</v>
      </c>
      <c r="C252" t="s">
        <v>9</v>
      </c>
      <c r="D252" t="s">
        <v>28</v>
      </c>
      <c r="E252" s="3">
        <v>1589</v>
      </c>
      <c r="F252" s="4">
        <v>303</v>
      </c>
    </row>
    <row r="253" spans="2:6" x14ac:dyDescent="0.25">
      <c r="B253" t="s">
        <v>23</v>
      </c>
      <c r="C253" t="s">
        <v>9</v>
      </c>
      <c r="D253" t="s">
        <v>40</v>
      </c>
      <c r="E253" s="3">
        <v>5194</v>
      </c>
      <c r="F253" s="4">
        <v>288</v>
      </c>
    </row>
    <row r="254" spans="2:6" x14ac:dyDescent="0.25">
      <c r="B254" t="s">
        <v>35</v>
      </c>
      <c r="C254" t="s">
        <v>14</v>
      </c>
      <c r="D254" t="s">
        <v>31</v>
      </c>
      <c r="E254" s="3">
        <v>945</v>
      </c>
      <c r="F254" s="4">
        <v>75</v>
      </c>
    </row>
    <row r="255" spans="2:6" x14ac:dyDescent="0.25">
      <c r="B255" t="s">
        <v>5</v>
      </c>
      <c r="C255" t="s">
        <v>20</v>
      </c>
      <c r="D255" t="s">
        <v>21</v>
      </c>
      <c r="E255" s="3">
        <v>1988</v>
      </c>
      <c r="F255" s="4">
        <v>39</v>
      </c>
    </row>
    <row r="256" spans="2:6" x14ac:dyDescent="0.25">
      <c r="B256" t="s">
        <v>16</v>
      </c>
      <c r="C256" t="s">
        <v>30</v>
      </c>
      <c r="D256" t="s">
        <v>10</v>
      </c>
      <c r="E256" s="3">
        <v>6734</v>
      </c>
      <c r="F256" s="4">
        <v>123</v>
      </c>
    </row>
    <row r="257" spans="2:6" x14ac:dyDescent="0.25">
      <c r="B257" t="s">
        <v>5</v>
      </c>
      <c r="C257" t="s">
        <v>14</v>
      </c>
      <c r="D257" t="s">
        <v>12</v>
      </c>
      <c r="E257" s="3">
        <v>217</v>
      </c>
      <c r="F257" s="4">
        <v>36</v>
      </c>
    </row>
    <row r="258" spans="2:6" x14ac:dyDescent="0.25">
      <c r="B258" t="s">
        <v>25</v>
      </c>
      <c r="C258" t="s">
        <v>30</v>
      </c>
      <c r="D258" t="s">
        <v>22</v>
      </c>
      <c r="E258" s="3">
        <v>6279</v>
      </c>
      <c r="F258" s="4">
        <v>237</v>
      </c>
    </row>
    <row r="259" spans="2:6" x14ac:dyDescent="0.25">
      <c r="B259" t="s">
        <v>5</v>
      </c>
      <c r="C259" t="s">
        <v>14</v>
      </c>
      <c r="D259" t="s">
        <v>31</v>
      </c>
      <c r="E259" s="3">
        <v>4424</v>
      </c>
      <c r="F259" s="4">
        <v>201</v>
      </c>
    </row>
    <row r="260" spans="2:6" x14ac:dyDescent="0.25">
      <c r="B260" t="s">
        <v>26</v>
      </c>
      <c r="C260" t="s">
        <v>14</v>
      </c>
      <c r="D260" t="s">
        <v>28</v>
      </c>
      <c r="E260" s="3">
        <v>189</v>
      </c>
      <c r="F260" s="4">
        <v>48</v>
      </c>
    </row>
    <row r="261" spans="2:6" x14ac:dyDescent="0.25">
      <c r="B261" t="s">
        <v>25</v>
      </c>
      <c r="C261" t="s">
        <v>9</v>
      </c>
      <c r="D261" t="s">
        <v>22</v>
      </c>
      <c r="E261" s="3">
        <v>490</v>
      </c>
      <c r="F261" s="4">
        <v>84</v>
      </c>
    </row>
    <row r="262" spans="2:6" x14ac:dyDescent="0.25">
      <c r="B262" t="s">
        <v>8</v>
      </c>
      <c r="C262" t="s">
        <v>6</v>
      </c>
      <c r="D262" t="s">
        <v>41</v>
      </c>
      <c r="E262" s="3">
        <v>434</v>
      </c>
      <c r="F262" s="4">
        <v>87</v>
      </c>
    </row>
    <row r="263" spans="2:6" x14ac:dyDescent="0.25">
      <c r="B263" t="s">
        <v>23</v>
      </c>
      <c r="C263" t="s">
        <v>20</v>
      </c>
      <c r="D263" t="s">
        <v>7</v>
      </c>
      <c r="E263" s="3">
        <v>10129</v>
      </c>
      <c r="F263" s="4">
        <v>312</v>
      </c>
    </row>
    <row r="264" spans="2:6" x14ac:dyDescent="0.25">
      <c r="B264" t="s">
        <v>27</v>
      </c>
      <c r="C264" t="s">
        <v>17</v>
      </c>
      <c r="D264" t="s">
        <v>40</v>
      </c>
      <c r="E264" s="3">
        <v>1652</v>
      </c>
      <c r="F264" s="4">
        <v>102</v>
      </c>
    </row>
    <row r="265" spans="2:6" x14ac:dyDescent="0.25">
      <c r="B265" t="s">
        <v>8</v>
      </c>
      <c r="C265" t="s">
        <v>20</v>
      </c>
      <c r="D265" t="s">
        <v>41</v>
      </c>
      <c r="E265" s="3">
        <v>6433</v>
      </c>
      <c r="F265" s="4">
        <v>78</v>
      </c>
    </row>
    <row r="266" spans="2:6" x14ac:dyDescent="0.25">
      <c r="B266" t="s">
        <v>27</v>
      </c>
      <c r="C266" t="s">
        <v>30</v>
      </c>
      <c r="D266" t="s">
        <v>34</v>
      </c>
      <c r="E266" s="3">
        <v>2212</v>
      </c>
      <c r="F266" s="4">
        <v>117</v>
      </c>
    </row>
    <row r="267" spans="2:6" x14ac:dyDescent="0.25">
      <c r="B267" t="s">
        <v>13</v>
      </c>
      <c r="C267" t="s">
        <v>9</v>
      </c>
      <c r="D267" t="s">
        <v>36</v>
      </c>
      <c r="E267" s="3">
        <v>609</v>
      </c>
      <c r="F267" s="4">
        <v>99</v>
      </c>
    </row>
    <row r="268" spans="2:6" x14ac:dyDescent="0.25">
      <c r="B268" t="s">
        <v>5</v>
      </c>
      <c r="C268" t="s">
        <v>9</v>
      </c>
      <c r="D268" t="s">
        <v>38</v>
      </c>
      <c r="E268" s="3">
        <v>1638</v>
      </c>
      <c r="F268" s="4">
        <v>48</v>
      </c>
    </row>
    <row r="269" spans="2:6" x14ac:dyDescent="0.25">
      <c r="B269" t="s">
        <v>23</v>
      </c>
      <c r="C269" t="s">
        <v>30</v>
      </c>
      <c r="D269" t="s">
        <v>37</v>
      </c>
      <c r="E269" s="3">
        <v>3829</v>
      </c>
      <c r="F269" s="4">
        <v>24</v>
      </c>
    </row>
    <row r="270" spans="2:6" x14ac:dyDescent="0.25">
      <c r="B270" t="s">
        <v>5</v>
      </c>
      <c r="C270" t="s">
        <v>17</v>
      </c>
      <c r="D270" t="s">
        <v>37</v>
      </c>
      <c r="E270" s="3">
        <v>5775</v>
      </c>
      <c r="F270" s="4">
        <v>42</v>
      </c>
    </row>
    <row r="271" spans="2:6" x14ac:dyDescent="0.25">
      <c r="B271" t="s">
        <v>16</v>
      </c>
      <c r="C271" t="s">
        <v>9</v>
      </c>
      <c r="D271" t="s">
        <v>33</v>
      </c>
      <c r="E271" s="3">
        <v>1071</v>
      </c>
      <c r="F271" s="4">
        <v>270</v>
      </c>
    </row>
    <row r="272" spans="2:6" x14ac:dyDescent="0.25">
      <c r="B272" t="s">
        <v>8</v>
      </c>
      <c r="C272" t="s">
        <v>14</v>
      </c>
      <c r="D272" t="s">
        <v>34</v>
      </c>
      <c r="E272" s="3">
        <v>5019</v>
      </c>
      <c r="F272" s="4">
        <v>150</v>
      </c>
    </row>
    <row r="273" spans="2:6" x14ac:dyDescent="0.25">
      <c r="B273" t="s">
        <v>26</v>
      </c>
      <c r="C273" t="s">
        <v>6</v>
      </c>
      <c r="D273" t="s">
        <v>37</v>
      </c>
      <c r="E273" s="3">
        <v>2863</v>
      </c>
      <c r="F273" s="4">
        <v>42</v>
      </c>
    </row>
    <row r="274" spans="2:6" x14ac:dyDescent="0.25">
      <c r="B274" t="s">
        <v>5</v>
      </c>
      <c r="C274" t="s">
        <v>9</v>
      </c>
      <c r="D274" t="s">
        <v>32</v>
      </c>
      <c r="E274" s="3">
        <v>1617</v>
      </c>
      <c r="F274" s="4">
        <v>126</v>
      </c>
    </row>
    <row r="275" spans="2:6" x14ac:dyDescent="0.25">
      <c r="B275" t="s">
        <v>16</v>
      </c>
      <c r="C275" t="s">
        <v>6</v>
      </c>
      <c r="D275" t="s">
        <v>42</v>
      </c>
      <c r="E275" s="3">
        <v>6818</v>
      </c>
      <c r="F275" s="4">
        <v>6</v>
      </c>
    </row>
    <row r="276" spans="2:6" x14ac:dyDescent="0.25">
      <c r="B276" t="s">
        <v>27</v>
      </c>
      <c r="C276" t="s">
        <v>9</v>
      </c>
      <c r="D276" t="s">
        <v>37</v>
      </c>
      <c r="E276" s="3">
        <v>6657</v>
      </c>
      <c r="F276" s="4">
        <v>276</v>
      </c>
    </row>
    <row r="277" spans="2:6" x14ac:dyDescent="0.25">
      <c r="B277" t="s">
        <v>27</v>
      </c>
      <c r="C277" t="s">
        <v>30</v>
      </c>
      <c r="D277" t="s">
        <v>28</v>
      </c>
      <c r="E277" s="3">
        <v>2919</v>
      </c>
      <c r="F277" s="4">
        <v>93</v>
      </c>
    </row>
    <row r="278" spans="2:6" x14ac:dyDescent="0.25">
      <c r="B278" t="s">
        <v>26</v>
      </c>
      <c r="C278" t="s">
        <v>14</v>
      </c>
      <c r="D278" t="s">
        <v>21</v>
      </c>
      <c r="E278" s="3">
        <v>3094</v>
      </c>
      <c r="F278" s="4">
        <v>246</v>
      </c>
    </row>
    <row r="279" spans="2:6" x14ac:dyDescent="0.25">
      <c r="B279" t="s">
        <v>16</v>
      </c>
      <c r="C279" t="s">
        <v>17</v>
      </c>
      <c r="D279" t="s">
        <v>38</v>
      </c>
      <c r="E279" s="3">
        <v>2989</v>
      </c>
      <c r="F279" s="4">
        <v>3</v>
      </c>
    </row>
    <row r="280" spans="2:6" x14ac:dyDescent="0.25">
      <c r="B280" t="s">
        <v>8</v>
      </c>
      <c r="C280" t="s">
        <v>20</v>
      </c>
      <c r="D280" t="s">
        <v>39</v>
      </c>
      <c r="E280" s="3">
        <v>2268</v>
      </c>
      <c r="F280" s="4">
        <v>63</v>
      </c>
    </row>
    <row r="281" spans="2:6" x14ac:dyDescent="0.25">
      <c r="B281" t="s">
        <v>25</v>
      </c>
      <c r="C281" t="s">
        <v>9</v>
      </c>
      <c r="D281" t="s">
        <v>21</v>
      </c>
      <c r="E281" s="3">
        <v>4753</v>
      </c>
      <c r="F281" s="4">
        <v>246</v>
      </c>
    </row>
    <row r="282" spans="2:6" x14ac:dyDescent="0.25">
      <c r="B282" t="s">
        <v>26</v>
      </c>
      <c r="C282" t="s">
        <v>30</v>
      </c>
      <c r="D282" t="s">
        <v>36</v>
      </c>
      <c r="E282" s="3">
        <v>7511</v>
      </c>
      <c r="F282" s="4">
        <v>120</v>
      </c>
    </row>
    <row r="283" spans="2:6" x14ac:dyDescent="0.25">
      <c r="B283" t="s">
        <v>26</v>
      </c>
      <c r="C283" t="s">
        <v>20</v>
      </c>
      <c r="D283" t="s">
        <v>21</v>
      </c>
      <c r="E283" s="3">
        <v>4326</v>
      </c>
      <c r="F283" s="4">
        <v>348</v>
      </c>
    </row>
    <row r="284" spans="2:6" x14ac:dyDescent="0.25">
      <c r="B284" t="s">
        <v>13</v>
      </c>
      <c r="C284" t="s">
        <v>30</v>
      </c>
      <c r="D284" t="s">
        <v>34</v>
      </c>
      <c r="E284" s="3">
        <v>4935</v>
      </c>
      <c r="F284" s="4">
        <v>126</v>
      </c>
    </row>
    <row r="285" spans="2:6" x14ac:dyDescent="0.25">
      <c r="B285" t="s">
        <v>16</v>
      </c>
      <c r="C285" t="s">
        <v>9</v>
      </c>
      <c r="D285" t="s">
        <v>7</v>
      </c>
      <c r="E285" s="3">
        <v>4781</v>
      </c>
      <c r="F285" s="4">
        <v>123</v>
      </c>
    </row>
    <row r="286" spans="2:6" x14ac:dyDescent="0.25">
      <c r="B286" t="s">
        <v>25</v>
      </c>
      <c r="C286" t="s">
        <v>20</v>
      </c>
      <c r="D286" t="s">
        <v>18</v>
      </c>
      <c r="E286" s="3">
        <v>7483</v>
      </c>
      <c r="F286" s="4">
        <v>45</v>
      </c>
    </row>
    <row r="287" spans="2:6" x14ac:dyDescent="0.25">
      <c r="B287" t="s">
        <v>35</v>
      </c>
      <c r="C287" t="s">
        <v>20</v>
      </c>
      <c r="D287" t="s">
        <v>12</v>
      </c>
      <c r="E287" s="3">
        <v>6860</v>
      </c>
      <c r="F287" s="4">
        <v>126</v>
      </c>
    </row>
    <row r="288" spans="2:6" x14ac:dyDescent="0.25">
      <c r="B288" t="s">
        <v>5</v>
      </c>
      <c r="C288" t="s">
        <v>6</v>
      </c>
      <c r="D288" t="s">
        <v>32</v>
      </c>
      <c r="E288" s="3">
        <v>9002</v>
      </c>
      <c r="F288" s="4">
        <v>72</v>
      </c>
    </row>
    <row r="289" spans="2:6" x14ac:dyDescent="0.25">
      <c r="B289" t="s">
        <v>16</v>
      </c>
      <c r="C289" t="s">
        <v>14</v>
      </c>
      <c r="D289" t="s">
        <v>32</v>
      </c>
      <c r="E289" s="3">
        <v>1400</v>
      </c>
      <c r="F289" s="4">
        <v>135</v>
      </c>
    </row>
    <row r="290" spans="2:6" x14ac:dyDescent="0.25">
      <c r="B290" t="s">
        <v>35</v>
      </c>
      <c r="C290" t="s">
        <v>30</v>
      </c>
      <c r="D290" t="s">
        <v>22</v>
      </c>
      <c r="E290" s="3">
        <v>4053</v>
      </c>
      <c r="F290" s="4">
        <v>24</v>
      </c>
    </row>
    <row r="291" spans="2:6" x14ac:dyDescent="0.25">
      <c r="B291" t="s">
        <v>23</v>
      </c>
      <c r="C291" t="s">
        <v>14</v>
      </c>
      <c r="D291" t="s">
        <v>21</v>
      </c>
      <c r="E291" s="3">
        <v>2149</v>
      </c>
      <c r="F291" s="4">
        <v>117</v>
      </c>
    </row>
    <row r="292" spans="2:6" x14ac:dyDescent="0.25">
      <c r="B292" t="s">
        <v>27</v>
      </c>
      <c r="C292" t="s">
        <v>17</v>
      </c>
      <c r="D292" t="s">
        <v>32</v>
      </c>
      <c r="E292" s="3">
        <v>3640</v>
      </c>
      <c r="F292" s="4">
        <v>51</v>
      </c>
    </row>
    <row r="293" spans="2:6" x14ac:dyDescent="0.25">
      <c r="B293" t="s">
        <v>26</v>
      </c>
      <c r="C293" t="s">
        <v>17</v>
      </c>
      <c r="D293" t="s">
        <v>34</v>
      </c>
      <c r="E293" s="3">
        <v>630</v>
      </c>
      <c r="F293" s="4">
        <v>36</v>
      </c>
    </row>
    <row r="294" spans="2:6" x14ac:dyDescent="0.25">
      <c r="B294" t="s">
        <v>11</v>
      </c>
      <c r="C294" t="s">
        <v>9</v>
      </c>
      <c r="D294" t="s">
        <v>39</v>
      </c>
      <c r="E294" s="3">
        <v>2429</v>
      </c>
      <c r="F294" s="4">
        <v>144</v>
      </c>
    </row>
    <row r="295" spans="2:6" x14ac:dyDescent="0.25">
      <c r="B295" t="s">
        <v>11</v>
      </c>
      <c r="C295" t="s">
        <v>14</v>
      </c>
      <c r="D295" t="s">
        <v>18</v>
      </c>
      <c r="E295" s="3">
        <v>2142</v>
      </c>
      <c r="F295" s="4">
        <v>114</v>
      </c>
    </row>
    <row r="296" spans="2:6" x14ac:dyDescent="0.25">
      <c r="B296" t="s">
        <v>23</v>
      </c>
      <c r="C296" t="s">
        <v>6</v>
      </c>
      <c r="D296" t="s">
        <v>7</v>
      </c>
      <c r="E296" s="3">
        <v>6454</v>
      </c>
      <c r="F296" s="4">
        <v>54</v>
      </c>
    </row>
    <row r="297" spans="2:6" x14ac:dyDescent="0.25">
      <c r="B297" t="s">
        <v>23</v>
      </c>
      <c r="C297" t="s">
        <v>6</v>
      </c>
      <c r="D297" t="s">
        <v>29</v>
      </c>
      <c r="E297" s="3">
        <v>4487</v>
      </c>
      <c r="F297" s="4">
        <v>333</v>
      </c>
    </row>
    <row r="298" spans="2:6" x14ac:dyDescent="0.25">
      <c r="B298" t="s">
        <v>27</v>
      </c>
      <c r="C298" t="s">
        <v>6</v>
      </c>
      <c r="D298" t="s">
        <v>12</v>
      </c>
      <c r="E298" s="3">
        <v>938</v>
      </c>
      <c r="F298" s="4">
        <v>366</v>
      </c>
    </row>
    <row r="299" spans="2:6" x14ac:dyDescent="0.25">
      <c r="B299" t="s">
        <v>27</v>
      </c>
      <c r="C299" t="s">
        <v>20</v>
      </c>
      <c r="D299" t="s">
        <v>42</v>
      </c>
      <c r="E299" s="3">
        <v>8841</v>
      </c>
      <c r="F299" s="4">
        <v>303</v>
      </c>
    </row>
    <row r="300" spans="2:6" x14ac:dyDescent="0.25">
      <c r="B300" t="s">
        <v>26</v>
      </c>
      <c r="C300" t="s">
        <v>17</v>
      </c>
      <c r="D300" t="s">
        <v>19</v>
      </c>
      <c r="E300" s="3">
        <v>4018</v>
      </c>
      <c r="F300" s="4">
        <v>126</v>
      </c>
    </row>
    <row r="301" spans="2:6" x14ac:dyDescent="0.25">
      <c r="B301" t="s">
        <v>13</v>
      </c>
      <c r="C301" t="s">
        <v>6</v>
      </c>
      <c r="D301" t="s">
        <v>37</v>
      </c>
      <c r="E301" s="3">
        <v>714</v>
      </c>
      <c r="F301" s="4">
        <v>231</v>
      </c>
    </row>
    <row r="302" spans="2:6" x14ac:dyDescent="0.25">
      <c r="B302" t="s">
        <v>11</v>
      </c>
      <c r="C302" t="s">
        <v>20</v>
      </c>
      <c r="D302" t="s">
        <v>18</v>
      </c>
      <c r="E302" s="3">
        <v>3850</v>
      </c>
      <c r="F302" s="4">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F773-D998-4ED5-8C9E-5CB7BD611BF0}">
  <dimension ref="A1:N301"/>
  <sheetViews>
    <sheetView workbookViewId="0">
      <selection activeCell="H3" sqref="H3"/>
    </sheetView>
  </sheetViews>
  <sheetFormatPr defaultRowHeight="15" x14ac:dyDescent="0.25"/>
  <cols>
    <col min="1" max="1" width="14.28515625" customWidth="1"/>
    <col min="2" max="2" width="12.85546875" customWidth="1"/>
    <col min="3" max="3" width="16.85546875" customWidth="1"/>
    <col min="4" max="4" width="17.140625" customWidth="1"/>
    <col min="5" max="5" width="12.42578125" customWidth="1"/>
    <col min="6" max="6" width="9.140625" customWidth="1"/>
    <col min="8" max="8" width="18.28515625" customWidth="1"/>
  </cols>
  <sheetData>
    <row r="1" spans="1:14" x14ac:dyDescent="0.25">
      <c r="A1" s="1" t="s">
        <v>0</v>
      </c>
      <c r="B1" s="1" t="s">
        <v>1</v>
      </c>
      <c r="C1" s="1" t="s">
        <v>2</v>
      </c>
      <c r="D1" s="2" t="s">
        <v>3</v>
      </c>
      <c r="E1" s="2" t="s">
        <v>4</v>
      </c>
      <c r="F1" s="1" t="s">
        <v>66</v>
      </c>
      <c r="G1" s="1" t="s">
        <v>67</v>
      </c>
      <c r="H1" s="1" t="s">
        <v>75</v>
      </c>
    </row>
    <row r="2" spans="1:14" x14ac:dyDescent="0.25">
      <c r="A2" t="s">
        <v>25</v>
      </c>
      <c r="B2" t="s">
        <v>14</v>
      </c>
      <c r="C2" t="s">
        <v>29</v>
      </c>
      <c r="D2" s="3">
        <v>16184</v>
      </c>
      <c r="E2" s="4">
        <v>39</v>
      </c>
      <c r="F2">
        <f>INDEX(products[Cost per unit], MATCH(Table1[[#This Row],[Product]],products[Product],0))</f>
        <v>8.7899999999999991</v>
      </c>
      <c r="G2">
        <f>Table1[[#This Row],[Cost per unit]]*Table1[[#This Row],[Units]]</f>
        <v>342.80999999999995</v>
      </c>
      <c r="H2" s="3">
        <f>Table1[[#This Row],[Amount]]-Table1[[#This Row],[Cost]]</f>
        <v>15841.19</v>
      </c>
      <c r="L2" s="19" t="s">
        <v>50</v>
      </c>
      <c r="M2" s="19"/>
      <c r="N2" s="19"/>
    </row>
    <row r="3" spans="1:14" x14ac:dyDescent="0.25">
      <c r="A3" t="s">
        <v>25</v>
      </c>
      <c r="B3" t="s">
        <v>30</v>
      </c>
      <c r="C3" t="s">
        <v>33</v>
      </c>
      <c r="D3" s="3">
        <v>15610</v>
      </c>
      <c r="E3" s="4">
        <v>339</v>
      </c>
      <c r="F3">
        <f>INDEX(products[Cost per unit], MATCH(Table1[[#This Row],[Product]],products[Product],0))</f>
        <v>10.62</v>
      </c>
      <c r="G3">
        <f>Table1[[#This Row],[Cost per unit]]*Table1[[#This Row],[Units]]</f>
        <v>3600.18</v>
      </c>
      <c r="H3" s="3">
        <f>Table1[[#This Row],[Amount]]-Table1[[#This Row],[Cost]]</f>
        <v>12009.82</v>
      </c>
      <c r="M3" s="1" t="s">
        <v>3</v>
      </c>
      <c r="N3" s="1" t="s">
        <v>4</v>
      </c>
    </row>
    <row r="4" spans="1:14" x14ac:dyDescent="0.25">
      <c r="A4" t="s">
        <v>11</v>
      </c>
      <c r="B4" t="s">
        <v>30</v>
      </c>
      <c r="C4" t="s">
        <v>40</v>
      </c>
      <c r="D4" s="3">
        <v>14329</v>
      </c>
      <c r="E4" s="4">
        <v>150</v>
      </c>
      <c r="F4">
        <f>INDEX(products[Cost per unit], MATCH(Table1[[#This Row],[Product]],products[Product],0))</f>
        <v>10.38</v>
      </c>
      <c r="G4">
        <f>Table1[[#This Row],[Cost per unit]]*Table1[[#This Row],[Units]]</f>
        <v>1557.0000000000002</v>
      </c>
      <c r="H4" s="3">
        <f>Table1[[#This Row],[Amount]]-Table1[[#This Row],[Cost]]</f>
        <v>12772</v>
      </c>
      <c r="L4" s="1" t="s">
        <v>43</v>
      </c>
      <c r="M4">
        <f>AVERAGE(Table1[Amount])</f>
        <v>4136.2299999999996</v>
      </c>
      <c r="N4">
        <f>AVERAGE(Table1[Units])</f>
        <v>152.19999999999999</v>
      </c>
    </row>
    <row r="5" spans="1:14" x14ac:dyDescent="0.25">
      <c r="A5" t="s">
        <v>25</v>
      </c>
      <c r="B5" t="s">
        <v>9</v>
      </c>
      <c r="C5" t="s">
        <v>37</v>
      </c>
      <c r="D5" s="3">
        <v>13391</v>
      </c>
      <c r="E5" s="4">
        <v>201</v>
      </c>
      <c r="F5">
        <f>INDEX(products[Cost per unit], MATCH(Table1[[#This Row],[Product]],products[Product],0))</f>
        <v>11.73</v>
      </c>
      <c r="G5">
        <f>Table1[[#This Row],[Cost per unit]]*Table1[[#This Row],[Units]]</f>
        <v>2357.73</v>
      </c>
      <c r="H5" s="3">
        <f>Table1[[#This Row],[Amount]]-Table1[[#This Row],[Cost]]</f>
        <v>11033.27</v>
      </c>
      <c r="L5" s="1" t="s">
        <v>44</v>
      </c>
      <c r="M5">
        <f>MEDIAN(Table1[Amount])</f>
        <v>3437</v>
      </c>
      <c r="N5">
        <f>MEDIAN(Table1[Units])</f>
        <v>124.5</v>
      </c>
    </row>
    <row r="6" spans="1:14" x14ac:dyDescent="0.25">
      <c r="A6" t="s">
        <v>35</v>
      </c>
      <c r="B6" t="s">
        <v>17</v>
      </c>
      <c r="C6" t="s">
        <v>19</v>
      </c>
      <c r="D6" s="3">
        <v>12950</v>
      </c>
      <c r="E6" s="4">
        <v>30</v>
      </c>
      <c r="F6">
        <f>INDEX(products[Cost per unit], MATCH(Table1[[#This Row],[Product]],products[Product],0))</f>
        <v>12.37</v>
      </c>
      <c r="G6">
        <f>Table1[[#This Row],[Cost per unit]]*Table1[[#This Row],[Units]]</f>
        <v>371.09999999999997</v>
      </c>
      <c r="H6" s="3">
        <f>Table1[[#This Row],[Amount]]-Table1[[#This Row],[Cost]]</f>
        <v>12578.9</v>
      </c>
      <c r="L6" s="1" t="s">
        <v>45</v>
      </c>
      <c r="M6">
        <f>MIN(Table1[Amount])</f>
        <v>0</v>
      </c>
      <c r="N6">
        <f>MIN(Table1[Units])</f>
        <v>0</v>
      </c>
    </row>
    <row r="7" spans="1:14" x14ac:dyDescent="0.25">
      <c r="A7" t="s">
        <v>5</v>
      </c>
      <c r="B7" t="s">
        <v>9</v>
      </c>
      <c r="C7" t="s">
        <v>10</v>
      </c>
      <c r="D7" s="3">
        <v>12348</v>
      </c>
      <c r="E7" s="4">
        <v>234</v>
      </c>
      <c r="F7">
        <f>INDEX(products[Cost per unit], MATCH(Table1[[#This Row],[Product]],products[Product],0))</f>
        <v>8.65</v>
      </c>
      <c r="G7">
        <f>Table1[[#This Row],[Cost per unit]]*Table1[[#This Row],[Units]]</f>
        <v>2024.1000000000001</v>
      </c>
      <c r="H7" s="3">
        <f>Table1[[#This Row],[Amount]]-Table1[[#This Row],[Cost]]</f>
        <v>10323.9</v>
      </c>
      <c r="L7" s="1" t="s">
        <v>46</v>
      </c>
      <c r="M7">
        <f>MAX(Table1[Amount])</f>
        <v>16184</v>
      </c>
      <c r="N7">
        <f>MAX(Table1[Units])</f>
        <v>525</v>
      </c>
    </row>
    <row r="8" spans="1:14" x14ac:dyDescent="0.25">
      <c r="A8" t="s">
        <v>26</v>
      </c>
      <c r="B8" t="s">
        <v>6</v>
      </c>
      <c r="C8" t="s">
        <v>15</v>
      </c>
      <c r="D8" s="3">
        <v>11571</v>
      </c>
      <c r="E8" s="4">
        <v>138</v>
      </c>
      <c r="F8">
        <f>INDEX(products[Cost per unit], MATCH(Table1[[#This Row],[Product]],products[Product],0))</f>
        <v>6.47</v>
      </c>
      <c r="G8">
        <f>Table1[[#This Row],[Cost per unit]]*Table1[[#This Row],[Units]]</f>
        <v>892.86</v>
      </c>
      <c r="H8" s="3">
        <f>Table1[[#This Row],[Amount]]-Table1[[#This Row],[Cost]]</f>
        <v>10678.14</v>
      </c>
      <c r="L8" s="1" t="s">
        <v>47</v>
      </c>
      <c r="M8">
        <f>M7-M6</f>
        <v>16184</v>
      </c>
      <c r="N8">
        <f>N7-N6</f>
        <v>525</v>
      </c>
    </row>
    <row r="9" spans="1:14" x14ac:dyDescent="0.25">
      <c r="A9" t="s">
        <v>11</v>
      </c>
      <c r="B9" t="s">
        <v>14</v>
      </c>
      <c r="C9" t="s">
        <v>39</v>
      </c>
      <c r="D9" s="3">
        <v>11522</v>
      </c>
      <c r="E9" s="4">
        <v>204</v>
      </c>
      <c r="F9">
        <f>INDEX(products[Cost per unit], MATCH(Table1[[#This Row],[Product]],products[Product],0))</f>
        <v>16.73</v>
      </c>
      <c r="G9">
        <f>Table1[[#This Row],[Cost per unit]]*Table1[[#This Row],[Units]]</f>
        <v>3412.92</v>
      </c>
      <c r="H9" s="3">
        <f>Table1[[#This Row],[Amount]]-Table1[[#This Row],[Cost]]</f>
        <v>8109.08</v>
      </c>
      <c r="L9" s="1"/>
    </row>
    <row r="10" spans="1:14" x14ac:dyDescent="0.25">
      <c r="A10" t="s">
        <v>26</v>
      </c>
      <c r="B10" t="s">
        <v>14</v>
      </c>
      <c r="C10" t="s">
        <v>29</v>
      </c>
      <c r="D10" s="3">
        <v>11417</v>
      </c>
      <c r="E10" s="4">
        <v>21</v>
      </c>
      <c r="F10">
        <f>INDEX(products[Cost per unit], MATCH(Table1[[#This Row],[Product]],products[Product],0))</f>
        <v>8.7899999999999991</v>
      </c>
      <c r="G10">
        <f>Table1[[#This Row],[Cost per unit]]*Table1[[#This Row],[Units]]</f>
        <v>184.58999999999997</v>
      </c>
      <c r="H10" s="3">
        <f>Table1[[#This Row],[Amount]]-Table1[[#This Row],[Cost]]</f>
        <v>11232.41</v>
      </c>
      <c r="L10" s="1" t="s">
        <v>48</v>
      </c>
      <c r="M10">
        <f>_xlfn.PERCENTILE.EXC(Table1[Amount], 0.25)</f>
        <v>1652</v>
      </c>
      <c r="N10">
        <f>_xlfn.PERCENTILE.EXC(Table1[Units], 0.25)</f>
        <v>54</v>
      </c>
    </row>
    <row r="11" spans="1:14" x14ac:dyDescent="0.25">
      <c r="A11" t="s">
        <v>13</v>
      </c>
      <c r="B11" t="s">
        <v>14</v>
      </c>
      <c r="C11" t="s">
        <v>31</v>
      </c>
      <c r="D11" s="3">
        <v>10311</v>
      </c>
      <c r="E11" s="4">
        <v>231</v>
      </c>
      <c r="F11">
        <f>INDEX(products[Cost per unit], MATCH(Table1[[#This Row],[Product]],products[Product],0))</f>
        <v>9.33</v>
      </c>
      <c r="G11">
        <f>Table1[[#This Row],[Cost per unit]]*Table1[[#This Row],[Units]]</f>
        <v>2155.23</v>
      </c>
      <c r="H11" s="3">
        <f>Table1[[#This Row],[Amount]]-Table1[[#This Row],[Cost]]</f>
        <v>8155.77</v>
      </c>
      <c r="L11" s="1" t="s">
        <v>49</v>
      </c>
      <c r="M11">
        <f>_xlfn.PERCENTILE.EXC(Table1[Amount], 0.75)</f>
        <v>6245.75</v>
      </c>
      <c r="N11">
        <f>_xlfn.PERCENTILE.EXC(Table1[Units], 0.75)</f>
        <v>223.5</v>
      </c>
    </row>
    <row r="12" spans="1:14" x14ac:dyDescent="0.25">
      <c r="A12" t="s">
        <v>13</v>
      </c>
      <c r="B12" t="s">
        <v>14</v>
      </c>
      <c r="C12" t="s">
        <v>10</v>
      </c>
      <c r="D12" s="3">
        <v>10304</v>
      </c>
      <c r="E12" s="4">
        <v>84</v>
      </c>
      <c r="F12">
        <f>INDEX(products[Cost per unit], MATCH(Table1[[#This Row],[Product]],products[Product],0))</f>
        <v>8.65</v>
      </c>
      <c r="G12">
        <f>Table1[[#This Row],[Cost per unit]]*Table1[[#This Row],[Units]]</f>
        <v>726.6</v>
      </c>
      <c r="H12" s="3">
        <f>Table1[[#This Row],[Amount]]-Table1[[#This Row],[Cost]]</f>
        <v>9577.4</v>
      </c>
    </row>
    <row r="13" spans="1:14" x14ac:dyDescent="0.25">
      <c r="A13" t="s">
        <v>23</v>
      </c>
      <c r="B13" t="s">
        <v>20</v>
      </c>
      <c r="C13" t="s">
        <v>7</v>
      </c>
      <c r="D13" s="3">
        <v>10129</v>
      </c>
      <c r="E13" s="4">
        <v>312</v>
      </c>
      <c r="F13">
        <f>INDEX(products[Cost per unit], MATCH(Table1[[#This Row],[Product]],products[Product],0))</f>
        <v>14.49</v>
      </c>
      <c r="G13">
        <f>Table1[[#This Row],[Cost per unit]]*Table1[[#This Row],[Units]]</f>
        <v>4520.88</v>
      </c>
      <c r="H13" s="3">
        <f>Table1[[#This Row],[Amount]]-Table1[[#This Row],[Cost]]</f>
        <v>5608.12</v>
      </c>
    </row>
    <row r="14" spans="1:14" x14ac:dyDescent="0.25">
      <c r="A14" t="s">
        <v>16</v>
      </c>
      <c r="B14" t="s">
        <v>14</v>
      </c>
      <c r="C14" t="s">
        <v>12</v>
      </c>
      <c r="D14" s="3">
        <v>10073</v>
      </c>
      <c r="E14" s="4">
        <v>120</v>
      </c>
      <c r="F14">
        <f>INDEX(products[Cost per unit], MATCH(Table1[[#This Row],[Product]],products[Product],0))</f>
        <v>11.88</v>
      </c>
      <c r="G14">
        <f>Table1[[#This Row],[Cost per unit]]*Table1[[#This Row],[Units]]</f>
        <v>1425.6000000000001</v>
      </c>
      <c r="H14" s="3">
        <f>Table1[[#This Row],[Amount]]-Table1[[#This Row],[Cost]]</f>
        <v>8647.4</v>
      </c>
    </row>
    <row r="15" spans="1:14" x14ac:dyDescent="0.25">
      <c r="A15" t="s">
        <v>26</v>
      </c>
      <c r="B15" t="s">
        <v>6</v>
      </c>
      <c r="C15" t="s">
        <v>28</v>
      </c>
      <c r="D15" s="3">
        <v>9926</v>
      </c>
      <c r="E15" s="4">
        <v>201</v>
      </c>
      <c r="F15">
        <f>INDEX(products[Cost per unit], MATCH(Table1[[#This Row],[Product]],products[Product],0))</f>
        <v>3.11</v>
      </c>
      <c r="G15">
        <f>Table1[[#This Row],[Cost per unit]]*Table1[[#This Row],[Units]]</f>
        <v>625.11</v>
      </c>
      <c r="H15" s="3">
        <f>Table1[[#This Row],[Amount]]-Table1[[#This Row],[Cost]]</f>
        <v>9300.89</v>
      </c>
    </row>
    <row r="16" spans="1:14" x14ac:dyDescent="0.25">
      <c r="A16" t="s">
        <v>23</v>
      </c>
      <c r="B16" t="s">
        <v>6</v>
      </c>
      <c r="C16" t="s">
        <v>22</v>
      </c>
      <c r="D16" s="3">
        <v>9835</v>
      </c>
      <c r="E16" s="4">
        <v>207</v>
      </c>
      <c r="F16">
        <f>INDEX(products[Cost per unit], MATCH(Table1[[#This Row],[Product]],products[Product],0))</f>
        <v>9.77</v>
      </c>
      <c r="G16">
        <f>Table1[[#This Row],[Cost per unit]]*Table1[[#This Row],[Units]]</f>
        <v>2022.3899999999999</v>
      </c>
      <c r="H16" s="3">
        <f>Table1[[#This Row],[Amount]]-Table1[[#This Row],[Cost]]</f>
        <v>7812.6100000000006</v>
      </c>
    </row>
    <row r="17" spans="1:8" x14ac:dyDescent="0.25">
      <c r="A17" t="s">
        <v>5</v>
      </c>
      <c r="B17" t="s">
        <v>14</v>
      </c>
      <c r="C17" t="s">
        <v>19</v>
      </c>
      <c r="D17" s="3">
        <v>9772</v>
      </c>
      <c r="E17" s="4">
        <v>90</v>
      </c>
      <c r="F17">
        <f>INDEX(products[Cost per unit], MATCH(Table1[[#This Row],[Product]],products[Product],0))</f>
        <v>12.37</v>
      </c>
      <c r="G17">
        <f>Table1[[#This Row],[Cost per unit]]*Table1[[#This Row],[Units]]</f>
        <v>1113.3</v>
      </c>
      <c r="H17" s="3">
        <f>Table1[[#This Row],[Amount]]-Table1[[#This Row],[Cost]]</f>
        <v>8658.7000000000007</v>
      </c>
    </row>
    <row r="18" spans="1:8" x14ac:dyDescent="0.25">
      <c r="A18" t="s">
        <v>8</v>
      </c>
      <c r="B18" t="s">
        <v>6</v>
      </c>
      <c r="C18" t="s">
        <v>37</v>
      </c>
      <c r="D18" s="3">
        <v>9709</v>
      </c>
      <c r="E18" s="4">
        <v>30</v>
      </c>
      <c r="F18">
        <f>INDEX(products[Cost per unit], MATCH(Table1[[#This Row],[Product]],products[Product],0))</f>
        <v>11.73</v>
      </c>
      <c r="G18">
        <f>Table1[[#This Row],[Cost per unit]]*Table1[[#This Row],[Units]]</f>
        <v>351.90000000000003</v>
      </c>
      <c r="H18" s="3">
        <f>Table1[[#This Row],[Amount]]-Table1[[#This Row],[Cost]]</f>
        <v>9357.1</v>
      </c>
    </row>
    <row r="19" spans="1:8" x14ac:dyDescent="0.25">
      <c r="A19" t="s">
        <v>8</v>
      </c>
      <c r="B19" t="s">
        <v>17</v>
      </c>
      <c r="C19" t="s">
        <v>15</v>
      </c>
      <c r="D19" s="3">
        <v>9660</v>
      </c>
      <c r="E19" s="4">
        <v>27</v>
      </c>
      <c r="F19">
        <f>INDEX(products[Cost per unit], MATCH(Table1[[#This Row],[Product]],products[Product],0))</f>
        <v>6.47</v>
      </c>
      <c r="G19">
        <f>Table1[[#This Row],[Cost per unit]]*Table1[[#This Row],[Units]]</f>
        <v>174.69</v>
      </c>
      <c r="H19" s="3">
        <f>Table1[[#This Row],[Amount]]-Table1[[#This Row],[Cost]]</f>
        <v>9485.31</v>
      </c>
    </row>
    <row r="20" spans="1:8" x14ac:dyDescent="0.25">
      <c r="A20" t="s">
        <v>13</v>
      </c>
      <c r="B20" t="s">
        <v>14</v>
      </c>
      <c r="C20" t="s">
        <v>15</v>
      </c>
      <c r="D20" s="3">
        <v>9632</v>
      </c>
      <c r="E20" s="4">
        <v>288</v>
      </c>
      <c r="F20">
        <f>INDEX(products[Cost per unit], MATCH(Table1[[#This Row],[Product]],products[Product],0))</f>
        <v>6.47</v>
      </c>
      <c r="G20">
        <f>Table1[[#This Row],[Cost per unit]]*Table1[[#This Row],[Units]]</f>
        <v>1863.36</v>
      </c>
      <c r="H20" s="3">
        <f>Table1[[#This Row],[Amount]]-Table1[[#This Row],[Cost]]</f>
        <v>7768.64</v>
      </c>
    </row>
    <row r="21" spans="1:8" x14ac:dyDescent="0.25">
      <c r="A21" t="s">
        <v>11</v>
      </c>
      <c r="B21" t="s">
        <v>20</v>
      </c>
      <c r="C21" t="s">
        <v>19</v>
      </c>
      <c r="D21" s="3">
        <v>9506</v>
      </c>
      <c r="E21" s="4">
        <v>87</v>
      </c>
      <c r="F21">
        <f>INDEX(products[Cost per unit], MATCH(Table1[[#This Row],[Product]],products[Product],0))</f>
        <v>12.37</v>
      </c>
      <c r="G21">
        <f>Table1[[#This Row],[Cost per unit]]*Table1[[#This Row],[Units]]</f>
        <v>1076.1899999999998</v>
      </c>
      <c r="H21" s="3">
        <f>Table1[[#This Row],[Amount]]-Table1[[#This Row],[Cost]]</f>
        <v>8429.81</v>
      </c>
    </row>
    <row r="22" spans="1:8" x14ac:dyDescent="0.25">
      <c r="A22" t="s">
        <v>26</v>
      </c>
      <c r="B22" t="s">
        <v>17</v>
      </c>
      <c r="C22" t="s">
        <v>33</v>
      </c>
      <c r="D22" s="3">
        <v>9443</v>
      </c>
      <c r="E22" s="4">
        <v>162</v>
      </c>
      <c r="F22">
        <f>INDEX(products[Cost per unit], MATCH(Table1[[#This Row],[Product]],products[Product],0))</f>
        <v>10.62</v>
      </c>
      <c r="G22">
        <f>Table1[[#This Row],[Cost per unit]]*Table1[[#This Row],[Units]]</f>
        <v>1720.4399999999998</v>
      </c>
      <c r="H22" s="3">
        <f>Table1[[#This Row],[Amount]]-Table1[[#This Row],[Cost]]</f>
        <v>7722.56</v>
      </c>
    </row>
    <row r="23" spans="1:8" x14ac:dyDescent="0.25">
      <c r="A23" t="s">
        <v>27</v>
      </c>
      <c r="B23" t="s">
        <v>14</v>
      </c>
      <c r="C23" t="s">
        <v>29</v>
      </c>
      <c r="D23" s="3">
        <v>9198</v>
      </c>
      <c r="E23" s="4">
        <v>36</v>
      </c>
      <c r="F23">
        <f>INDEX(products[Cost per unit], MATCH(Table1[[#This Row],[Product]],products[Product],0))</f>
        <v>8.7899999999999991</v>
      </c>
      <c r="G23">
        <f>Table1[[#This Row],[Cost per unit]]*Table1[[#This Row],[Units]]</f>
        <v>316.43999999999994</v>
      </c>
      <c r="H23" s="3">
        <f>Table1[[#This Row],[Amount]]-Table1[[#This Row],[Cost]]</f>
        <v>8881.56</v>
      </c>
    </row>
    <row r="24" spans="1:8" x14ac:dyDescent="0.25">
      <c r="A24" t="s">
        <v>11</v>
      </c>
      <c r="B24" t="s">
        <v>14</v>
      </c>
      <c r="C24" t="s">
        <v>7</v>
      </c>
      <c r="D24" s="3">
        <v>9051</v>
      </c>
      <c r="E24" s="4">
        <v>57</v>
      </c>
      <c r="F24">
        <f>INDEX(products[Cost per unit], MATCH(Table1[[#This Row],[Product]],products[Product],0))</f>
        <v>14.49</v>
      </c>
      <c r="G24">
        <f>Table1[[#This Row],[Cost per unit]]*Table1[[#This Row],[Units]]</f>
        <v>825.93000000000006</v>
      </c>
      <c r="H24" s="3">
        <f>Table1[[#This Row],[Amount]]-Table1[[#This Row],[Cost]]</f>
        <v>8225.07</v>
      </c>
    </row>
    <row r="25" spans="1:8" x14ac:dyDescent="0.25">
      <c r="A25" t="s">
        <v>5</v>
      </c>
      <c r="B25" t="s">
        <v>6</v>
      </c>
      <c r="C25" t="s">
        <v>32</v>
      </c>
      <c r="D25" s="3">
        <v>9002</v>
      </c>
      <c r="E25" s="4">
        <v>72</v>
      </c>
      <c r="F25">
        <f>INDEX(products[Cost per unit], MATCH(Table1[[#This Row],[Product]],products[Product],0))</f>
        <v>7.16</v>
      </c>
      <c r="G25">
        <f>Table1[[#This Row],[Cost per unit]]*Table1[[#This Row],[Units]]</f>
        <v>515.52</v>
      </c>
      <c r="H25" s="3">
        <f>Table1[[#This Row],[Amount]]-Table1[[#This Row],[Cost]]</f>
        <v>8486.48</v>
      </c>
    </row>
    <row r="26" spans="1:8" x14ac:dyDescent="0.25">
      <c r="A26" t="s">
        <v>8</v>
      </c>
      <c r="B26" t="s">
        <v>17</v>
      </c>
      <c r="C26" t="s">
        <v>21</v>
      </c>
      <c r="D26" s="3">
        <v>8890</v>
      </c>
      <c r="E26" s="4">
        <v>210</v>
      </c>
      <c r="F26">
        <f>INDEX(products[Cost per unit], MATCH(Table1[[#This Row],[Product]],products[Product],0))</f>
        <v>5.79</v>
      </c>
      <c r="G26">
        <f>Table1[[#This Row],[Cost per unit]]*Table1[[#This Row],[Units]]</f>
        <v>1215.9000000000001</v>
      </c>
      <c r="H26" s="3">
        <f>Table1[[#This Row],[Amount]]-Table1[[#This Row],[Cost]]</f>
        <v>7674.1</v>
      </c>
    </row>
    <row r="27" spans="1:8" x14ac:dyDescent="0.25">
      <c r="A27" t="s">
        <v>5</v>
      </c>
      <c r="B27" t="s">
        <v>9</v>
      </c>
      <c r="C27" t="s">
        <v>19</v>
      </c>
      <c r="D27" s="3">
        <v>8869</v>
      </c>
      <c r="E27" s="4">
        <v>432</v>
      </c>
      <c r="F27">
        <f>INDEX(products[Cost per unit], MATCH(Table1[[#This Row],[Product]],products[Product],0))</f>
        <v>12.37</v>
      </c>
      <c r="G27">
        <f>Table1[[#This Row],[Cost per unit]]*Table1[[#This Row],[Units]]</f>
        <v>5343.8399999999992</v>
      </c>
      <c r="H27" s="3">
        <f>Table1[[#This Row],[Amount]]-Table1[[#This Row],[Cost]]</f>
        <v>3525.1600000000008</v>
      </c>
    </row>
    <row r="28" spans="1:8" x14ac:dyDescent="0.25">
      <c r="A28" t="s">
        <v>23</v>
      </c>
      <c r="B28" t="s">
        <v>30</v>
      </c>
      <c r="C28" t="s">
        <v>38</v>
      </c>
      <c r="D28" s="3">
        <v>8862</v>
      </c>
      <c r="E28" s="4">
        <v>189</v>
      </c>
      <c r="F28">
        <f>INDEX(products[Cost per unit], MATCH(Table1[[#This Row],[Product]],products[Product],0))</f>
        <v>4.97</v>
      </c>
      <c r="G28">
        <f>Table1[[#This Row],[Cost per unit]]*Table1[[#This Row],[Units]]</f>
        <v>939.32999999999993</v>
      </c>
      <c r="H28" s="3">
        <f>Table1[[#This Row],[Amount]]-Table1[[#This Row],[Cost]]</f>
        <v>7922.67</v>
      </c>
    </row>
    <row r="29" spans="1:8" x14ac:dyDescent="0.25">
      <c r="A29" t="s">
        <v>27</v>
      </c>
      <c r="B29" t="s">
        <v>20</v>
      </c>
      <c r="C29" t="s">
        <v>42</v>
      </c>
      <c r="D29" s="3">
        <v>8841</v>
      </c>
      <c r="E29" s="4">
        <v>303</v>
      </c>
      <c r="F29">
        <f>INDEX(products[Cost per unit], MATCH(Table1[[#This Row],[Product]],products[Product],0))</f>
        <v>5.6</v>
      </c>
      <c r="G29">
        <f>Table1[[#This Row],[Cost per unit]]*Table1[[#This Row],[Units]]</f>
        <v>1696.8</v>
      </c>
      <c r="H29" s="3">
        <f>Table1[[#This Row],[Amount]]-Table1[[#This Row],[Cost]]</f>
        <v>7144.2</v>
      </c>
    </row>
    <row r="30" spans="1:8" x14ac:dyDescent="0.25">
      <c r="A30" t="s">
        <v>25</v>
      </c>
      <c r="B30" t="s">
        <v>6</v>
      </c>
      <c r="C30" t="s">
        <v>18</v>
      </c>
      <c r="D30" s="3">
        <v>8813</v>
      </c>
      <c r="E30" s="4">
        <v>21</v>
      </c>
      <c r="F30">
        <f>INDEX(products[Cost per unit], MATCH(Table1[[#This Row],[Product]],products[Product],0))</f>
        <v>13.15</v>
      </c>
      <c r="G30">
        <f>Table1[[#This Row],[Cost per unit]]*Table1[[#This Row],[Units]]</f>
        <v>276.15000000000003</v>
      </c>
      <c r="H30" s="3">
        <f>Table1[[#This Row],[Amount]]-Table1[[#This Row],[Cost]]</f>
        <v>8536.85</v>
      </c>
    </row>
    <row r="31" spans="1:8" x14ac:dyDescent="0.25">
      <c r="A31" t="s">
        <v>11</v>
      </c>
      <c r="B31" t="s">
        <v>30</v>
      </c>
      <c r="C31" t="s">
        <v>33</v>
      </c>
      <c r="D31" s="3">
        <v>8463</v>
      </c>
      <c r="E31" s="4">
        <v>492</v>
      </c>
      <c r="F31">
        <f>INDEX(products[Cost per unit], MATCH(Table1[[#This Row],[Product]],products[Product],0))</f>
        <v>10.62</v>
      </c>
      <c r="G31">
        <f>Table1[[#This Row],[Cost per unit]]*Table1[[#This Row],[Units]]</f>
        <v>5225.04</v>
      </c>
      <c r="H31" s="3">
        <f>Table1[[#This Row],[Amount]]-Table1[[#This Row],[Cost]]</f>
        <v>3237.96</v>
      </c>
    </row>
    <row r="32" spans="1:8" x14ac:dyDescent="0.25">
      <c r="A32" t="s">
        <v>23</v>
      </c>
      <c r="B32" t="s">
        <v>14</v>
      </c>
      <c r="C32" t="s">
        <v>22</v>
      </c>
      <c r="D32" s="3">
        <v>8435</v>
      </c>
      <c r="E32" s="4">
        <v>42</v>
      </c>
      <c r="F32">
        <f>INDEX(products[Cost per unit], MATCH(Table1[[#This Row],[Product]],products[Product],0))</f>
        <v>9.77</v>
      </c>
      <c r="G32">
        <f>Table1[[#This Row],[Cost per unit]]*Table1[[#This Row],[Units]]</f>
        <v>410.34</v>
      </c>
      <c r="H32" s="3">
        <f>Table1[[#This Row],[Amount]]-Table1[[#This Row],[Cost]]</f>
        <v>8024.66</v>
      </c>
    </row>
    <row r="33" spans="1:8" x14ac:dyDescent="0.25">
      <c r="A33" t="s">
        <v>26</v>
      </c>
      <c r="B33" t="s">
        <v>14</v>
      </c>
      <c r="C33" t="s">
        <v>32</v>
      </c>
      <c r="D33" s="3">
        <v>8211</v>
      </c>
      <c r="E33" s="4">
        <v>75</v>
      </c>
      <c r="F33">
        <f>INDEX(products[Cost per unit], MATCH(Table1[[#This Row],[Product]],products[Product],0))</f>
        <v>7.16</v>
      </c>
      <c r="G33">
        <f>Table1[[#This Row],[Cost per unit]]*Table1[[#This Row],[Units]]</f>
        <v>537</v>
      </c>
      <c r="H33" s="3">
        <f>Table1[[#This Row],[Amount]]-Table1[[#This Row],[Cost]]</f>
        <v>7674</v>
      </c>
    </row>
    <row r="34" spans="1:8" x14ac:dyDescent="0.25">
      <c r="A34" t="s">
        <v>11</v>
      </c>
      <c r="B34" t="s">
        <v>30</v>
      </c>
      <c r="C34" t="s">
        <v>34</v>
      </c>
      <c r="D34" s="3">
        <v>8155</v>
      </c>
      <c r="E34" s="4">
        <v>90</v>
      </c>
      <c r="F34">
        <f>INDEX(products[Cost per unit], MATCH(Table1[[#This Row],[Product]],products[Product],0))</f>
        <v>6.49</v>
      </c>
      <c r="G34">
        <f>Table1[[#This Row],[Cost per unit]]*Table1[[#This Row],[Units]]</f>
        <v>584.1</v>
      </c>
      <c r="H34" s="3">
        <f>Table1[[#This Row],[Amount]]-Table1[[#This Row],[Cost]]</f>
        <v>7570.9</v>
      </c>
    </row>
    <row r="35" spans="1:8" x14ac:dyDescent="0.25">
      <c r="A35" t="s">
        <v>16</v>
      </c>
      <c r="B35" t="s">
        <v>30</v>
      </c>
      <c r="C35" t="s">
        <v>42</v>
      </c>
      <c r="D35" s="3">
        <v>8008</v>
      </c>
      <c r="E35" s="4">
        <v>456</v>
      </c>
      <c r="F35">
        <f>INDEX(products[Cost per unit], MATCH(Table1[[#This Row],[Product]],products[Product],0))</f>
        <v>5.6</v>
      </c>
      <c r="G35">
        <f>Table1[[#This Row],[Cost per unit]]*Table1[[#This Row],[Units]]</f>
        <v>2553.6</v>
      </c>
      <c r="H35" s="3">
        <f>Table1[[#This Row],[Amount]]-Table1[[#This Row],[Cost]]</f>
        <v>5454.4</v>
      </c>
    </row>
    <row r="36" spans="1:8" x14ac:dyDescent="0.25">
      <c r="A36" t="s">
        <v>13</v>
      </c>
      <c r="B36" t="s">
        <v>30</v>
      </c>
      <c r="C36" t="s">
        <v>19</v>
      </c>
      <c r="D36" s="3">
        <v>7847</v>
      </c>
      <c r="E36" s="4">
        <v>174</v>
      </c>
      <c r="F36">
        <f>INDEX(products[Cost per unit], MATCH(Table1[[#This Row],[Product]],products[Product],0))</f>
        <v>12.37</v>
      </c>
      <c r="G36">
        <f>Table1[[#This Row],[Cost per unit]]*Table1[[#This Row],[Units]]</f>
        <v>2152.3799999999997</v>
      </c>
      <c r="H36" s="3">
        <f>Table1[[#This Row],[Amount]]-Table1[[#This Row],[Cost]]</f>
        <v>5694.6200000000008</v>
      </c>
    </row>
    <row r="37" spans="1:8" x14ac:dyDescent="0.25">
      <c r="A37" t="s">
        <v>11</v>
      </c>
      <c r="B37" t="s">
        <v>9</v>
      </c>
      <c r="C37" t="s">
        <v>37</v>
      </c>
      <c r="D37" s="3">
        <v>7833</v>
      </c>
      <c r="E37" s="4">
        <v>243</v>
      </c>
      <c r="F37">
        <f>INDEX(products[Cost per unit], MATCH(Table1[[#This Row],[Product]],products[Product],0))</f>
        <v>11.73</v>
      </c>
      <c r="G37">
        <f>Table1[[#This Row],[Cost per unit]]*Table1[[#This Row],[Units]]</f>
        <v>2850.3900000000003</v>
      </c>
      <c r="H37" s="3">
        <f>Table1[[#This Row],[Amount]]-Table1[[#This Row],[Cost]]</f>
        <v>4982.6099999999997</v>
      </c>
    </row>
    <row r="38" spans="1:8" x14ac:dyDescent="0.25">
      <c r="A38" t="s">
        <v>26</v>
      </c>
      <c r="B38" t="s">
        <v>17</v>
      </c>
      <c r="C38" t="s">
        <v>39</v>
      </c>
      <c r="D38" s="3">
        <v>7812</v>
      </c>
      <c r="E38" s="4">
        <v>81</v>
      </c>
      <c r="F38">
        <f>INDEX(products[Cost per unit], MATCH(Table1[[#This Row],[Product]],products[Product],0))</f>
        <v>16.73</v>
      </c>
      <c r="G38">
        <f>Table1[[#This Row],[Cost per unit]]*Table1[[#This Row],[Units]]</f>
        <v>1355.13</v>
      </c>
      <c r="H38" s="3">
        <f>Table1[[#This Row],[Amount]]-Table1[[#This Row],[Cost]]</f>
        <v>6456.87</v>
      </c>
    </row>
    <row r="39" spans="1:8" x14ac:dyDescent="0.25">
      <c r="A39" t="s">
        <v>27</v>
      </c>
      <c r="B39" t="s">
        <v>30</v>
      </c>
      <c r="C39" t="s">
        <v>10</v>
      </c>
      <c r="D39" s="3">
        <v>7777</v>
      </c>
      <c r="E39" s="4">
        <v>504</v>
      </c>
      <c r="F39">
        <f>INDEX(products[Cost per unit], MATCH(Table1[[#This Row],[Product]],products[Product],0))</f>
        <v>8.65</v>
      </c>
      <c r="G39">
        <f>Table1[[#This Row],[Cost per unit]]*Table1[[#This Row],[Units]]</f>
        <v>4359.6000000000004</v>
      </c>
      <c r="H39" s="3">
        <f>Table1[[#This Row],[Amount]]-Table1[[#This Row],[Cost]]</f>
        <v>3417.3999999999996</v>
      </c>
    </row>
    <row r="40" spans="1:8" x14ac:dyDescent="0.25">
      <c r="A40" t="s">
        <v>23</v>
      </c>
      <c r="B40" t="s">
        <v>30</v>
      </c>
      <c r="C40" t="s">
        <v>28</v>
      </c>
      <c r="D40" s="3">
        <v>7777</v>
      </c>
      <c r="E40" s="4">
        <v>39</v>
      </c>
      <c r="F40">
        <f>INDEX(products[Cost per unit], MATCH(Table1[[#This Row],[Product]],products[Product],0))</f>
        <v>3.11</v>
      </c>
      <c r="G40">
        <f>Table1[[#This Row],[Cost per unit]]*Table1[[#This Row],[Units]]</f>
        <v>121.28999999999999</v>
      </c>
      <c r="H40" s="3">
        <f>Table1[[#This Row],[Amount]]-Table1[[#This Row],[Cost]]</f>
        <v>7655.71</v>
      </c>
    </row>
    <row r="41" spans="1:8" x14ac:dyDescent="0.25">
      <c r="A41" t="s">
        <v>16</v>
      </c>
      <c r="B41" t="s">
        <v>6</v>
      </c>
      <c r="C41" t="s">
        <v>21</v>
      </c>
      <c r="D41" s="3">
        <v>7693</v>
      </c>
      <c r="E41" s="4">
        <v>87</v>
      </c>
      <c r="F41">
        <f>INDEX(products[Cost per unit], MATCH(Table1[[#This Row],[Product]],products[Product],0))</f>
        <v>5.79</v>
      </c>
      <c r="G41">
        <f>Table1[[#This Row],[Cost per unit]]*Table1[[#This Row],[Units]]</f>
        <v>503.73</v>
      </c>
      <c r="H41" s="3">
        <f>Table1[[#This Row],[Amount]]-Table1[[#This Row],[Cost]]</f>
        <v>7189.27</v>
      </c>
    </row>
    <row r="42" spans="1:8" x14ac:dyDescent="0.25">
      <c r="A42" t="s">
        <v>5</v>
      </c>
      <c r="B42" t="s">
        <v>6</v>
      </c>
      <c r="C42" t="s">
        <v>36</v>
      </c>
      <c r="D42" s="3">
        <v>7693</v>
      </c>
      <c r="E42" s="4">
        <v>21</v>
      </c>
      <c r="F42">
        <f>INDEX(products[Cost per unit], MATCH(Table1[[#This Row],[Product]],products[Product],0))</f>
        <v>7.64</v>
      </c>
      <c r="G42">
        <f>Table1[[#This Row],[Cost per unit]]*Table1[[#This Row],[Units]]</f>
        <v>160.44</v>
      </c>
      <c r="H42" s="3">
        <f>Table1[[#This Row],[Amount]]-Table1[[#This Row],[Cost]]</f>
        <v>7532.56</v>
      </c>
    </row>
    <row r="43" spans="1:8" x14ac:dyDescent="0.25">
      <c r="A43" t="s">
        <v>26</v>
      </c>
      <c r="B43" t="s">
        <v>17</v>
      </c>
      <c r="C43" t="s">
        <v>41</v>
      </c>
      <c r="D43" s="3">
        <v>7651</v>
      </c>
      <c r="E43" s="4">
        <v>213</v>
      </c>
      <c r="F43">
        <f>INDEX(products[Cost per unit], MATCH(Table1[[#This Row],[Product]],products[Product],0))</f>
        <v>9</v>
      </c>
      <c r="G43">
        <f>Table1[[#This Row],[Cost per unit]]*Table1[[#This Row],[Units]]</f>
        <v>1917</v>
      </c>
      <c r="H43" s="3">
        <f>Table1[[#This Row],[Amount]]-Table1[[#This Row],[Cost]]</f>
        <v>5734</v>
      </c>
    </row>
    <row r="44" spans="1:8" x14ac:dyDescent="0.25">
      <c r="A44" t="s">
        <v>26</v>
      </c>
      <c r="B44" t="s">
        <v>30</v>
      </c>
      <c r="C44" t="s">
        <v>36</v>
      </c>
      <c r="D44" s="3">
        <v>7511</v>
      </c>
      <c r="E44" s="4">
        <v>120</v>
      </c>
      <c r="F44">
        <f>INDEX(products[Cost per unit], MATCH(Table1[[#This Row],[Product]],products[Product],0))</f>
        <v>7.64</v>
      </c>
      <c r="G44">
        <f>Table1[[#This Row],[Cost per unit]]*Table1[[#This Row],[Units]]</f>
        <v>916.8</v>
      </c>
      <c r="H44" s="3">
        <f>Table1[[#This Row],[Amount]]-Table1[[#This Row],[Cost]]</f>
        <v>6594.2</v>
      </c>
    </row>
    <row r="45" spans="1:8" x14ac:dyDescent="0.25">
      <c r="A45" t="s">
        <v>25</v>
      </c>
      <c r="B45" t="s">
        <v>20</v>
      </c>
      <c r="C45" t="s">
        <v>18</v>
      </c>
      <c r="D45" s="3">
        <v>7483</v>
      </c>
      <c r="E45" s="4">
        <v>45</v>
      </c>
      <c r="F45">
        <f>INDEX(products[Cost per unit], MATCH(Table1[[#This Row],[Product]],products[Product],0))</f>
        <v>13.15</v>
      </c>
      <c r="G45">
        <f>Table1[[#This Row],[Cost per unit]]*Table1[[#This Row],[Units]]</f>
        <v>591.75</v>
      </c>
      <c r="H45" s="3">
        <f>Table1[[#This Row],[Amount]]-Table1[[#This Row],[Cost]]</f>
        <v>6891.25</v>
      </c>
    </row>
    <row r="46" spans="1:8" x14ac:dyDescent="0.25">
      <c r="A46" t="s">
        <v>13</v>
      </c>
      <c r="B46" t="s">
        <v>9</v>
      </c>
      <c r="C46" t="s">
        <v>40</v>
      </c>
      <c r="D46" s="3">
        <v>7455</v>
      </c>
      <c r="E46" s="4">
        <v>216</v>
      </c>
      <c r="F46">
        <f>INDEX(products[Cost per unit], MATCH(Table1[[#This Row],[Product]],products[Product],0))</f>
        <v>10.38</v>
      </c>
      <c r="G46">
        <f>Table1[[#This Row],[Cost per unit]]*Table1[[#This Row],[Units]]</f>
        <v>2242.0800000000004</v>
      </c>
      <c r="H46" s="3">
        <f>Table1[[#This Row],[Amount]]-Table1[[#This Row],[Cost]]</f>
        <v>5212.92</v>
      </c>
    </row>
    <row r="47" spans="1:8" x14ac:dyDescent="0.25">
      <c r="A47" t="s">
        <v>16</v>
      </c>
      <c r="B47" t="s">
        <v>20</v>
      </c>
      <c r="C47" t="s">
        <v>41</v>
      </c>
      <c r="D47" s="3">
        <v>7322</v>
      </c>
      <c r="E47" s="4">
        <v>36</v>
      </c>
      <c r="F47">
        <f>INDEX(products[Cost per unit], MATCH(Table1[[#This Row],[Product]],products[Product],0))</f>
        <v>9</v>
      </c>
      <c r="G47">
        <f>Table1[[#This Row],[Cost per unit]]*Table1[[#This Row],[Units]]</f>
        <v>324</v>
      </c>
      <c r="H47" s="3">
        <f>Table1[[#This Row],[Amount]]-Table1[[#This Row],[Cost]]</f>
        <v>6998</v>
      </c>
    </row>
    <row r="48" spans="1:8" x14ac:dyDescent="0.25">
      <c r="A48" t="s">
        <v>27</v>
      </c>
      <c r="B48" t="s">
        <v>6</v>
      </c>
      <c r="C48" t="s">
        <v>40</v>
      </c>
      <c r="D48" s="3">
        <v>7308</v>
      </c>
      <c r="E48" s="4">
        <v>327</v>
      </c>
      <c r="F48">
        <f>INDEX(products[Cost per unit], MATCH(Table1[[#This Row],[Product]],products[Product],0))</f>
        <v>10.38</v>
      </c>
      <c r="G48">
        <f>Table1[[#This Row],[Cost per unit]]*Table1[[#This Row],[Units]]</f>
        <v>3394.26</v>
      </c>
      <c r="H48" s="3">
        <f>Table1[[#This Row],[Amount]]-Table1[[#This Row],[Cost]]</f>
        <v>3913.74</v>
      </c>
    </row>
    <row r="49" spans="1:8" x14ac:dyDescent="0.25">
      <c r="A49" t="s">
        <v>25</v>
      </c>
      <c r="B49" t="s">
        <v>30</v>
      </c>
      <c r="C49" t="s">
        <v>37</v>
      </c>
      <c r="D49" s="3">
        <v>7280</v>
      </c>
      <c r="E49" s="4">
        <v>201</v>
      </c>
      <c r="F49">
        <f>INDEX(products[Cost per unit], MATCH(Table1[[#This Row],[Product]],products[Product],0))</f>
        <v>11.73</v>
      </c>
      <c r="G49">
        <f>Table1[[#This Row],[Cost per unit]]*Table1[[#This Row],[Units]]</f>
        <v>2357.73</v>
      </c>
      <c r="H49" s="3">
        <f>Table1[[#This Row],[Amount]]-Table1[[#This Row],[Cost]]</f>
        <v>4922.2700000000004</v>
      </c>
    </row>
    <row r="50" spans="1:8" x14ac:dyDescent="0.25">
      <c r="A50" t="s">
        <v>11</v>
      </c>
      <c r="B50" t="s">
        <v>6</v>
      </c>
      <c r="C50" t="s">
        <v>33</v>
      </c>
      <c r="D50" s="3">
        <v>7273</v>
      </c>
      <c r="E50" s="4">
        <v>96</v>
      </c>
      <c r="F50">
        <f>INDEX(products[Cost per unit], MATCH(Table1[[#This Row],[Product]],products[Product],0))</f>
        <v>10.62</v>
      </c>
      <c r="G50">
        <f>Table1[[#This Row],[Cost per unit]]*Table1[[#This Row],[Units]]</f>
        <v>1019.52</v>
      </c>
      <c r="H50" s="3">
        <f>Table1[[#This Row],[Amount]]-Table1[[#This Row],[Cost]]</f>
        <v>6253.48</v>
      </c>
    </row>
    <row r="51" spans="1:8" x14ac:dyDescent="0.25">
      <c r="A51" t="s">
        <v>27</v>
      </c>
      <c r="B51" t="s">
        <v>30</v>
      </c>
      <c r="C51" t="s">
        <v>24</v>
      </c>
      <c r="D51" s="3">
        <v>7259</v>
      </c>
      <c r="E51" s="4">
        <v>276</v>
      </c>
      <c r="F51">
        <f>INDEX(products[Cost per unit], MATCH(Table1[[#This Row],[Product]],products[Product],0))</f>
        <v>11.7</v>
      </c>
      <c r="G51">
        <f>Table1[[#This Row],[Cost per unit]]*Table1[[#This Row],[Units]]</f>
        <v>3229.2</v>
      </c>
      <c r="H51" s="3">
        <f>Table1[[#This Row],[Amount]]-Table1[[#This Row],[Cost]]</f>
        <v>4029.8</v>
      </c>
    </row>
    <row r="52" spans="1:8" x14ac:dyDescent="0.25">
      <c r="A52" t="s">
        <v>25</v>
      </c>
      <c r="B52" t="s">
        <v>20</v>
      </c>
      <c r="C52" t="s">
        <v>31</v>
      </c>
      <c r="D52" s="3">
        <v>7189</v>
      </c>
      <c r="E52" s="4">
        <v>54</v>
      </c>
      <c r="F52">
        <f>INDEX(products[Cost per unit], MATCH(Table1[[#This Row],[Product]],products[Product],0))</f>
        <v>9.33</v>
      </c>
      <c r="G52">
        <f>Table1[[#This Row],[Cost per unit]]*Table1[[#This Row],[Units]]</f>
        <v>503.82</v>
      </c>
      <c r="H52" s="3">
        <f>Table1[[#This Row],[Amount]]-Table1[[#This Row],[Cost]]</f>
        <v>6685.18</v>
      </c>
    </row>
    <row r="53" spans="1:8" x14ac:dyDescent="0.25">
      <c r="A53" t="s">
        <v>8</v>
      </c>
      <c r="B53" t="s">
        <v>17</v>
      </c>
      <c r="C53" t="s">
        <v>7</v>
      </c>
      <c r="D53" s="3">
        <v>7021</v>
      </c>
      <c r="E53" s="4">
        <v>183</v>
      </c>
      <c r="F53">
        <f>INDEX(products[Cost per unit], MATCH(Table1[[#This Row],[Product]],products[Product],0))</f>
        <v>14.49</v>
      </c>
      <c r="G53">
        <f>Table1[[#This Row],[Cost per unit]]*Table1[[#This Row],[Units]]</f>
        <v>2651.67</v>
      </c>
      <c r="H53" s="3">
        <f>Table1[[#This Row],[Amount]]-Table1[[#This Row],[Cost]]</f>
        <v>4369.33</v>
      </c>
    </row>
    <row r="54" spans="1:8" x14ac:dyDescent="0.25">
      <c r="A54" t="s">
        <v>25</v>
      </c>
      <c r="B54" t="s">
        <v>30</v>
      </c>
      <c r="C54" t="s">
        <v>39</v>
      </c>
      <c r="D54" s="3">
        <v>6986</v>
      </c>
      <c r="E54" s="4">
        <v>21</v>
      </c>
      <c r="F54">
        <f>INDEX(products[Cost per unit], MATCH(Table1[[#This Row],[Product]],products[Product],0))</f>
        <v>16.73</v>
      </c>
      <c r="G54">
        <f>Table1[[#This Row],[Cost per unit]]*Table1[[#This Row],[Units]]</f>
        <v>351.33</v>
      </c>
      <c r="H54" s="3">
        <f>Table1[[#This Row],[Amount]]-Table1[[#This Row],[Cost]]</f>
        <v>6634.67</v>
      </c>
    </row>
    <row r="55" spans="1:8" x14ac:dyDescent="0.25">
      <c r="A55" t="s">
        <v>25</v>
      </c>
      <c r="B55" t="s">
        <v>17</v>
      </c>
      <c r="C55" t="s">
        <v>22</v>
      </c>
      <c r="D55" s="3">
        <v>6909</v>
      </c>
      <c r="E55" s="4">
        <v>81</v>
      </c>
      <c r="F55">
        <f>INDEX(products[Cost per unit], MATCH(Table1[[#This Row],[Product]],products[Product],0))</f>
        <v>9.77</v>
      </c>
      <c r="G55">
        <f>Table1[[#This Row],[Cost per unit]]*Table1[[#This Row],[Units]]</f>
        <v>791.37</v>
      </c>
      <c r="H55" s="3">
        <f>Table1[[#This Row],[Amount]]-Table1[[#This Row],[Cost]]</f>
        <v>6117.63</v>
      </c>
    </row>
    <row r="56" spans="1:8" x14ac:dyDescent="0.25">
      <c r="A56" t="s">
        <v>35</v>
      </c>
      <c r="B56" t="s">
        <v>20</v>
      </c>
      <c r="C56" t="s">
        <v>12</v>
      </c>
      <c r="D56" s="3">
        <v>6860</v>
      </c>
      <c r="E56" s="4">
        <v>126</v>
      </c>
      <c r="F56">
        <f>INDEX(products[Cost per unit], MATCH(Table1[[#This Row],[Product]],products[Product],0))</f>
        <v>11.88</v>
      </c>
      <c r="G56">
        <f>Table1[[#This Row],[Cost per unit]]*Table1[[#This Row],[Units]]</f>
        <v>1496.88</v>
      </c>
      <c r="H56" s="3">
        <f>Table1[[#This Row],[Amount]]-Table1[[#This Row],[Cost]]</f>
        <v>5363.12</v>
      </c>
    </row>
    <row r="57" spans="1:8" x14ac:dyDescent="0.25">
      <c r="A57" t="s">
        <v>5</v>
      </c>
      <c r="B57" t="s">
        <v>9</v>
      </c>
      <c r="C57" t="s">
        <v>22</v>
      </c>
      <c r="D57" s="3">
        <v>6853</v>
      </c>
      <c r="E57" s="4">
        <v>372</v>
      </c>
      <c r="F57">
        <f>INDEX(products[Cost per unit], MATCH(Table1[[#This Row],[Product]],products[Product],0))</f>
        <v>9.77</v>
      </c>
      <c r="G57">
        <f>Table1[[#This Row],[Cost per unit]]*Table1[[#This Row],[Units]]</f>
        <v>3634.44</v>
      </c>
      <c r="H57" s="3">
        <f>Table1[[#This Row],[Amount]]-Table1[[#This Row],[Cost]]</f>
        <v>3218.56</v>
      </c>
    </row>
    <row r="58" spans="1:8" x14ac:dyDescent="0.25">
      <c r="A58" t="s">
        <v>11</v>
      </c>
      <c r="B58" t="s">
        <v>30</v>
      </c>
      <c r="C58" t="s">
        <v>41</v>
      </c>
      <c r="D58" s="3">
        <v>6832</v>
      </c>
      <c r="E58" s="4">
        <v>27</v>
      </c>
      <c r="F58">
        <f>INDEX(products[Cost per unit], MATCH(Table1[[#This Row],[Product]],products[Product],0))</f>
        <v>9</v>
      </c>
      <c r="G58">
        <f>Table1[[#This Row],[Cost per unit]]*Table1[[#This Row],[Units]]</f>
        <v>243</v>
      </c>
      <c r="H58" s="3">
        <f>Table1[[#This Row],[Amount]]-Table1[[#This Row],[Cost]]</f>
        <v>6589</v>
      </c>
    </row>
    <row r="59" spans="1:8" x14ac:dyDescent="0.25">
      <c r="A59" t="s">
        <v>16</v>
      </c>
      <c r="B59" t="s">
        <v>6</v>
      </c>
      <c r="C59" t="s">
        <v>42</v>
      </c>
      <c r="D59" s="3">
        <v>6818</v>
      </c>
      <c r="E59" s="4">
        <v>6</v>
      </c>
      <c r="F59">
        <f>INDEX(products[Cost per unit], MATCH(Table1[[#This Row],[Product]],products[Product],0))</f>
        <v>5.6</v>
      </c>
      <c r="G59">
        <f>Table1[[#This Row],[Cost per unit]]*Table1[[#This Row],[Units]]</f>
        <v>33.599999999999994</v>
      </c>
      <c r="H59" s="3">
        <f>Table1[[#This Row],[Amount]]-Table1[[#This Row],[Cost]]</f>
        <v>6784.4</v>
      </c>
    </row>
    <row r="60" spans="1:8" x14ac:dyDescent="0.25">
      <c r="A60" t="s">
        <v>23</v>
      </c>
      <c r="B60" t="s">
        <v>9</v>
      </c>
      <c r="C60" t="s">
        <v>7</v>
      </c>
      <c r="D60" s="3">
        <v>6755</v>
      </c>
      <c r="E60" s="4">
        <v>252</v>
      </c>
      <c r="F60">
        <f>INDEX(products[Cost per unit], MATCH(Table1[[#This Row],[Product]],products[Product],0))</f>
        <v>14.49</v>
      </c>
      <c r="G60">
        <f>Table1[[#This Row],[Cost per unit]]*Table1[[#This Row],[Units]]</f>
        <v>3651.48</v>
      </c>
      <c r="H60" s="3">
        <f>Table1[[#This Row],[Amount]]-Table1[[#This Row],[Cost]]</f>
        <v>3103.52</v>
      </c>
    </row>
    <row r="61" spans="1:8" x14ac:dyDescent="0.25">
      <c r="A61" t="s">
        <v>5</v>
      </c>
      <c r="B61" t="s">
        <v>30</v>
      </c>
      <c r="C61" t="s">
        <v>42</v>
      </c>
      <c r="D61" s="3">
        <v>6748</v>
      </c>
      <c r="E61" s="4">
        <v>48</v>
      </c>
      <c r="F61">
        <f>INDEX(products[Cost per unit], MATCH(Table1[[#This Row],[Product]],products[Product],0))</f>
        <v>5.6</v>
      </c>
      <c r="G61">
        <f>Table1[[#This Row],[Cost per unit]]*Table1[[#This Row],[Units]]</f>
        <v>268.79999999999995</v>
      </c>
      <c r="H61" s="3">
        <f>Table1[[#This Row],[Amount]]-Table1[[#This Row],[Cost]]</f>
        <v>6479.2</v>
      </c>
    </row>
    <row r="62" spans="1:8" x14ac:dyDescent="0.25">
      <c r="A62" t="s">
        <v>16</v>
      </c>
      <c r="B62" t="s">
        <v>30</v>
      </c>
      <c r="C62" t="s">
        <v>10</v>
      </c>
      <c r="D62" s="3">
        <v>6734</v>
      </c>
      <c r="E62" s="4">
        <v>123</v>
      </c>
      <c r="F62">
        <f>INDEX(products[Cost per unit], MATCH(Table1[[#This Row],[Product]],products[Product],0))</f>
        <v>8.65</v>
      </c>
      <c r="G62">
        <f>Table1[[#This Row],[Cost per unit]]*Table1[[#This Row],[Units]]</f>
        <v>1063.95</v>
      </c>
      <c r="H62" s="3">
        <f>Table1[[#This Row],[Amount]]-Table1[[#This Row],[Cost]]</f>
        <v>5670.05</v>
      </c>
    </row>
    <row r="63" spans="1:8" x14ac:dyDescent="0.25">
      <c r="A63" t="s">
        <v>8</v>
      </c>
      <c r="B63" t="s">
        <v>9</v>
      </c>
      <c r="C63" t="s">
        <v>10</v>
      </c>
      <c r="D63" s="3">
        <v>6706</v>
      </c>
      <c r="E63" s="4">
        <v>459</v>
      </c>
      <c r="F63">
        <f>INDEX(products[Cost per unit], MATCH(Table1[[#This Row],[Product]],products[Product],0))</f>
        <v>8.65</v>
      </c>
      <c r="G63">
        <f>Table1[[#This Row],[Cost per unit]]*Table1[[#This Row],[Units]]</f>
        <v>3970.3500000000004</v>
      </c>
      <c r="H63" s="3">
        <f>Table1[[#This Row],[Amount]]-Table1[[#This Row],[Cost]]</f>
        <v>2735.6499999999996</v>
      </c>
    </row>
    <row r="64" spans="1:8" x14ac:dyDescent="0.25">
      <c r="A64" t="s">
        <v>35</v>
      </c>
      <c r="B64" t="s">
        <v>14</v>
      </c>
      <c r="C64" t="s">
        <v>10</v>
      </c>
      <c r="D64" s="3">
        <v>6657</v>
      </c>
      <c r="E64" s="4">
        <v>303</v>
      </c>
      <c r="F64">
        <f>INDEX(products[Cost per unit], MATCH(Table1[[#This Row],[Product]],products[Product],0))</f>
        <v>8.65</v>
      </c>
      <c r="G64">
        <f>Table1[[#This Row],[Cost per unit]]*Table1[[#This Row],[Units]]</f>
        <v>2620.9500000000003</v>
      </c>
      <c r="H64" s="3">
        <f>Table1[[#This Row],[Amount]]-Table1[[#This Row],[Cost]]</f>
        <v>4036.0499999999997</v>
      </c>
    </row>
    <row r="65" spans="1:8" x14ac:dyDescent="0.25">
      <c r="A65" t="s">
        <v>27</v>
      </c>
      <c r="B65" t="s">
        <v>9</v>
      </c>
      <c r="C65" t="s">
        <v>37</v>
      </c>
      <c r="D65" s="3">
        <v>6657</v>
      </c>
      <c r="E65" s="4">
        <v>276</v>
      </c>
      <c r="F65">
        <f>INDEX(products[Cost per unit], MATCH(Table1[[#This Row],[Product]],products[Product],0))</f>
        <v>11.73</v>
      </c>
      <c r="G65">
        <f>Table1[[#This Row],[Cost per unit]]*Table1[[#This Row],[Units]]</f>
        <v>3237.48</v>
      </c>
      <c r="H65" s="3">
        <f>Table1[[#This Row],[Amount]]-Table1[[#This Row],[Cost]]</f>
        <v>3419.52</v>
      </c>
    </row>
    <row r="66" spans="1:8" x14ac:dyDescent="0.25">
      <c r="A66" t="s">
        <v>23</v>
      </c>
      <c r="B66" t="s">
        <v>6</v>
      </c>
      <c r="C66" t="s">
        <v>24</v>
      </c>
      <c r="D66" s="3">
        <v>6608</v>
      </c>
      <c r="E66" s="4">
        <v>225</v>
      </c>
      <c r="F66">
        <f>INDEX(products[Cost per unit], MATCH(Table1[[#This Row],[Product]],products[Product],0))</f>
        <v>11.7</v>
      </c>
      <c r="G66">
        <f>Table1[[#This Row],[Cost per unit]]*Table1[[#This Row],[Units]]</f>
        <v>2632.5</v>
      </c>
      <c r="H66" s="3">
        <f>Table1[[#This Row],[Amount]]-Table1[[#This Row],[Cost]]</f>
        <v>3975.5</v>
      </c>
    </row>
    <row r="67" spans="1:8" x14ac:dyDescent="0.25">
      <c r="A67" t="s">
        <v>26</v>
      </c>
      <c r="B67" t="s">
        <v>20</v>
      </c>
      <c r="C67" t="s">
        <v>40</v>
      </c>
      <c r="D67" s="3">
        <v>6580</v>
      </c>
      <c r="E67" s="4">
        <v>183</v>
      </c>
      <c r="F67">
        <f>INDEX(products[Cost per unit], MATCH(Table1[[#This Row],[Product]],products[Product],0))</f>
        <v>10.38</v>
      </c>
      <c r="G67">
        <f>Table1[[#This Row],[Cost per unit]]*Table1[[#This Row],[Units]]</f>
        <v>1899.5400000000002</v>
      </c>
      <c r="H67" s="3">
        <f>Table1[[#This Row],[Amount]]-Table1[[#This Row],[Cost]]</f>
        <v>4680.46</v>
      </c>
    </row>
    <row r="68" spans="1:8" x14ac:dyDescent="0.25">
      <c r="A68" t="s">
        <v>23</v>
      </c>
      <c r="B68" t="s">
        <v>6</v>
      </c>
      <c r="C68" t="s">
        <v>7</v>
      </c>
      <c r="D68" s="3">
        <v>6454</v>
      </c>
      <c r="E68" s="4">
        <v>54</v>
      </c>
      <c r="F68">
        <f>INDEX(products[Cost per unit], MATCH(Table1[[#This Row],[Product]],products[Product],0))</f>
        <v>14.49</v>
      </c>
      <c r="G68">
        <f>Table1[[#This Row],[Cost per unit]]*Table1[[#This Row],[Units]]</f>
        <v>782.46</v>
      </c>
      <c r="H68" s="3">
        <f>Table1[[#This Row],[Amount]]-Table1[[#This Row],[Cost]]</f>
        <v>5671.54</v>
      </c>
    </row>
    <row r="69" spans="1:8" x14ac:dyDescent="0.25">
      <c r="A69" t="s">
        <v>8</v>
      </c>
      <c r="B69" t="s">
        <v>20</v>
      </c>
      <c r="C69" t="s">
        <v>41</v>
      </c>
      <c r="D69" s="3">
        <v>6433</v>
      </c>
      <c r="E69" s="4">
        <v>78</v>
      </c>
      <c r="F69">
        <f>INDEX(products[Cost per unit], MATCH(Table1[[#This Row],[Product]],products[Product],0))</f>
        <v>9</v>
      </c>
      <c r="G69">
        <f>Table1[[#This Row],[Cost per unit]]*Table1[[#This Row],[Units]]</f>
        <v>702</v>
      </c>
      <c r="H69" s="3">
        <f>Table1[[#This Row],[Amount]]-Table1[[#This Row],[Cost]]</f>
        <v>5731</v>
      </c>
    </row>
    <row r="70" spans="1:8" x14ac:dyDescent="0.25">
      <c r="A70" t="s">
        <v>13</v>
      </c>
      <c r="B70" t="s">
        <v>6</v>
      </c>
      <c r="C70" t="s">
        <v>38</v>
      </c>
      <c r="D70" s="3">
        <v>6398</v>
      </c>
      <c r="E70" s="4">
        <v>102</v>
      </c>
      <c r="F70">
        <f>INDEX(products[Cost per unit], MATCH(Table1[[#This Row],[Product]],products[Product],0))</f>
        <v>4.97</v>
      </c>
      <c r="G70">
        <f>Table1[[#This Row],[Cost per unit]]*Table1[[#This Row],[Units]]</f>
        <v>506.94</v>
      </c>
      <c r="H70" s="3">
        <f>Table1[[#This Row],[Amount]]-Table1[[#This Row],[Cost]]</f>
        <v>5891.06</v>
      </c>
    </row>
    <row r="71" spans="1:8" x14ac:dyDescent="0.25">
      <c r="A71" t="s">
        <v>23</v>
      </c>
      <c r="B71" t="s">
        <v>6</v>
      </c>
      <c r="C71" t="s">
        <v>19</v>
      </c>
      <c r="D71" s="3">
        <v>6391</v>
      </c>
      <c r="E71" s="4">
        <v>48</v>
      </c>
      <c r="F71">
        <f>INDEX(products[Cost per unit], MATCH(Table1[[#This Row],[Product]],products[Product],0))</f>
        <v>12.37</v>
      </c>
      <c r="G71">
        <f>Table1[[#This Row],[Cost per unit]]*Table1[[#This Row],[Units]]</f>
        <v>593.76</v>
      </c>
      <c r="H71" s="3">
        <f>Table1[[#This Row],[Amount]]-Table1[[#This Row],[Cost]]</f>
        <v>5797.24</v>
      </c>
    </row>
    <row r="72" spans="1:8" x14ac:dyDescent="0.25">
      <c r="A72" t="s">
        <v>5</v>
      </c>
      <c r="B72" t="s">
        <v>17</v>
      </c>
      <c r="C72" t="s">
        <v>39</v>
      </c>
      <c r="D72" s="3">
        <v>6370</v>
      </c>
      <c r="E72" s="4">
        <v>30</v>
      </c>
      <c r="F72">
        <f>INDEX(products[Cost per unit], MATCH(Table1[[#This Row],[Product]],products[Product],0))</f>
        <v>16.73</v>
      </c>
      <c r="G72">
        <f>Table1[[#This Row],[Cost per unit]]*Table1[[#This Row],[Units]]</f>
        <v>501.90000000000003</v>
      </c>
      <c r="H72" s="3">
        <f>Table1[[#This Row],[Amount]]-Table1[[#This Row],[Cost]]</f>
        <v>5868.1</v>
      </c>
    </row>
    <row r="73" spans="1:8" x14ac:dyDescent="0.25">
      <c r="A73" t="s">
        <v>25</v>
      </c>
      <c r="B73" t="s">
        <v>14</v>
      </c>
      <c r="C73" t="s">
        <v>34</v>
      </c>
      <c r="D73" s="3">
        <v>6314</v>
      </c>
      <c r="E73" s="4">
        <v>15</v>
      </c>
      <c r="F73">
        <f>INDEX(products[Cost per unit], MATCH(Table1[[#This Row],[Product]],products[Product],0))</f>
        <v>6.49</v>
      </c>
      <c r="G73">
        <f>Table1[[#This Row],[Cost per unit]]*Table1[[#This Row],[Units]]</f>
        <v>97.350000000000009</v>
      </c>
      <c r="H73" s="3">
        <f>Table1[[#This Row],[Amount]]-Table1[[#This Row],[Cost]]</f>
        <v>6216.65</v>
      </c>
    </row>
    <row r="74" spans="1:8" x14ac:dyDescent="0.25">
      <c r="A74" t="s">
        <v>27</v>
      </c>
      <c r="B74" t="s">
        <v>30</v>
      </c>
      <c r="C74" t="s">
        <v>18</v>
      </c>
      <c r="D74" s="3">
        <v>6300</v>
      </c>
      <c r="E74" s="4">
        <v>42</v>
      </c>
      <c r="F74">
        <f>INDEX(products[Cost per unit], MATCH(Table1[[#This Row],[Product]],products[Product],0))</f>
        <v>13.15</v>
      </c>
      <c r="G74">
        <f>Table1[[#This Row],[Cost per unit]]*Table1[[#This Row],[Units]]</f>
        <v>552.30000000000007</v>
      </c>
      <c r="H74" s="3">
        <f>Table1[[#This Row],[Amount]]-Table1[[#This Row],[Cost]]</f>
        <v>5747.7</v>
      </c>
    </row>
    <row r="75" spans="1:8" x14ac:dyDescent="0.25">
      <c r="A75" t="s">
        <v>8</v>
      </c>
      <c r="B75" t="s">
        <v>6</v>
      </c>
      <c r="C75" t="s">
        <v>42</v>
      </c>
      <c r="D75" s="3">
        <v>6279</v>
      </c>
      <c r="E75" s="4">
        <v>45</v>
      </c>
      <c r="F75">
        <f>INDEX(products[Cost per unit], MATCH(Table1[[#This Row],[Product]],products[Product],0))</f>
        <v>5.6</v>
      </c>
      <c r="G75">
        <f>Table1[[#This Row],[Cost per unit]]*Table1[[#This Row],[Units]]</f>
        <v>251.99999999999997</v>
      </c>
      <c r="H75" s="3">
        <f>Table1[[#This Row],[Amount]]-Table1[[#This Row],[Cost]]</f>
        <v>6027</v>
      </c>
    </row>
    <row r="76" spans="1:8" x14ac:dyDescent="0.25">
      <c r="A76" t="s">
        <v>25</v>
      </c>
      <c r="B76" t="s">
        <v>30</v>
      </c>
      <c r="C76" t="s">
        <v>22</v>
      </c>
      <c r="D76" s="3">
        <v>6279</v>
      </c>
      <c r="E76" s="4">
        <v>237</v>
      </c>
      <c r="F76">
        <f>INDEX(products[Cost per unit], MATCH(Table1[[#This Row],[Product]],products[Product],0))</f>
        <v>9.77</v>
      </c>
      <c r="G76">
        <f>Table1[[#This Row],[Cost per unit]]*Table1[[#This Row],[Units]]</f>
        <v>2315.4899999999998</v>
      </c>
      <c r="H76" s="3">
        <f>Table1[[#This Row],[Amount]]-Table1[[#This Row],[Cost]]</f>
        <v>3963.51</v>
      </c>
    </row>
    <row r="77" spans="1:8" x14ac:dyDescent="0.25">
      <c r="A77" t="s">
        <v>25</v>
      </c>
      <c r="B77" t="s">
        <v>14</v>
      </c>
      <c r="C77" t="s">
        <v>31</v>
      </c>
      <c r="D77" s="3">
        <v>6146</v>
      </c>
      <c r="E77" s="4">
        <v>63</v>
      </c>
      <c r="F77">
        <f>INDEX(products[Cost per unit], MATCH(Table1[[#This Row],[Product]],products[Product],0))</f>
        <v>9.33</v>
      </c>
      <c r="G77">
        <f>Table1[[#This Row],[Cost per unit]]*Table1[[#This Row],[Units]]</f>
        <v>587.79</v>
      </c>
      <c r="H77" s="3">
        <f>Table1[[#This Row],[Amount]]-Table1[[#This Row],[Cost]]</f>
        <v>5558.21</v>
      </c>
    </row>
    <row r="78" spans="1:8" x14ac:dyDescent="0.25">
      <c r="A78" t="s">
        <v>5</v>
      </c>
      <c r="B78" t="s">
        <v>6</v>
      </c>
      <c r="C78" t="s">
        <v>39</v>
      </c>
      <c r="D78" s="3">
        <v>6132</v>
      </c>
      <c r="E78" s="4">
        <v>93</v>
      </c>
      <c r="F78">
        <f>INDEX(products[Cost per unit], MATCH(Table1[[#This Row],[Product]],products[Product],0))</f>
        <v>16.73</v>
      </c>
      <c r="G78">
        <f>Table1[[#This Row],[Cost per unit]]*Table1[[#This Row],[Units]]</f>
        <v>1555.89</v>
      </c>
      <c r="H78" s="3">
        <f>Table1[[#This Row],[Amount]]-Table1[[#This Row],[Cost]]</f>
        <v>4576.1099999999997</v>
      </c>
    </row>
    <row r="79" spans="1:8" x14ac:dyDescent="0.25">
      <c r="A79" t="s">
        <v>5</v>
      </c>
      <c r="B79" t="s">
        <v>20</v>
      </c>
      <c r="C79" t="s">
        <v>12</v>
      </c>
      <c r="D79" s="3">
        <v>6125</v>
      </c>
      <c r="E79" s="4">
        <v>102</v>
      </c>
      <c r="F79">
        <f>INDEX(products[Cost per unit], MATCH(Table1[[#This Row],[Product]],products[Product],0))</f>
        <v>11.88</v>
      </c>
      <c r="G79">
        <f>Table1[[#This Row],[Cost per unit]]*Table1[[#This Row],[Units]]</f>
        <v>1211.76</v>
      </c>
      <c r="H79" s="3">
        <f>Table1[[#This Row],[Amount]]-Table1[[#This Row],[Cost]]</f>
        <v>4913.24</v>
      </c>
    </row>
    <row r="80" spans="1:8" x14ac:dyDescent="0.25">
      <c r="A80" t="s">
        <v>16</v>
      </c>
      <c r="B80" t="s">
        <v>14</v>
      </c>
      <c r="C80" t="s">
        <v>10</v>
      </c>
      <c r="D80" s="3">
        <v>6118</v>
      </c>
      <c r="E80" s="4">
        <v>9</v>
      </c>
      <c r="F80">
        <f>INDEX(products[Cost per unit], MATCH(Table1[[#This Row],[Product]],products[Product],0))</f>
        <v>8.65</v>
      </c>
      <c r="G80">
        <f>Table1[[#This Row],[Cost per unit]]*Table1[[#This Row],[Units]]</f>
        <v>77.850000000000009</v>
      </c>
      <c r="H80" s="3">
        <f>Table1[[#This Row],[Amount]]-Table1[[#This Row],[Cost]]</f>
        <v>6040.15</v>
      </c>
    </row>
    <row r="81" spans="1:8" x14ac:dyDescent="0.25">
      <c r="A81" t="s">
        <v>13</v>
      </c>
      <c r="B81" t="s">
        <v>14</v>
      </c>
      <c r="C81" t="s">
        <v>7</v>
      </c>
      <c r="D81" s="3">
        <v>6118</v>
      </c>
      <c r="E81" s="4">
        <v>174</v>
      </c>
      <c r="F81">
        <f>INDEX(products[Cost per unit], MATCH(Table1[[#This Row],[Product]],products[Product],0))</f>
        <v>14.49</v>
      </c>
      <c r="G81">
        <f>Table1[[#This Row],[Cost per unit]]*Table1[[#This Row],[Units]]</f>
        <v>2521.2600000000002</v>
      </c>
      <c r="H81" s="3">
        <f>Table1[[#This Row],[Amount]]-Table1[[#This Row],[Cost]]</f>
        <v>3596.74</v>
      </c>
    </row>
    <row r="82" spans="1:8" x14ac:dyDescent="0.25">
      <c r="A82" t="s">
        <v>25</v>
      </c>
      <c r="B82" t="s">
        <v>14</v>
      </c>
      <c r="C82" t="s">
        <v>15</v>
      </c>
      <c r="D82" s="3">
        <v>6111</v>
      </c>
      <c r="E82" s="4">
        <v>3</v>
      </c>
      <c r="F82">
        <f>INDEX(products[Cost per unit], MATCH(Table1[[#This Row],[Product]],products[Product],0))</f>
        <v>6.47</v>
      </c>
      <c r="G82">
        <f>Table1[[#This Row],[Cost per unit]]*Table1[[#This Row],[Units]]</f>
        <v>19.41</v>
      </c>
      <c r="H82" s="3">
        <f>Table1[[#This Row],[Amount]]-Table1[[#This Row],[Cost]]</f>
        <v>6091.59</v>
      </c>
    </row>
    <row r="83" spans="1:8" x14ac:dyDescent="0.25">
      <c r="A83" t="s">
        <v>16</v>
      </c>
      <c r="B83" t="s">
        <v>17</v>
      </c>
      <c r="C83" t="s">
        <v>28</v>
      </c>
      <c r="D83" s="3">
        <v>6048</v>
      </c>
      <c r="E83" s="4">
        <v>27</v>
      </c>
      <c r="F83">
        <f>INDEX(products[Cost per unit], MATCH(Table1[[#This Row],[Product]],products[Product],0))</f>
        <v>3.11</v>
      </c>
      <c r="G83">
        <f>Table1[[#This Row],[Cost per unit]]*Table1[[#This Row],[Units]]</f>
        <v>83.97</v>
      </c>
      <c r="H83" s="3">
        <f>Table1[[#This Row],[Amount]]-Table1[[#This Row],[Cost]]</f>
        <v>5964.03</v>
      </c>
    </row>
    <row r="84" spans="1:8" x14ac:dyDescent="0.25">
      <c r="A84" t="s">
        <v>26</v>
      </c>
      <c r="B84" t="s">
        <v>17</v>
      </c>
      <c r="C84" t="s">
        <v>40</v>
      </c>
      <c r="D84" s="3">
        <v>6027</v>
      </c>
      <c r="E84" s="4">
        <v>144</v>
      </c>
      <c r="F84">
        <f>INDEX(products[Cost per unit], MATCH(Table1[[#This Row],[Product]],products[Product],0))</f>
        <v>10.38</v>
      </c>
      <c r="G84">
        <f>Table1[[#This Row],[Cost per unit]]*Table1[[#This Row],[Units]]</f>
        <v>1494.72</v>
      </c>
      <c r="H84" s="3">
        <f>Table1[[#This Row],[Amount]]-Table1[[#This Row],[Cost]]</f>
        <v>4532.28</v>
      </c>
    </row>
    <row r="85" spans="1:8" x14ac:dyDescent="0.25">
      <c r="A85" t="s">
        <v>13</v>
      </c>
      <c r="B85" t="s">
        <v>20</v>
      </c>
      <c r="C85" t="s">
        <v>22</v>
      </c>
      <c r="D85" s="3">
        <v>5915</v>
      </c>
      <c r="E85" s="4">
        <v>3</v>
      </c>
      <c r="F85">
        <f>INDEX(products[Cost per unit], MATCH(Table1[[#This Row],[Product]],products[Product],0))</f>
        <v>9.77</v>
      </c>
      <c r="G85">
        <f>Table1[[#This Row],[Cost per unit]]*Table1[[#This Row],[Units]]</f>
        <v>29.31</v>
      </c>
      <c r="H85" s="3">
        <f>Table1[[#This Row],[Amount]]-Table1[[#This Row],[Cost]]</f>
        <v>5885.69</v>
      </c>
    </row>
    <row r="86" spans="1:8" x14ac:dyDescent="0.25">
      <c r="A86" t="s">
        <v>5</v>
      </c>
      <c r="B86" t="s">
        <v>17</v>
      </c>
      <c r="C86" t="s">
        <v>22</v>
      </c>
      <c r="D86" s="3">
        <v>5817</v>
      </c>
      <c r="E86" s="4">
        <v>12</v>
      </c>
      <c r="F86">
        <f>INDEX(products[Cost per unit], MATCH(Table1[[#This Row],[Product]],products[Product],0))</f>
        <v>9.77</v>
      </c>
      <c r="G86">
        <f>Table1[[#This Row],[Cost per unit]]*Table1[[#This Row],[Units]]</f>
        <v>117.24</v>
      </c>
      <c r="H86" s="3">
        <f>Table1[[#This Row],[Amount]]-Table1[[#This Row],[Cost]]</f>
        <v>5699.76</v>
      </c>
    </row>
    <row r="87" spans="1:8" x14ac:dyDescent="0.25">
      <c r="A87" t="s">
        <v>5</v>
      </c>
      <c r="B87" t="s">
        <v>17</v>
      </c>
      <c r="C87" t="s">
        <v>37</v>
      </c>
      <c r="D87" s="3">
        <v>5775</v>
      </c>
      <c r="E87" s="4">
        <v>42</v>
      </c>
      <c r="F87">
        <f>INDEX(products[Cost per unit], MATCH(Table1[[#This Row],[Product]],products[Product],0))</f>
        <v>11.73</v>
      </c>
      <c r="G87">
        <f>Table1[[#This Row],[Cost per unit]]*Table1[[#This Row],[Units]]</f>
        <v>492.66</v>
      </c>
      <c r="H87" s="3">
        <f>Table1[[#This Row],[Amount]]-Table1[[#This Row],[Cost]]</f>
        <v>5282.34</v>
      </c>
    </row>
    <row r="88" spans="1:8" x14ac:dyDescent="0.25">
      <c r="A88" t="s">
        <v>23</v>
      </c>
      <c r="B88" t="s">
        <v>20</v>
      </c>
      <c r="C88" t="s">
        <v>40</v>
      </c>
      <c r="D88" s="3">
        <v>5677</v>
      </c>
      <c r="E88" s="4">
        <v>258</v>
      </c>
      <c r="F88">
        <f>INDEX(products[Cost per unit], MATCH(Table1[[#This Row],[Product]],products[Product],0))</f>
        <v>10.38</v>
      </c>
      <c r="G88">
        <f>Table1[[#This Row],[Cost per unit]]*Table1[[#This Row],[Units]]</f>
        <v>2678.0400000000004</v>
      </c>
      <c r="H88" s="3">
        <f>Table1[[#This Row],[Amount]]-Table1[[#This Row],[Cost]]</f>
        <v>2998.9599999999996</v>
      </c>
    </row>
    <row r="89" spans="1:8" x14ac:dyDescent="0.25">
      <c r="A89" t="s">
        <v>5</v>
      </c>
      <c r="B89" t="s">
        <v>20</v>
      </c>
      <c r="C89" t="s">
        <v>31</v>
      </c>
      <c r="D89" s="3">
        <v>5670</v>
      </c>
      <c r="E89" s="4">
        <v>297</v>
      </c>
      <c r="F89">
        <f>INDEX(products[Cost per unit], MATCH(Table1[[#This Row],[Product]],products[Product],0))</f>
        <v>9.33</v>
      </c>
      <c r="G89">
        <f>Table1[[#This Row],[Cost per unit]]*Table1[[#This Row],[Units]]</f>
        <v>2771.01</v>
      </c>
      <c r="H89" s="3">
        <f>Table1[[#This Row],[Amount]]-Table1[[#This Row],[Cost]]</f>
        <v>2898.99</v>
      </c>
    </row>
    <row r="90" spans="1:8" x14ac:dyDescent="0.25">
      <c r="A90" t="s">
        <v>35</v>
      </c>
      <c r="B90" t="s">
        <v>20</v>
      </c>
      <c r="C90" t="s">
        <v>24</v>
      </c>
      <c r="D90" s="3">
        <v>5586</v>
      </c>
      <c r="E90" s="4">
        <v>525</v>
      </c>
      <c r="F90">
        <f>INDEX(products[Cost per unit], MATCH(Table1[[#This Row],[Product]],products[Product],0))</f>
        <v>11.7</v>
      </c>
      <c r="G90">
        <f>Table1[[#This Row],[Cost per unit]]*Table1[[#This Row],[Units]]</f>
        <v>6142.5</v>
      </c>
      <c r="H90" s="3">
        <f>Table1[[#This Row],[Amount]]-Table1[[#This Row],[Cost]]</f>
        <v>-556.5</v>
      </c>
    </row>
    <row r="91" spans="1:8" x14ac:dyDescent="0.25">
      <c r="A91" t="s">
        <v>23</v>
      </c>
      <c r="B91" t="s">
        <v>14</v>
      </c>
      <c r="C91" t="s">
        <v>32</v>
      </c>
      <c r="D91" s="3">
        <v>5551</v>
      </c>
      <c r="E91" s="4">
        <v>252</v>
      </c>
      <c r="F91">
        <f>INDEX(products[Cost per unit], MATCH(Table1[[#This Row],[Product]],products[Product],0))</f>
        <v>7.16</v>
      </c>
      <c r="G91">
        <f>Table1[[#This Row],[Cost per unit]]*Table1[[#This Row],[Units]]</f>
        <v>1804.32</v>
      </c>
      <c r="H91" s="3">
        <f>Table1[[#This Row],[Amount]]-Table1[[#This Row],[Cost]]</f>
        <v>3746.6800000000003</v>
      </c>
    </row>
    <row r="92" spans="1:8" x14ac:dyDescent="0.25">
      <c r="A92" t="s">
        <v>25</v>
      </c>
      <c r="B92" t="s">
        <v>20</v>
      </c>
      <c r="C92" t="s">
        <v>36</v>
      </c>
      <c r="D92" s="3">
        <v>5474</v>
      </c>
      <c r="E92" s="4">
        <v>168</v>
      </c>
      <c r="F92">
        <f>INDEX(products[Cost per unit], MATCH(Table1[[#This Row],[Product]],products[Product],0))</f>
        <v>7.64</v>
      </c>
      <c r="G92">
        <f>Table1[[#This Row],[Cost per unit]]*Table1[[#This Row],[Units]]</f>
        <v>1283.52</v>
      </c>
      <c r="H92" s="3">
        <f>Table1[[#This Row],[Amount]]-Table1[[#This Row],[Cost]]</f>
        <v>4190.4799999999996</v>
      </c>
    </row>
    <row r="93" spans="1:8" x14ac:dyDescent="0.25">
      <c r="A93" t="s">
        <v>5</v>
      </c>
      <c r="B93" t="s">
        <v>14</v>
      </c>
      <c r="C93" t="s">
        <v>18</v>
      </c>
      <c r="D93" s="3">
        <v>5439</v>
      </c>
      <c r="E93" s="4">
        <v>30</v>
      </c>
      <c r="F93">
        <f>INDEX(products[Cost per unit], MATCH(Table1[[#This Row],[Product]],products[Product],0))</f>
        <v>13.15</v>
      </c>
      <c r="G93">
        <f>Table1[[#This Row],[Cost per unit]]*Table1[[#This Row],[Units]]</f>
        <v>394.5</v>
      </c>
      <c r="H93" s="3">
        <f>Table1[[#This Row],[Amount]]-Table1[[#This Row],[Cost]]</f>
        <v>5044.5</v>
      </c>
    </row>
    <row r="94" spans="1:8" x14ac:dyDescent="0.25">
      <c r="A94" t="s">
        <v>35</v>
      </c>
      <c r="B94" t="s">
        <v>30</v>
      </c>
      <c r="C94" t="s">
        <v>36</v>
      </c>
      <c r="D94" s="3">
        <v>5355</v>
      </c>
      <c r="E94" s="4">
        <v>204</v>
      </c>
      <c r="F94">
        <f>INDEX(products[Cost per unit], MATCH(Table1[[#This Row],[Product]],products[Product],0))</f>
        <v>7.64</v>
      </c>
      <c r="G94">
        <f>Table1[[#This Row],[Cost per unit]]*Table1[[#This Row],[Units]]</f>
        <v>1558.56</v>
      </c>
      <c r="H94" s="3">
        <f>Table1[[#This Row],[Amount]]-Table1[[#This Row],[Cost]]</f>
        <v>3796.44</v>
      </c>
    </row>
    <row r="95" spans="1:8" x14ac:dyDescent="0.25">
      <c r="A95" t="s">
        <v>23</v>
      </c>
      <c r="B95" t="s">
        <v>6</v>
      </c>
      <c r="C95" t="s">
        <v>42</v>
      </c>
      <c r="D95" s="3">
        <v>5306</v>
      </c>
      <c r="E95" s="4">
        <v>0</v>
      </c>
      <c r="F95">
        <f>INDEX(products[Cost per unit], MATCH(Table1[[#This Row],[Product]],products[Product],0))</f>
        <v>5.6</v>
      </c>
      <c r="G95">
        <f>Table1[[#This Row],[Cost per unit]]*Table1[[#This Row],[Units]]</f>
        <v>0</v>
      </c>
      <c r="H95" s="3">
        <f>Table1[[#This Row],[Amount]]-Table1[[#This Row],[Cost]]</f>
        <v>5306</v>
      </c>
    </row>
    <row r="96" spans="1:8" x14ac:dyDescent="0.25">
      <c r="A96" t="s">
        <v>25</v>
      </c>
      <c r="B96" t="s">
        <v>17</v>
      </c>
      <c r="C96" t="s">
        <v>42</v>
      </c>
      <c r="D96" s="3">
        <v>5236</v>
      </c>
      <c r="E96" s="4">
        <v>51</v>
      </c>
      <c r="F96">
        <f>INDEX(products[Cost per unit], MATCH(Table1[[#This Row],[Product]],products[Product],0))</f>
        <v>5.6</v>
      </c>
      <c r="G96">
        <f>Table1[[#This Row],[Cost per unit]]*Table1[[#This Row],[Units]]</f>
        <v>285.59999999999997</v>
      </c>
      <c r="H96" s="3">
        <f>Table1[[#This Row],[Amount]]-Table1[[#This Row],[Cost]]</f>
        <v>4950.3999999999996</v>
      </c>
    </row>
    <row r="97" spans="1:8" x14ac:dyDescent="0.25">
      <c r="A97" t="s">
        <v>23</v>
      </c>
      <c r="B97" t="s">
        <v>9</v>
      </c>
      <c r="C97" t="s">
        <v>40</v>
      </c>
      <c r="D97" s="3">
        <v>5194</v>
      </c>
      <c r="E97" s="4">
        <v>288</v>
      </c>
      <c r="F97">
        <f>INDEX(products[Cost per unit], MATCH(Table1[[#This Row],[Product]],products[Product],0))</f>
        <v>10.38</v>
      </c>
      <c r="G97">
        <f>Table1[[#This Row],[Cost per unit]]*Table1[[#This Row],[Units]]</f>
        <v>2989.44</v>
      </c>
      <c r="H97" s="3">
        <f>Table1[[#This Row],[Amount]]-Table1[[#This Row],[Cost]]</f>
        <v>2204.56</v>
      </c>
    </row>
    <row r="98" spans="1:8" x14ac:dyDescent="0.25">
      <c r="A98" t="s">
        <v>25</v>
      </c>
      <c r="B98" t="s">
        <v>20</v>
      </c>
      <c r="C98" t="s">
        <v>10</v>
      </c>
      <c r="D98" s="3">
        <v>5075</v>
      </c>
      <c r="E98" s="4">
        <v>21</v>
      </c>
      <c r="F98">
        <f>INDEX(products[Cost per unit], MATCH(Table1[[#This Row],[Product]],products[Product],0))</f>
        <v>8.65</v>
      </c>
      <c r="G98">
        <f>Table1[[#This Row],[Cost per unit]]*Table1[[#This Row],[Units]]</f>
        <v>181.65</v>
      </c>
      <c r="H98" s="3">
        <f>Table1[[#This Row],[Amount]]-Table1[[#This Row],[Cost]]</f>
        <v>4893.3500000000004</v>
      </c>
    </row>
    <row r="99" spans="1:8" x14ac:dyDescent="0.25">
      <c r="A99" t="s">
        <v>5</v>
      </c>
      <c r="B99" t="s">
        <v>30</v>
      </c>
      <c r="C99" t="s">
        <v>28</v>
      </c>
      <c r="D99" s="3">
        <v>5019</v>
      </c>
      <c r="E99" s="4">
        <v>156</v>
      </c>
      <c r="F99">
        <f>INDEX(products[Cost per unit], MATCH(Table1[[#This Row],[Product]],products[Product],0))</f>
        <v>3.11</v>
      </c>
      <c r="G99">
        <f>Table1[[#This Row],[Cost per unit]]*Table1[[#This Row],[Units]]</f>
        <v>485.15999999999997</v>
      </c>
      <c r="H99" s="3">
        <f>Table1[[#This Row],[Amount]]-Table1[[#This Row],[Cost]]</f>
        <v>4533.84</v>
      </c>
    </row>
    <row r="100" spans="1:8" x14ac:dyDescent="0.25">
      <c r="A100" t="s">
        <v>8</v>
      </c>
      <c r="B100" t="s">
        <v>14</v>
      </c>
      <c r="C100" t="s">
        <v>34</v>
      </c>
      <c r="D100" s="3">
        <v>5019</v>
      </c>
      <c r="E100" s="4">
        <v>150</v>
      </c>
      <c r="F100">
        <f>INDEX(products[Cost per unit], MATCH(Table1[[#This Row],[Product]],products[Product],0))</f>
        <v>6.49</v>
      </c>
      <c r="G100">
        <f>Table1[[#This Row],[Cost per unit]]*Table1[[#This Row],[Units]]</f>
        <v>973.5</v>
      </c>
      <c r="H100" s="3">
        <f>Table1[[#This Row],[Amount]]-Table1[[#This Row],[Cost]]</f>
        <v>4045.5</v>
      </c>
    </row>
    <row r="101" spans="1:8" x14ac:dyDescent="0.25">
      <c r="A101" t="s">
        <v>8</v>
      </c>
      <c r="B101" t="s">
        <v>9</v>
      </c>
      <c r="C101" t="s">
        <v>22</v>
      </c>
      <c r="D101" s="3">
        <v>5012</v>
      </c>
      <c r="E101" s="4">
        <v>210</v>
      </c>
      <c r="F101">
        <f>INDEX(products[Cost per unit], MATCH(Table1[[#This Row],[Product]],products[Product],0))</f>
        <v>9.77</v>
      </c>
      <c r="G101">
        <f>Table1[[#This Row],[Cost per unit]]*Table1[[#This Row],[Units]]</f>
        <v>2051.6999999999998</v>
      </c>
      <c r="H101" s="3">
        <f>Table1[[#This Row],[Amount]]-Table1[[#This Row],[Cost]]</f>
        <v>2960.3</v>
      </c>
    </row>
    <row r="102" spans="1:8" x14ac:dyDescent="0.25">
      <c r="A102" t="s">
        <v>25</v>
      </c>
      <c r="B102" t="s">
        <v>6</v>
      </c>
      <c r="C102" t="s">
        <v>24</v>
      </c>
      <c r="D102" s="3">
        <v>4991</v>
      </c>
      <c r="E102" s="4">
        <v>12</v>
      </c>
      <c r="F102">
        <f>INDEX(products[Cost per unit], MATCH(Table1[[#This Row],[Product]],products[Product],0))</f>
        <v>11.7</v>
      </c>
      <c r="G102">
        <f>Table1[[#This Row],[Cost per unit]]*Table1[[#This Row],[Units]]</f>
        <v>140.39999999999998</v>
      </c>
      <c r="H102" s="3">
        <f>Table1[[#This Row],[Amount]]-Table1[[#This Row],[Cost]]</f>
        <v>4850.6000000000004</v>
      </c>
    </row>
    <row r="103" spans="1:8" x14ac:dyDescent="0.25">
      <c r="A103" t="s">
        <v>35</v>
      </c>
      <c r="B103" t="s">
        <v>30</v>
      </c>
      <c r="C103" t="s">
        <v>42</v>
      </c>
      <c r="D103" s="3">
        <v>4991</v>
      </c>
      <c r="E103" s="4">
        <v>9</v>
      </c>
      <c r="F103">
        <f>INDEX(products[Cost per unit], MATCH(Table1[[#This Row],[Product]],products[Product],0))</f>
        <v>5.6</v>
      </c>
      <c r="G103">
        <f>Table1[[#This Row],[Cost per unit]]*Table1[[#This Row],[Units]]</f>
        <v>50.4</v>
      </c>
      <c r="H103" s="3">
        <f>Table1[[#This Row],[Amount]]-Table1[[#This Row],[Cost]]</f>
        <v>4940.6000000000004</v>
      </c>
    </row>
    <row r="104" spans="1:8" x14ac:dyDescent="0.25">
      <c r="A104" t="s">
        <v>16</v>
      </c>
      <c r="B104" t="s">
        <v>14</v>
      </c>
      <c r="C104" t="s">
        <v>28</v>
      </c>
      <c r="D104" s="3">
        <v>4970</v>
      </c>
      <c r="E104" s="4">
        <v>156</v>
      </c>
      <c r="F104">
        <f>INDEX(products[Cost per unit], MATCH(Table1[[#This Row],[Product]],products[Product],0))</f>
        <v>3.11</v>
      </c>
      <c r="G104">
        <f>Table1[[#This Row],[Cost per unit]]*Table1[[#This Row],[Units]]</f>
        <v>485.15999999999997</v>
      </c>
      <c r="H104" s="3">
        <f>Table1[[#This Row],[Amount]]-Table1[[#This Row],[Cost]]</f>
        <v>4484.84</v>
      </c>
    </row>
    <row r="105" spans="1:8" x14ac:dyDescent="0.25">
      <c r="A105" t="s">
        <v>27</v>
      </c>
      <c r="B105" t="s">
        <v>17</v>
      </c>
      <c r="C105" t="s">
        <v>42</v>
      </c>
      <c r="D105" s="3">
        <v>4956</v>
      </c>
      <c r="E105" s="4">
        <v>171</v>
      </c>
      <c r="F105">
        <f>INDEX(products[Cost per unit], MATCH(Table1[[#This Row],[Product]],products[Product],0))</f>
        <v>5.6</v>
      </c>
      <c r="G105">
        <f>Table1[[#This Row],[Cost per unit]]*Table1[[#This Row],[Units]]</f>
        <v>957.59999999999991</v>
      </c>
      <c r="H105" s="3">
        <f>Table1[[#This Row],[Amount]]-Table1[[#This Row],[Cost]]</f>
        <v>3998.4</v>
      </c>
    </row>
    <row r="106" spans="1:8" x14ac:dyDescent="0.25">
      <c r="A106" t="s">
        <v>16</v>
      </c>
      <c r="B106" t="s">
        <v>6</v>
      </c>
      <c r="C106" t="s">
        <v>34</v>
      </c>
      <c r="D106" s="3">
        <v>4949</v>
      </c>
      <c r="E106" s="4">
        <v>189</v>
      </c>
      <c r="F106">
        <f>INDEX(products[Cost per unit], MATCH(Table1[[#This Row],[Product]],products[Product],0))</f>
        <v>6.49</v>
      </c>
      <c r="G106">
        <f>Table1[[#This Row],[Cost per unit]]*Table1[[#This Row],[Units]]</f>
        <v>1226.6100000000001</v>
      </c>
      <c r="H106" s="3">
        <f>Table1[[#This Row],[Amount]]-Table1[[#This Row],[Cost]]</f>
        <v>3722.39</v>
      </c>
    </row>
    <row r="107" spans="1:8" x14ac:dyDescent="0.25">
      <c r="A107" t="s">
        <v>13</v>
      </c>
      <c r="B107" t="s">
        <v>30</v>
      </c>
      <c r="C107" t="s">
        <v>34</v>
      </c>
      <c r="D107" s="3">
        <v>4935</v>
      </c>
      <c r="E107" s="4">
        <v>126</v>
      </c>
      <c r="F107">
        <f>INDEX(products[Cost per unit], MATCH(Table1[[#This Row],[Product]],products[Product],0))</f>
        <v>6.49</v>
      </c>
      <c r="G107">
        <f>Table1[[#This Row],[Cost per unit]]*Table1[[#This Row],[Units]]</f>
        <v>817.74</v>
      </c>
      <c r="H107" s="3">
        <f>Table1[[#This Row],[Amount]]-Table1[[#This Row],[Cost]]</f>
        <v>4117.26</v>
      </c>
    </row>
    <row r="108" spans="1:8" x14ac:dyDescent="0.25">
      <c r="A108" t="s">
        <v>35</v>
      </c>
      <c r="B108" t="s">
        <v>17</v>
      </c>
      <c r="C108" t="s">
        <v>41</v>
      </c>
      <c r="D108" s="3">
        <v>4858</v>
      </c>
      <c r="E108" s="4">
        <v>279</v>
      </c>
      <c r="F108">
        <f>INDEX(products[Cost per unit], MATCH(Table1[[#This Row],[Product]],products[Product],0))</f>
        <v>9</v>
      </c>
      <c r="G108">
        <f>Table1[[#This Row],[Cost per unit]]*Table1[[#This Row],[Units]]</f>
        <v>2511</v>
      </c>
      <c r="H108" s="3">
        <f>Table1[[#This Row],[Amount]]-Table1[[#This Row],[Cost]]</f>
        <v>2347</v>
      </c>
    </row>
    <row r="109" spans="1:8" x14ac:dyDescent="0.25">
      <c r="A109" t="s">
        <v>26</v>
      </c>
      <c r="B109" t="s">
        <v>17</v>
      </c>
      <c r="C109" t="s">
        <v>37</v>
      </c>
      <c r="D109" s="3">
        <v>4802</v>
      </c>
      <c r="E109" s="4">
        <v>36</v>
      </c>
      <c r="F109">
        <f>INDEX(products[Cost per unit], MATCH(Table1[[#This Row],[Product]],products[Product],0))</f>
        <v>11.73</v>
      </c>
      <c r="G109">
        <f>Table1[[#This Row],[Cost per unit]]*Table1[[#This Row],[Units]]</f>
        <v>422.28000000000003</v>
      </c>
      <c r="H109" s="3">
        <f>Table1[[#This Row],[Amount]]-Table1[[#This Row],[Cost]]</f>
        <v>4379.72</v>
      </c>
    </row>
    <row r="110" spans="1:8" x14ac:dyDescent="0.25">
      <c r="A110" t="s">
        <v>16</v>
      </c>
      <c r="B110" t="s">
        <v>9</v>
      </c>
      <c r="C110" t="s">
        <v>7</v>
      </c>
      <c r="D110" s="3">
        <v>4781</v>
      </c>
      <c r="E110" s="4">
        <v>123</v>
      </c>
      <c r="F110">
        <f>INDEX(products[Cost per unit], MATCH(Table1[[#This Row],[Product]],products[Product],0))</f>
        <v>14.49</v>
      </c>
      <c r="G110">
        <f>Table1[[#This Row],[Cost per unit]]*Table1[[#This Row],[Units]]</f>
        <v>1782.27</v>
      </c>
      <c r="H110" s="3">
        <f>Table1[[#This Row],[Amount]]-Table1[[#This Row],[Cost]]</f>
        <v>2998.73</v>
      </c>
    </row>
    <row r="111" spans="1:8" x14ac:dyDescent="0.25">
      <c r="A111" t="s">
        <v>13</v>
      </c>
      <c r="B111" t="s">
        <v>9</v>
      </c>
      <c r="C111" t="s">
        <v>31</v>
      </c>
      <c r="D111" s="3">
        <v>4760</v>
      </c>
      <c r="E111" s="4">
        <v>69</v>
      </c>
      <c r="F111">
        <f>INDEX(products[Cost per unit], MATCH(Table1[[#This Row],[Product]],products[Product],0))</f>
        <v>9.33</v>
      </c>
      <c r="G111">
        <f>Table1[[#This Row],[Cost per unit]]*Table1[[#This Row],[Units]]</f>
        <v>643.77</v>
      </c>
      <c r="H111" s="3">
        <f>Table1[[#This Row],[Amount]]-Table1[[#This Row],[Cost]]</f>
        <v>4116.2299999999996</v>
      </c>
    </row>
    <row r="112" spans="1:8" x14ac:dyDescent="0.25">
      <c r="A112" t="s">
        <v>8</v>
      </c>
      <c r="B112" t="s">
        <v>9</v>
      </c>
      <c r="C112" t="s">
        <v>39</v>
      </c>
      <c r="D112" s="3">
        <v>4753</v>
      </c>
      <c r="E112" s="4">
        <v>300</v>
      </c>
      <c r="F112">
        <f>INDEX(products[Cost per unit], MATCH(Table1[[#This Row],[Product]],products[Product],0))</f>
        <v>16.73</v>
      </c>
      <c r="G112">
        <f>Table1[[#This Row],[Cost per unit]]*Table1[[#This Row],[Units]]</f>
        <v>5019</v>
      </c>
      <c r="H112" s="3">
        <f>Table1[[#This Row],[Amount]]-Table1[[#This Row],[Cost]]</f>
        <v>-266</v>
      </c>
    </row>
    <row r="113" spans="1:8" x14ac:dyDescent="0.25">
      <c r="A113" t="s">
        <v>25</v>
      </c>
      <c r="B113" t="s">
        <v>9</v>
      </c>
      <c r="C113" t="s">
        <v>21</v>
      </c>
      <c r="D113" s="3">
        <v>4753</v>
      </c>
      <c r="E113" s="4">
        <v>246</v>
      </c>
      <c r="F113">
        <f>INDEX(products[Cost per unit], MATCH(Table1[[#This Row],[Product]],products[Product],0))</f>
        <v>5.79</v>
      </c>
      <c r="G113">
        <f>Table1[[#This Row],[Cost per unit]]*Table1[[#This Row],[Units]]</f>
        <v>1424.34</v>
      </c>
      <c r="H113" s="3">
        <f>Table1[[#This Row],[Amount]]-Table1[[#This Row],[Cost]]</f>
        <v>3328.66</v>
      </c>
    </row>
    <row r="114" spans="1:8" x14ac:dyDescent="0.25">
      <c r="A114" t="s">
        <v>5</v>
      </c>
      <c r="B114" t="s">
        <v>9</v>
      </c>
      <c r="C114" t="s">
        <v>29</v>
      </c>
      <c r="D114" s="3">
        <v>4725</v>
      </c>
      <c r="E114" s="4">
        <v>174</v>
      </c>
      <c r="F114">
        <f>INDEX(products[Cost per unit], MATCH(Table1[[#This Row],[Product]],products[Product],0))</f>
        <v>8.7899999999999991</v>
      </c>
      <c r="G114">
        <f>Table1[[#This Row],[Cost per unit]]*Table1[[#This Row],[Units]]</f>
        <v>1529.4599999999998</v>
      </c>
      <c r="H114" s="3">
        <f>Table1[[#This Row],[Amount]]-Table1[[#This Row],[Cost]]</f>
        <v>3195.54</v>
      </c>
    </row>
    <row r="115" spans="1:8" x14ac:dyDescent="0.25">
      <c r="A115" t="s">
        <v>35</v>
      </c>
      <c r="B115" t="s">
        <v>6</v>
      </c>
      <c r="C115" t="s">
        <v>34</v>
      </c>
      <c r="D115" s="3">
        <v>4683</v>
      </c>
      <c r="E115" s="4">
        <v>30</v>
      </c>
      <c r="F115">
        <f>INDEX(products[Cost per unit], MATCH(Table1[[#This Row],[Product]],products[Product],0))</f>
        <v>6.49</v>
      </c>
      <c r="G115">
        <f>Table1[[#This Row],[Cost per unit]]*Table1[[#This Row],[Units]]</f>
        <v>194.70000000000002</v>
      </c>
      <c r="H115" s="3">
        <f>Table1[[#This Row],[Amount]]-Table1[[#This Row],[Cost]]</f>
        <v>4488.3</v>
      </c>
    </row>
    <row r="116" spans="1:8" x14ac:dyDescent="0.25">
      <c r="A116" t="s">
        <v>23</v>
      </c>
      <c r="B116" t="s">
        <v>9</v>
      </c>
      <c r="C116" t="s">
        <v>24</v>
      </c>
      <c r="D116" s="3">
        <v>4606</v>
      </c>
      <c r="E116" s="4">
        <v>63</v>
      </c>
      <c r="F116">
        <f>INDEX(products[Cost per unit], MATCH(Table1[[#This Row],[Product]],products[Product],0))</f>
        <v>11.7</v>
      </c>
      <c r="G116">
        <f>Table1[[#This Row],[Cost per unit]]*Table1[[#This Row],[Units]]</f>
        <v>737.09999999999991</v>
      </c>
      <c r="H116" s="3">
        <f>Table1[[#This Row],[Amount]]-Table1[[#This Row],[Cost]]</f>
        <v>3868.9</v>
      </c>
    </row>
    <row r="117" spans="1:8" x14ac:dyDescent="0.25">
      <c r="A117" t="s">
        <v>27</v>
      </c>
      <c r="B117" t="s">
        <v>6</v>
      </c>
      <c r="C117" t="s">
        <v>32</v>
      </c>
      <c r="D117" s="3">
        <v>4592</v>
      </c>
      <c r="E117" s="4">
        <v>324</v>
      </c>
      <c r="F117">
        <f>INDEX(products[Cost per unit], MATCH(Table1[[#This Row],[Product]],products[Product],0))</f>
        <v>7.16</v>
      </c>
      <c r="G117">
        <f>Table1[[#This Row],[Cost per unit]]*Table1[[#This Row],[Units]]</f>
        <v>2319.84</v>
      </c>
      <c r="H117" s="3">
        <f>Table1[[#This Row],[Amount]]-Table1[[#This Row],[Cost]]</f>
        <v>2272.16</v>
      </c>
    </row>
    <row r="118" spans="1:8" x14ac:dyDescent="0.25">
      <c r="A118" t="s">
        <v>23</v>
      </c>
      <c r="B118" t="s">
        <v>9</v>
      </c>
      <c r="C118" t="s">
        <v>36</v>
      </c>
      <c r="D118" s="3">
        <v>4585</v>
      </c>
      <c r="E118" s="4">
        <v>240</v>
      </c>
      <c r="F118">
        <f>INDEX(products[Cost per unit], MATCH(Table1[[#This Row],[Product]],products[Product],0))</f>
        <v>7.64</v>
      </c>
      <c r="G118">
        <f>Table1[[#This Row],[Cost per unit]]*Table1[[#This Row],[Units]]</f>
        <v>1833.6</v>
      </c>
      <c r="H118" s="3">
        <f>Table1[[#This Row],[Amount]]-Table1[[#This Row],[Cost]]</f>
        <v>2751.4</v>
      </c>
    </row>
    <row r="119" spans="1:8" x14ac:dyDescent="0.25">
      <c r="A119" t="s">
        <v>23</v>
      </c>
      <c r="B119" t="s">
        <v>6</v>
      </c>
      <c r="C119" t="s">
        <v>28</v>
      </c>
      <c r="D119" s="3">
        <v>4487</v>
      </c>
      <c r="E119" s="4">
        <v>111</v>
      </c>
      <c r="F119">
        <f>INDEX(products[Cost per unit], MATCH(Table1[[#This Row],[Product]],products[Product],0))</f>
        <v>3.11</v>
      </c>
      <c r="G119">
        <f>Table1[[#This Row],[Cost per unit]]*Table1[[#This Row],[Units]]</f>
        <v>345.21</v>
      </c>
      <c r="H119" s="3">
        <f>Table1[[#This Row],[Amount]]-Table1[[#This Row],[Cost]]</f>
        <v>4141.79</v>
      </c>
    </row>
    <row r="120" spans="1:8" x14ac:dyDescent="0.25">
      <c r="A120" t="s">
        <v>23</v>
      </c>
      <c r="B120" t="s">
        <v>6</v>
      </c>
      <c r="C120" t="s">
        <v>29</v>
      </c>
      <c r="D120" s="3">
        <v>4487</v>
      </c>
      <c r="E120" s="4">
        <v>333</v>
      </c>
      <c r="F120">
        <f>INDEX(products[Cost per unit], MATCH(Table1[[#This Row],[Product]],products[Product],0))</f>
        <v>8.7899999999999991</v>
      </c>
      <c r="G120">
        <f>Table1[[#This Row],[Cost per unit]]*Table1[[#This Row],[Units]]</f>
        <v>2927.0699999999997</v>
      </c>
      <c r="H120" s="3">
        <f>Table1[[#This Row],[Amount]]-Table1[[#This Row],[Cost]]</f>
        <v>1559.9300000000003</v>
      </c>
    </row>
    <row r="121" spans="1:8" x14ac:dyDescent="0.25">
      <c r="A121" t="s">
        <v>25</v>
      </c>
      <c r="B121" t="s">
        <v>9</v>
      </c>
      <c r="C121" t="s">
        <v>32</v>
      </c>
      <c r="D121" s="3">
        <v>4480</v>
      </c>
      <c r="E121" s="4">
        <v>357</v>
      </c>
      <c r="F121">
        <f>INDEX(products[Cost per unit], MATCH(Table1[[#This Row],[Product]],products[Product],0))</f>
        <v>7.16</v>
      </c>
      <c r="G121">
        <f>Table1[[#This Row],[Cost per unit]]*Table1[[#This Row],[Units]]</f>
        <v>2556.12</v>
      </c>
      <c r="H121" s="3">
        <f>Table1[[#This Row],[Amount]]-Table1[[#This Row],[Cost]]</f>
        <v>1923.88</v>
      </c>
    </row>
    <row r="122" spans="1:8" x14ac:dyDescent="0.25">
      <c r="A122" t="s">
        <v>23</v>
      </c>
      <c r="B122" t="s">
        <v>17</v>
      </c>
      <c r="C122" t="s">
        <v>28</v>
      </c>
      <c r="D122" s="3">
        <v>4438</v>
      </c>
      <c r="E122" s="4">
        <v>246</v>
      </c>
      <c r="F122">
        <f>INDEX(products[Cost per unit], MATCH(Table1[[#This Row],[Product]],products[Product],0))</f>
        <v>3.11</v>
      </c>
      <c r="G122">
        <f>Table1[[#This Row],[Cost per unit]]*Table1[[#This Row],[Units]]</f>
        <v>765.06</v>
      </c>
      <c r="H122" s="3">
        <f>Table1[[#This Row],[Amount]]-Table1[[#This Row],[Cost]]</f>
        <v>3672.94</v>
      </c>
    </row>
    <row r="123" spans="1:8" x14ac:dyDescent="0.25">
      <c r="A123" t="s">
        <v>5</v>
      </c>
      <c r="B123" t="s">
        <v>14</v>
      </c>
      <c r="C123" t="s">
        <v>31</v>
      </c>
      <c r="D123" s="3">
        <v>4424</v>
      </c>
      <c r="E123" s="4">
        <v>201</v>
      </c>
      <c r="F123">
        <f>INDEX(products[Cost per unit], MATCH(Table1[[#This Row],[Product]],products[Product],0))</f>
        <v>9.33</v>
      </c>
      <c r="G123">
        <f>Table1[[#This Row],[Cost per unit]]*Table1[[#This Row],[Units]]</f>
        <v>1875.33</v>
      </c>
      <c r="H123" s="3">
        <f>Table1[[#This Row],[Amount]]-Table1[[#This Row],[Cost]]</f>
        <v>2548.67</v>
      </c>
    </row>
    <row r="124" spans="1:8" x14ac:dyDescent="0.25">
      <c r="A124" t="s">
        <v>26</v>
      </c>
      <c r="B124" t="s">
        <v>20</v>
      </c>
      <c r="C124" t="s">
        <v>34</v>
      </c>
      <c r="D124" s="3">
        <v>4417</v>
      </c>
      <c r="E124" s="4">
        <v>153</v>
      </c>
      <c r="F124">
        <f>INDEX(products[Cost per unit], MATCH(Table1[[#This Row],[Product]],products[Product],0))</f>
        <v>6.49</v>
      </c>
      <c r="G124">
        <f>Table1[[#This Row],[Cost per unit]]*Table1[[#This Row],[Units]]</f>
        <v>992.97</v>
      </c>
      <c r="H124" s="3">
        <f>Table1[[#This Row],[Amount]]-Table1[[#This Row],[Cost]]</f>
        <v>3424.0299999999997</v>
      </c>
    </row>
    <row r="125" spans="1:8" x14ac:dyDescent="0.25">
      <c r="A125" t="s">
        <v>26</v>
      </c>
      <c r="B125" t="s">
        <v>20</v>
      </c>
      <c r="C125" t="s">
        <v>21</v>
      </c>
      <c r="D125" s="3">
        <v>4326</v>
      </c>
      <c r="E125" s="4">
        <v>348</v>
      </c>
      <c r="F125">
        <f>INDEX(products[Cost per unit], MATCH(Table1[[#This Row],[Product]],products[Product],0))</f>
        <v>5.79</v>
      </c>
      <c r="G125">
        <f>Table1[[#This Row],[Cost per unit]]*Table1[[#This Row],[Units]]</f>
        <v>2014.92</v>
      </c>
      <c r="H125" s="3">
        <f>Table1[[#This Row],[Amount]]-Table1[[#This Row],[Cost]]</f>
        <v>2311.08</v>
      </c>
    </row>
    <row r="126" spans="1:8" x14ac:dyDescent="0.25">
      <c r="A126" t="s">
        <v>16</v>
      </c>
      <c r="B126" t="s">
        <v>14</v>
      </c>
      <c r="C126" t="s">
        <v>31</v>
      </c>
      <c r="D126" s="3">
        <v>4319</v>
      </c>
      <c r="E126" s="4">
        <v>30</v>
      </c>
      <c r="F126">
        <f>INDEX(products[Cost per unit], MATCH(Table1[[#This Row],[Product]],products[Product],0))</f>
        <v>9.33</v>
      </c>
      <c r="G126">
        <f>Table1[[#This Row],[Cost per unit]]*Table1[[#This Row],[Units]]</f>
        <v>279.89999999999998</v>
      </c>
      <c r="H126" s="3">
        <f>Table1[[#This Row],[Amount]]-Table1[[#This Row],[Cost]]</f>
        <v>4039.1</v>
      </c>
    </row>
    <row r="127" spans="1:8" x14ac:dyDescent="0.25">
      <c r="A127" t="s">
        <v>11</v>
      </c>
      <c r="B127" t="s">
        <v>6</v>
      </c>
      <c r="C127" t="s">
        <v>18</v>
      </c>
      <c r="D127" s="3">
        <v>4305</v>
      </c>
      <c r="E127" s="4">
        <v>156</v>
      </c>
      <c r="F127">
        <f>INDEX(products[Cost per unit], MATCH(Table1[[#This Row],[Product]],products[Product],0))</f>
        <v>13.15</v>
      </c>
      <c r="G127">
        <f>Table1[[#This Row],[Cost per unit]]*Table1[[#This Row],[Units]]</f>
        <v>2051.4</v>
      </c>
      <c r="H127" s="3">
        <f>Table1[[#This Row],[Amount]]-Table1[[#This Row],[Cost]]</f>
        <v>2253.6</v>
      </c>
    </row>
    <row r="128" spans="1:8" x14ac:dyDescent="0.25">
      <c r="A128" t="s">
        <v>16</v>
      </c>
      <c r="B128" t="s">
        <v>30</v>
      </c>
      <c r="C128" t="s">
        <v>39</v>
      </c>
      <c r="D128" s="3">
        <v>4242</v>
      </c>
      <c r="E128" s="4">
        <v>207</v>
      </c>
      <c r="F128">
        <f>INDEX(products[Cost per unit], MATCH(Table1[[#This Row],[Product]],products[Product],0))</f>
        <v>16.73</v>
      </c>
      <c r="G128">
        <f>Table1[[#This Row],[Cost per unit]]*Table1[[#This Row],[Units]]</f>
        <v>3463.11</v>
      </c>
      <c r="H128" s="3">
        <f>Table1[[#This Row],[Amount]]-Table1[[#This Row],[Cost]]</f>
        <v>778.88999999999987</v>
      </c>
    </row>
    <row r="129" spans="1:8" x14ac:dyDescent="0.25">
      <c r="A129" t="s">
        <v>11</v>
      </c>
      <c r="B129" t="s">
        <v>20</v>
      </c>
      <c r="C129" t="s">
        <v>38</v>
      </c>
      <c r="D129" s="3">
        <v>4137</v>
      </c>
      <c r="E129" s="4">
        <v>60</v>
      </c>
      <c r="F129">
        <f>INDEX(products[Cost per unit], MATCH(Table1[[#This Row],[Product]],products[Product],0))</f>
        <v>4.97</v>
      </c>
      <c r="G129">
        <f>Table1[[#This Row],[Cost per unit]]*Table1[[#This Row],[Units]]</f>
        <v>298.2</v>
      </c>
      <c r="H129" s="3">
        <f>Table1[[#This Row],[Amount]]-Table1[[#This Row],[Cost]]</f>
        <v>3838.8</v>
      </c>
    </row>
    <row r="130" spans="1:8" x14ac:dyDescent="0.25">
      <c r="A130" t="s">
        <v>35</v>
      </c>
      <c r="B130" t="s">
        <v>30</v>
      </c>
      <c r="C130" t="s">
        <v>22</v>
      </c>
      <c r="D130" s="3">
        <v>4053</v>
      </c>
      <c r="E130" s="4">
        <v>24</v>
      </c>
      <c r="F130">
        <f>INDEX(products[Cost per unit], MATCH(Table1[[#This Row],[Product]],products[Product],0))</f>
        <v>9.77</v>
      </c>
      <c r="G130">
        <f>Table1[[#This Row],[Cost per unit]]*Table1[[#This Row],[Units]]</f>
        <v>234.48</v>
      </c>
      <c r="H130" s="3">
        <f>Table1[[#This Row],[Amount]]-Table1[[#This Row],[Cost]]</f>
        <v>3818.52</v>
      </c>
    </row>
    <row r="131" spans="1:8" x14ac:dyDescent="0.25">
      <c r="A131" t="s">
        <v>5</v>
      </c>
      <c r="B131" t="s">
        <v>30</v>
      </c>
      <c r="C131" t="s">
        <v>36</v>
      </c>
      <c r="D131" s="3">
        <v>4018</v>
      </c>
      <c r="E131" s="4">
        <v>162</v>
      </c>
      <c r="F131">
        <f>INDEX(products[Cost per unit], MATCH(Table1[[#This Row],[Product]],products[Product],0))</f>
        <v>7.64</v>
      </c>
      <c r="G131">
        <f>Table1[[#This Row],[Cost per unit]]*Table1[[#This Row],[Units]]</f>
        <v>1237.6799999999998</v>
      </c>
      <c r="H131" s="3">
        <f>Table1[[#This Row],[Amount]]-Table1[[#This Row],[Cost]]</f>
        <v>2780.32</v>
      </c>
    </row>
    <row r="132" spans="1:8" x14ac:dyDescent="0.25">
      <c r="A132" t="s">
        <v>25</v>
      </c>
      <c r="B132" t="s">
        <v>17</v>
      </c>
      <c r="C132" t="s">
        <v>38</v>
      </c>
      <c r="D132" s="3">
        <v>4018</v>
      </c>
      <c r="E132" s="4">
        <v>171</v>
      </c>
      <c r="F132">
        <f>INDEX(products[Cost per unit], MATCH(Table1[[#This Row],[Product]],products[Product],0))</f>
        <v>4.97</v>
      </c>
      <c r="G132">
        <f>Table1[[#This Row],[Cost per unit]]*Table1[[#This Row],[Units]]</f>
        <v>849.87</v>
      </c>
      <c r="H132" s="3">
        <f>Table1[[#This Row],[Amount]]-Table1[[#This Row],[Cost]]</f>
        <v>3168.13</v>
      </c>
    </row>
    <row r="133" spans="1:8" x14ac:dyDescent="0.25">
      <c r="A133" t="s">
        <v>26</v>
      </c>
      <c r="B133" t="s">
        <v>17</v>
      </c>
      <c r="C133" t="s">
        <v>19</v>
      </c>
      <c r="D133" s="3">
        <v>4018</v>
      </c>
      <c r="E133" s="4">
        <v>126</v>
      </c>
      <c r="F133">
        <f>INDEX(products[Cost per unit], MATCH(Table1[[#This Row],[Product]],products[Product],0))</f>
        <v>12.37</v>
      </c>
      <c r="G133">
        <f>Table1[[#This Row],[Cost per unit]]*Table1[[#This Row],[Units]]</f>
        <v>1558.62</v>
      </c>
      <c r="H133" s="3">
        <f>Table1[[#This Row],[Amount]]-Table1[[#This Row],[Cost]]</f>
        <v>2459.38</v>
      </c>
    </row>
    <row r="134" spans="1:8" x14ac:dyDescent="0.25">
      <c r="A134" t="s">
        <v>27</v>
      </c>
      <c r="B134" t="s">
        <v>6</v>
      </c>
      <c r="C134" t="s">
        <v>28</v>
      </c>
      <c r="D134" s="3">
        <v>3983</v>
      </c>
      <c r="E134" s="4">
        <v>144</v>
      </c>
      <c r="F134">
        <f>INDEX(products[Cost per unit], MATCH(Table1[[#This Row],[Product]],products[Product],0))</f>
        <v>3.11</v>
      </c>
      <c r="G134">
        <f>Table1[[#This Row],[Cost per unit]]*Table1[[#This Row],[Units]]</f>
        <v>447.84</v>
      </c>
      <c r="H134" s="3">
        <f>Table1[[#This Row],[Amount]]-Table1[[#This Row],[Cost]]</f>
        <v>3535.16</v>
      </c>
    </row>
    <row r="135" spans="1:8" x14ac:dyDescent="0.25">
      <c r="A135" t="s">
        <v>13</v>
      </c>
      <c r="B135" t="s">
        <v>17</v>
      </c>
      <c r="C135" t="s">
        <v>24</v>
      </c>
      <c r="D135" s="3">
        <v>3976</v>
      </c>
      <c r="E135" s="4">
        <v>72</v>
      </c>
      <c r="F135">
        <f>INDEX(products[Cost per unit], MATCH(Table1[[#This Row],[Product]],products[Product],0))</f>
        <v>11.7</v>
      </c>
      <c r="G135">
        <f>Table1[[#This Row],[Cost per unit]]*Table1[[#This Row],[Units]]</f>
        <v>842.4</v>
      </c>
      <c r="H135" s="3">
        <f>Table1[[#This Row],[Amount]]-Table1[[#This Row],[Cost]]</f>
        <v>3133.6</v>
      </c>
    </row>
    <row r="136" spans="1:8" x14ac:dyDescent="0.25">
      <c r="A136" t="s">
        <v>11</v>
      </c>
      <c r="B136" t="s">
        <v>17</v>
      </c>
      <c r="C136" t="s">
        <v>38</v>
      </c>
      <c r="D136" s="3">
        <v>3920</v>
      </c>
      <c r="E136" s="4">
        <v>306</v>
      </c>
      <c r="F136">
        <f>INDEX(products[Cost per unit], MATCH(Table1[[#This Row],[Product]],products[Product],0))</f>
        <v>4.97</v>
      </c>
      <c r="G136">
        <f>Table1[[#This Row],[Cost per unit]]*Table1[[#This Row],[Units]]</f>
        <v>1520.82</v>
      </c>
      <c r="H136" s="3">
        <f>Table1[[#This Row],[Amount]]-Table1[[#This Row],[Cost]]</f>
        <v>2399.1800000000003</v>
      </c>
    </row>
    <row r="137" spans="1:8" x14ac:dyDescent="0.25">
      <c r="A137" t="s">
        <v>16</v>
      </c>
      <c r="B137" t="s">
        <v>9</v>
      </c>
      <c r="C137" t="s">
        <v>39</v>
      </c>
      <c r="D137" s="3">
        <v>3864</v>
      </c>
      <c r="E137" s="4">
        <v>177</v>
      </c>
      <c r="F137">
        <f>INDEX(products[Cost per unit], MATCH(Table1[[#This Row],[Product]],products[Product],0))</f>
        <v>16.73</v>
      </c>
      <c r="G137">
        <f>Table1[[#This Row],[Cost per unit]]*Table1[[#This Row],[Units]]</f>
        <v>2961.21</v>
      </c>
      <c r="H137" s="3">
        <f>Table1[[#This Row],[Amount]]-Table1[[#This Row],[Cost]]</f>
        <v>902.79</v>
      </c>
    </row>
    <row r="138" spans="1:8" x14ac:dyDescent="0.25">
      <c r="A138" t="s">
        <v>11</v>
      </c>
      <c r="B138" t="s">
        <v>20</v>
      </c>
      <c r="C138" t="s">
        <v>18</v>
      </c>
      <c r="D138" s="3">
        <v>3850</v>
      </c>
      <c r="E138" s="4">
        <v>102</v>
      </c>
      <c r="F138">
        <f>INDEX(products[Cost per unit], MATCH(Table1[[#This Row],[Product]],products[Product],0))</f>
        <v>13.15</v>
      </c>
      <c r="G138">
        <f>Table1[[#This Row],[Cost per unit]]*Table1[[#This Row],[Units]]</f>
        <v>1341.3</v>
      </c>
      <c r="H138" s="3">
        <f>Table1[[#This Row],[Amount]]-Table1[[#This Row],[Cost]]</f>
        <v>2508.6999999999998</v>
      </c>
    </row>
    <row r="139" spans="1:8" x14ac:dyDescent="0.25">
      <c r="A139" t="s">
        <v>23</v>
      </c>
      <c r="B139" t="s">
        <v>30</v>
      </c>
      <c r="C139" t="s">
        <v>37</v>
      </c>
      <c r="D139" s="3">
        <v>3829</v>
      </c>
      <c r="E139" s="4">
        <v>24</v>
      </c>
      <c r="F139">
        <f>INDEX(products[Cost per unit], MATCH(Table1[[#This Row],[Product]],products[Product],0))</f>
        <v>11.73</v>
      </c>
      <c r="G139">
        <f>Table1[[#This Row],[Cost per unit]]*Table1[[#This Row],[Units]]</f>
        <v>281.52</v>
      </c>
      <c r="H139" s="3">
        <f>Table1[[#This Row],[Amount]]-Table1[[#This Row],[Cost]]</f>
        <v>3547.48</v>
      </c>
    </row>
    <row r="140" spans="1:8" x14ac:dyDescent="0.25">
      <c r="A140" t="s">
        <v>35</v>
      </c>
      <c r="B140" t="s">
        <v>9</v>
      </c>
      <c r="C140" t="s">
        <v>15</v>
      </c>
      <c r="D140" s="3">
        <v>3808</v>
      </c>
      <c r="E140" s="4">
        <v>279</v>
      </c>
      <c r="F140">
        <f>INDEX(products[Cost per unit], MATCH(Table1[[#This Row],[Product]],products[Product],0))</f>
        <v>6.47</v>
      </c>
      <c r="G140">
        <f>Table1[[#This Row],[Cost per unit]]*Table1[[#This Row],[Units]]</f>
        <v>1805.1299999999999</v>
      </c>
      <c r="H140" s="3">
        <f>Table1[[#This Row],[Amount]]-Table1[[#This Row],[Cost]]</f>
        <v>2002.8700000000001</v>
      </c>
    </row>
    <row r="141" spans="1:8" x14ac:dyDescent="0.25">
      <c r="A141" t="s">
        <v>5</v>
      </c>
      <c r="B141" t="s">
        <v>30</v>
      </c>
      <c r="C141" t="s">
        <v>19</v>
      </c>
      <c r="D141" s="3">
        <v>3794</v>
      </c>
      <c r="E141" s="4">
        <v>159</v>
      </c>
      <c r="F141">
        <f>INDEX(products[Cost per unit], MATCH(Table1[[#This Row],[Product]],products[Product],0))</f>
        <v>12.37</v>
      </c>
      <c r="G141">
        <f>Table1[[#This Row],[Cost per unit]]*Table1[[#This Row],[Units]]</f>
        <v>1966.83</v>
      </c>
      <c r="H141" s="3">
        <f>Table1[[#This Row],[Amount]]-Table1[[#This Row],[Cost]]</f>
        <v>1827.17</v>
      </c>
    </row>
    <row r="142" spans="1:8" x14ac:dyDescent="0.25">
      <c r="A142" t="s">
        <v>27</v>
      </c>
      <c r="B142" t="s">
        <v>14</v>
      </c>
      <c r="C142" t="s">
        <v>34</v>
      </c>
      <c r="D142" s="3">
        <v>3773</v>
      </c>
      <c r="E142" s="4">
        <v>165</v>
      </c>
      <c r="F142">
        <f>INDEX(products[Cost per unit], MATCH(Table1[[#This Row],[Product]],products[Product],0))</f>
        <v>6.49</v>
      </c>
      <c r="G142">
        <f>Table1[[#This Row],[Cost per unit]]*Table1[[#This Row],[Units]]</f>
        <v>1070.8500000000001</v>
      </c>
      <c r="H142" s="3">
        <f>Table1[[#This Row],[Amount]]-Table1[[#This Row],[Cost]]</f>
        <v>2702.1499999999996</v>
      </c>
    </row>
    <row r="143" spans="1:8" x14ac:dyDescent="0.25">
      <c r="A143" t="s">
        <v>16</v>
      </c>
      <c r="B143" t="s">
        <v>30</v>
      </c>
      <c r="C143" t="s">
        <v>28</v>
      </c>
      <c r="D143" s="3">
        <v>3759</v>
      </c>
      <c r="E143" s="4">
        <v>150</v>
      </c>
      <c r="F143">
        <f>INDEX(products[Cost per unit], MATCH(Table1[[#This Row],[Product]],products[Product],0))</f>
        <v>3.11</v>
      </c>
      <c r="G143">
        <f>Table1[[#This Row],[Cost per unit]]*Table1[[#This Row],[Units]]</f>
        <v>466.5</v>
      </c>
      <c r="H143" s="3">
        <f>Table1[[#This Row],[Amount]]-Table1[[#This Row],[Cost]]</f>
        <v>3292.5</v>
      </c>
    </row>
    <row r="144" spans="1:8" x14ac:dyDescent="0.25">
      <c r="A144" t="s">
        <v>8</v>
      </c>
      <c r="B144" t="s">
        <v>20</v>
      </c>
      <c r="C144" t="s">
        <v>10</v>
      </c>
      <c r="D144" s="3">
        <v>3752</v>
      </c>
      <c r="E144" s="4">
        <v>213</v>
      </c>
      <c r="F144">
        <f>INDEX(products[Cost per unit], MATCH(Table1[[#This Row],[Product]],products[Product],0))</f>
        <v>8.65</v>
      </c>
      <c r="G144">
        <f>Table1[[#This Row],[Cost per unit]]*Table1[[#This Row],[Units]]</f>
        <v>1842.45</v>
      </c>
      <c r="H144" s="3">
        <f>Table1[[#This Row],[Amount]]-Table1[[#This Row],[Cost]]</f>
        <v>1909.55</v>
      </c>
    </row>
    <row r="145" spans="1:8" x14ac:dyDescent="0.25">
      <c r="A145" t="s">
        <v>27</v>
      </c>
      <c r="B145" t="s">
        <v>30</v>
      </c>
      <c r="C145" t="s">
        <v>40</v>
      </c>
      <c r="D145" s="3">
        <v>3689</v>
      </c>
      <c r="E145" s="4">
        <v>312</v>
      </c>
      <c r="F145">
        <f>INDEX(products[Cost per unit], MATCH(Table1[[#This Row],[Product]],products[Product],0))</f>
        <v>10.38</v>
      </c>
      <c r="G145">
        <f>Table1[[#This Row],[Cost per unit]]*Table1[[#This Row],[Units]]</f>
        <v>3238.5600000000004</v>
      </c>
      <c r="H145" s="3">
        <f>Table1[[#This Row],[Amount]]-Table1[[#This Row],[Cost]]</f>
        <v>450.4399999999996</v>
      </c>
    </row>
    <row r="146" spans="1:8" x14ac:dyDescent="0.25">
      <c r="A146" t="s">
        <v>27</v>
      </c>
      <c r="B146" t="s">
        <v>17</v>
      </c>
      <c r="C146" t="s">
        <v>32</v>
      </c>
      <c r="D146" s="3">
        <v>3640</v>
      </c>
      <c r="E146" s="4">
        <v>51</v>
      </c>
      <c r="F146">
        <f>INDEX(products[Cost per unit], MATCH(Table1[[#This Row],[Product]],products[Product],0))</f>
        <v>7.16</v>
      </c>
      <c r="G146">
        <f>Table1[[#This Row],[Cost per unit]]*Table1[[#This Row],[Units]]</f>
        <v>365.16</v>
      </c>
      <c r="H146" s="3">
        <f>Table1[[#This Row],[Amount]]-Table1[[#This Row],[Cost]]</f>
        <v>3274.84</v>
      </c>
    </row>
    <row r="147" spans="1:8" x14ac:dyDescent="0.25">
      <c r="A147" t="s">
        <v>8</v>
      </c>
      <c r="B147" t="s">
        <v>9</v>
      </c>
      <c r="C147" t="s">
        <v>7</v>
      </c>
      <c r="D147" s="3">
        <v>3598</v>
      </c>
      <c r="E147" s="4">
        <v>81</v>
      </c>
      <c r="F147">
        <f>INDEX(products[Cost per unit], MATCH(Table1[[#This Row],[Product]],products[Product],0))</f>
        <v>14.49</v>
      </c>
      <c r="G147">
        <f>Table1[[#This Row],[Cost per unit]]*Table1[[#This Row],[Units]]</f>
        <v>1173.69</v>
      </c>
      <c r="H147" s="3">
        <f>Table1[[#This Row],[Amount]]-Table1[[#This Row],[Cost]]</f>
        <v>2424.31</v>
      </c>
    </row>
    <row r="148" spans="1:8" x14ac:dyDescent="0.25">
      <c r="A148" t="s">
        <v>16</v>
      </c>
      <c r="B148" t="s">
        <v>6</v>
      </c>
      <c r="C148" t="s">
        <v>40</v>
      </c>
      <c r="D148" s="3">
        <v>3556</v>
      </c>
      <c r="E148" s="4">
        <v>459</v>
      </c>
      <c r="F148">
        <f>INDEX(products[Cost per unit], MATCH(Table1[[#This Row],[Product]],products[Product],0))</f>
        <v>10.38</v>
      </c>
      <c r="G148">
        <f>Table1[[#This Row],[Cost per unit]]*Table1[[#This Row],[Units]]</f>
        <v>4764.42</v>
      </c>
      <c r="H148" s="3">
        <f>Table1[[#This Row],[Amount]]-Table1[[#This Row],[Cost]]</f>
        <v>-1208.42</v>
      </c>
    </row>
    <row r="149" spans="1:8" x14ac:dyDescent="0.25">
      <c r="A149" t="s">
        <v>26</v>
      </c>
      <c r="B149" t="s">
        <v>20</v>
      </c>
      <c r="C149" t="s">
        <v>12</v>
      </c>
      <c r="D149" s="3">
        <v>3549</v>
      </c>
      <c r="E149" s="4">
        <v>3</v>
      </c>
      <c r="F149">
        <f>INDEX(products[Cost per unit], MATCH(Table1[[#This Row],[Product]],products[Product],0))</f>
        <v>11.88</v>
      </c>
      <c r="G149">
        <f>Table1[[#This Row],[Cost per unit]]*Table1[[#This Row],[Units]]</f>
        <v>35.64</v>
      </c>
      <c r="H149" s="3">
        <f>Table1[[#This Row],[Amount]]-Table1[[#This Row],[Cost]]</f>
        <v>3513.36</v>
      </c>
    </row>
    <row r="150" spans="1:8" x14ac:dyDescent="0.25">
      <c r="A150" t="s">
        <v>8</v>
      </c>
      <c r="B150" t="s">
        <v>30</v>
      </c>
      <c r="C150" t="s">
        <v>21</v>
      </c>
      <c r="D150" s="3">
        <v>3507</v>
      </c>
      <c r="E150" s="4">
        <v>288</v>
      </c>
      <c r="F150">
        <f>INDEX(products[Cost per unit], MATCH(Table1[[#This Row],[Product]],products[Product],0))</f>
        <v>5.79</v>
      </c>
      <c r="G150">
        <f>Table1[[#This Row],[Cost per unit]]*Table1[[#This Row],[Units]]</f>
        <v>1667.52</v>
      </c>
      <c r="H150" s="3">
        <f>Table1[[#This Row],[Amount]]-Table1[[#This Row],[Cost]]</f>
        <v>1839.48</v>
      </c>
    </row>
    <row r="151" spans="1:8" x14ac:dyDescent="0.25">
      <c r="A151" t="s">
        <v>35</v>
      </c>
      <c r="B151" t="s">
        <v>9</v>
      </c>
      <c r="C151" t="s">
        <v>24</v>
      </c>
      <c r="D151" s="3">
        <v>3472</v>
      </c>
      <c r="E151" s="4">
        <v>96</v>
      </c>
      <c r="F151">
        <f>INDEX(products[Cost per unit], MATCH(Table1[[#This Row],[Product]],products[Product],0))</f>
        <v>11.7</v>
      </c>
      <c r="G151">
        <f>Table1[[#This Row],[Cost per unit]]*Table1[[#This Row],[Units]]</f>
        <v>1123.1999999999998</v>
      </c>
      <c r="H151" s="3">
        <f>Table1[[#This Row],[Amount]]-Table1[[#This Row],[Cost]]</f>
        <v>2348.8000000000002</v>
      </c>
    </row>
    <row r="152" spans="1:8" x14ac:dyDescent="0.25">
      <c r="A152" t="s">
        <v>16</v>
      </c>
      <c r="B152" t="s">
        <v>30</v>
      </c>
      <c r="C152" t="s">
        <v>7</v>
      </c>
      <c r="D152" s="3">
        <v>3402</v>
      </c>
      <c r="E152" s="4">
        <v>366</v>
      </c>
      <c r="F152">
        <f>INDEX(products[Cost per unit], MATCH(Table1[[#This Row],[Product]],products[Product],0))</f>
        <v>14.49</v>
      </c>
      <c r="G152">
        <f>Table1[[#This Row],[Cost per unit]]*Table1[[#This Row],[Units]]</f>
        <v>5303.34</v>
      </c>
      <c r="H152" s="3">
        <f>Table1[[#This Row],[Amount]]-Table1[[#This Row],[Cost]]</f>
        <v>-1901.3400000000001</v>
      </c>
    </row>
    <row r="153" spans="1:8" x14ac:dyDescent="0.25">
      <c r="A153" t="s">
        <v>13</v>
      </c>
      <c r="B153" t="s">
        <v>6</v>
      </c>
      <c r="C153" t="s">
        <v>33</v>
      </c>
      <c r="D153" s="3">
        <v>3388</v>
      </c>
      <c r="E153" s="4">
        <v>123</v>
      </c>
      <c r="F153">
        <f>INDEX(products[Cost per unit], MATCH(Table1[[#This Row],[Product]],products[Product],0))</f>
        <v>10.62</v>
      </c>
      <c r="G153">
        <f>Table1[[#This Row],[Cost per unit]]*Table1[[#This Row],[Units]]</f>
        <v>1306.26</v>
      </c>
      <c r="H153" s="3">
        <f>Table1[[#This Row],[Amount]]-Table1[[#This Row],[Cost]]</f>
        <v>2081.7399999999998</v>
      </c>
    </row>
    <row r="154" spans="1:8" x14ac:dyDescent="0.25">
      <c r="A154" t="s">
        <v>16</v>
      </c>
      <c r="B154" t="s">
        <v>30</v>
      </c>
      <c r="C154" t="s">
        <v>32</v>
      </c>
      <c r="D154" s="3">
        <v>3339</v>
      </c>
      <c r="E154" s="4">
        <v>75</v>
      </c>
      <c r="F154">
        <f>INDEX(products[Cost per unit], MATCH(Table1[[#This Row],[Product]],products[Product],0))</f>
        <v>7.16</v>
      </c>
      <c r="G154">
        <f>Table1[[#This Row],[Cost per unit]]*Table1[[#This Row],[Units]]</f>
        <v>537</v>
      </c>
      <c r="H154" s="3">
        <f>Table1[[#This Row],[Amount]]-Table1[[#This Row],[Cost]]</f>
        <v>2802</v>
      </c>
    </row>
    <row r="155" spans="1:8" x14ac:dyDescent="0.25">
      <c r="A155" t="s">
        <v>27</v>
      </c>
      <c r="B155" t="s">
        <v>14</v>
      </c>
      <c r="C155" t="s">
        <v>18</v>
      </c>
      <c r="D155" s="3">
        <v>3339</v>
      </c>
      <c r="E155" s="4">
        <v>39</v>
      </c>
      <c r="F155">
        <f>INDEX(products[Cost per unit], MATCH(Table1[[#This Row],[Product]],products[Product],0))</f>
        <v>13.15</v>
      </c>
      <c r="G155">
        <f>Table1[[#This Row],[Cost per unit]]*Table1[[#This Row],[Units]]</f>
        <v>512.85</v>
      </c>
      <c r="H155" s="3">
        <f>Table1[[#This Row],[Amount]]-Table1[[#This Row],[Cost]]</f>
        <v>2826.15</v>
      </c>
    </row>
    <row r="156" spans="1:8" x14ac:dyDescent="0.25">
      <c r="A156" t="s">
        <v>25</v>
      </c>
      <c r="B156" t="s">
        <v>14</v>
      </c>
      <c r="C156" t="s">
        <v>28</v>
      </c>
      <c r="D156" s="3">
        <v>3339</v>
      </c>
      <c r="E156" s="4">
        <v>348</v>
      </c>
      <c r="F156">
        <f>INDEX(products[Cost per unit], MATCH(Table1[[#This Row],[Product]],products[Product],0))</f>
        <v>3.11</v>
      </c>
      <c r="G156">
        <f>Table1[[#This Row],[Cost per unit]]*Table1[[#This Row],[Units]]</f>
        <v>1082.28</v>
      </c>
      <c r="H156" s="3">
        <f>Table1[[#This Row],[Amount]]-Table1[[#This Row],[Cost]]</f>
        <v>2256.7200000000003</v>
      </c>
    </row>
    <row r="157" spans="1:8" x14ac:dyDescent="0.25">
      <c r="A157" t="s">
        <v>23</v>
      </c>
      <c r="B157" t="s">
        <v>30</v>
      </c>
      <c r="C157" t="s">
        <v>10</v>
      </c>
      <c r="D157" s="3">
        <v>3262</v>
      </c>
      <c r="E157" s="4">
        <v>75</v>
      </c>
      <c r="F157">
        <f>INDEX(products[Cost per unit], MATCH(Table1[[#This Row],[Product]],products[Product],0))</f>
        <v>8.65</v>
      </c>
      <c r="G157">
        <f>Table1[[#This Row],[Cost per unit]]*Table1[[#This Row],[Units]]</f>
        <v>648.75</v>
      </c>
      <c r="H157" s="3">
        <f>Table1[[#This Row],[Amount]]-Table1[[#This Row],[Cost]]</f>
        <v>2613.25</v>
      </c>
    </row>
    <row r="158" spans="1:8" x14ac:dyDescent="0.25">
      <c r="A158" t="s">
        <v>11</v>
      </c>
      <c r="B158" t="s">
        <v>17</v>
      </c>
      <c r="C158" t="s">
        <v>18</v>
      </c>
      <c r="D158" s="3">
        <v>3192</v>
      </c>
      <c r="E158" s="4">
        <v>72</v>
      </c>
      <c r="F158">
        <f>INDEX(products[Cost per unit], MATCH(Table1[[#This Row],[Product]],products[Product],0))</f>
        <v>13.15</v>
      </c>
      <c r="G158">
        <f>Table1[[#This Row],[Cost per unit]]*Table1[[#This Row],[Units]]</f>
        <v>946.80000000000007</v>
      </c>
      <c r="H158" s="3">
        <f>Table1[[#This Row],[Amount]]-Table1[[#This Row],[Cost]]</f>
        <v>2245.1999999999998</v>
      </c>
    </row>
    <row r="159" spans="1:8" x14ac:dyDescent="0.25">
      <c r="A159" t="s">
        <v>5</v>
      </c>
      <c r="B159" t="s">
        <v>14</v>
      </c>
      <c r="C159" t="s">
        <v>39</v>
      </c>
      <c r="D159" s="3">
        <v>3164</v>
      </c>
      <c r="E159" s="4">
        <v>306</v>
      </c>
      <c r="F159">
        <f>INDEX(products[Cost per unit], MATCH(Table1[[#This Row],[Product]],products[Product],0))</f>
        <v>16.73</v>
      </c>
      <c r="G159">
        <f>Table1[[#This Row],[Cost per unit]]*Table1[[#This Row],[Units]]</f>
        <v>5119.38</v>
      </c>
      <c r="H159" s="3">
        <f>Table1[[#This Row],[Amount]]-Table1[[#This Row],[Cost]]</f>
        <v>-1955.38</v>
      </c>
    </row>
    <row r="160" spans="1:8" x14ac:dyDescent="0.25">
      <c r="A160" t="s">
        <v>27</v>
      </c>
      <c r="B160" t="s">
        <v>30</v>
      </c>
      <c r="C160" t="s">
        <v>42</v>
      </c>
      <c r="D160" s="3">
        <v>3108</v>
      </c>
      <c r="E160" s="4">
        <v>54</v>
      </c>
      <c r="F160">
        <f>INDEX(products[Cost per unit], MATCH(Table1[[#This Row],[Product]],products[Product],0))</f>
        <v>5.6</v>
      </c>
      <c r="G160">
        <f>Table1[[#This Row],[Cost per unit]]*Table1[[#This Row],[Units]]</f>
        <v>302.39999999999998</v>
      </c>
      <c r="H160" s="3">
        <f>Table1[[#This Row],[Amount]]-Table1[[#This Row],[Cost]]</f>
        <v>2805.6</v>
      </c>
    </row>
    <row r="161" spans="1:8" x14ac:dyDescent="0.25">
      <c r="A161" t="s">
        <v>5</v>
      </c>
      <c r="B161" t="s">
        <v>17</v>
      </c>
      <c r="C161" t="s">
        <v>40</v>
      </c>
      <c r="D161" s="3">
        <v>3101</v>
      </c>
      <c r="E161" s="4">
        <v>225</v>
      </c>
      <c r="F161">
        <f>INDEX(products[Cost per unit], MATCH(Table1[[#This Row],[Product]],products[Product],0))</f>
        <v>10.38</v>
      </c>
      <c r="G161">
        <f>Table1[[#This Row],[Cost per unit]]*Table1[[#This Row],[Units]]</f>
        <v>2335.5</v>
      </c>
      <c r="H161" s="3">
        <f>Table1[[#This Row],[Amount]]-Table1[[#This Row],[Cost]]</f>
        <v>765.5</v>
      </c>
    </row>
    <row r="162" spans="1:8" x14ac:dyDescent="0.25">
      <c r="A162" t="s">
        <v>26</v>
      </c>
      <c r="B162" t="s">
        <v>14</v>
      </c>
      <c r="C162" t="s">
        <v>21</v>
      </c>
      <c r="D162" s="3">
        <v>3094</v>
      </c>
      <c r="E162" s="4">
        <v>246</v>
      </c>
      <c r="F162">
        <f>INDEX(products[Cost per unit], MATCH(Table1[[#This Row],[Product]],products[Product],0))</f>
        <v>5.79</v>
      </c>
      <c r="G162">
        <f>Table1[[#This Row],[Cost per unit]]*Table1[[#This Row],[Units]]</f>
        <v>1424.34</v>
      </c>
      <c r="H162" s="3">
        <f>Table1[[#This Row],[Amount]]-Table1[[#This Row],[Cost]]</f>
        <v>1669.66</v>
      </c>
    </row>
    <row r="163" spans="1:8" x14ac:dyDescent="0.25">
      <c r="A163" t="s">
        <v>35</v>
      </c>
      <c r="B163" t="s">
        <v>6</v>
      </c>
      <c r="C163" t="s">
        <v>40</v>
      </c>
      <c r="D163" s="3">
        <v>3059</v>
      </c>
      <c r="E163" s="4">
        <v>27</v>
      </c>
      <c r="F163">
        <f>INDEX(products[Cost per unit], MATCH(Table1[[#This Row],[Product]],products[Product],0))</f>
        <v>10.38</v>
      </c>
      <c r="G163">
        <f>Table1[[#This Row],[Cost per unit]]*Table1[[#This Row],[Units]]</f>
        <v>280.26000000000005</v>
      </c>
      <c r="H163" s="3">
        <f>Table1[[#This Row],[Amount]]-Table1[[#This Row],[Cost]]</f>
        <v>2778.74</v>
      </c>
    </row>
    <row r="164" spans="1:8" x14ac:dyDescent="0.25">
      <c r="A164" t="s">
        <v>16</v>
      </c>
      <c r="B164" t="s">
        <v>17</v>
      </c>
      <c r="C164" t="s">
        <v>32</v>
      </c>
      <c r="D164" s="3">
        <v>3052</v>
      </c>
      <c r="E164" s="4">
        <v>378</v>
      </c>
      <c r="F164">
        <f>INDEX(products[Cost per unit], MATCH(Table1[[#This Row],[Product]],products[Product],0))</f>
        <v>7.16</v>
      </c>
      <c r="G164">
        <f>Table1[[#This Row],[Cost per unit]]*Table1[[#This Row],[Units]]</f>
        <v>2706.48</v>
      </c>
      <c r="H164" s="3">
        <f>Table1[[#This Row],[Amount]]-Table1[[#This Row],[Cost]]</f>
        <v>345.52</v>
      </c>
    </row>
    <row r="165" spans="1:8" x14ac:dyDescent="0.25">
      <c r="A165" t="s">
        <v>16</v>
      </c>
      <c r="B165" t="s">
        <v>17</v>
      </c>
      <c r="C165" t="s">
        <v>38</v>
      </c>
      <c r="D165" s="3">
        <v>2989</v>
      </c>
      <c r="E165" s="4">
        <v>3</v>
      </c>
      <c r="F165">
        <f>INDEX(products[Cost per unit], MATCH(Table1[[#This Row],[Product]],products[Product],0))</f>
        <v>4.97</v>
      </c>
      <c r="G165">
        <f>Table1[[#This Row],[Cost per unit]]*Table1[[#This Row],[Units]]</f>
        <v>14.91</v>
      </c>
      <c r="H165" s="3">
        <f>Table1[[#This Row],[Amount]]-Table1[[#This Row],[Cost]]</f>
        <v>2974.09</v>
      </c>
    </row>
    <row r="166" spans="1:8" x14ac:dyDescent="0.25">
      <c r="A166" t="s">
        <v>11</v>
      </c>
      <c r="B166" t="s">
        <v>14</v>
      </c>
      <c r="C166" t="s">
        <v>10</v>
      </c>
      <c r="D166" s="3">
        <v>2954</v>
      </c>
      <c r="E166" s="4">
        <v>189</v>
      </c>
      <c r="F166">
        <f>INDEX(products[Cost per unit], MATCH(Table1[[#This Row],[Product]],products[Product],0))</f>
        <v>8.65</v>
      </c>
      <c r="G166">
        <f>Table1[[#This Row],[Cost per unit]]*Table1[[#This Row],[Units]]</f>
        <v>1634.8500000000001</v>
      </c>
      <c r="H166" s="3">
        <f>Table1[[#This Row],[Amount]]-Table1[[#This Row],[Cost]]</f>
        <v>1319.1499999999999</v>
      </c>
    </row>
    <row r="167" spans="1:8" x14ac:dyDescent="0.25">
      <c r="A167" t="s">
        <v>13</v>
      </c>
      <c r="B167" t="s">
        <v>6</v>
      </c>
      <c r="C167" t="s">
        <v>41</v>
      </c>
      <c r="D167" s="3">
        <v>2933</v>
      </c>
      <c r="E167" s="4">
        <v>9</v>
      </c>
      <c r="F167">
        <f>INDEX(products[Cost per unit], MATCH(Table1[[#This Row],[Product]],products[Product],0))</f>
        <v>9</v>
      </c>
      <c r="G167">
        <f>Table1[[#This Row],[Cost per unit]]*Table1[[#This Row],[Units]]</f>
        <v>81</v>
      </c>
      <c r="H167" s="3">
        <f>Table1[[#This Row],[Amount]]-Table1[[#This Row],[Cost]]</f>
        <v>2852</v>
      </c>
    </row>
    <row r="168" spans="1:8" x14ac:dyDescent="0.25">
      <c r="A168" t="s">
        <v>11</v>
      </c>
      <c r="B168" t="s">
        <v>6</v>
      </c>
      <c r="C168" t="s">
        <v>40</v>
      </c>
      <c r="D168" s="3">
        <v>2919</v>
      </c>
      <c r="E168" s="4">
        <v>45</v>
      </c>
      <c r="F168">
        <f>INDEX(products[Cost per unit], MATCH(Table1[[#This Row],[Product]],products[Product],0))</f>
        <v>10.38</v>
      </c>
      <c r="G168">
        <f>Table1[[#This Row],[Cost per unit]]*Table1[[#This Row],[Units]]</f>
        <v>467.1</v>
      </c>
      <c r="H168" s="3">
        <f>Table1[[#This Row],[Amount]]-Table1[[#This Row],[Cost]]</f>
        <v>2451.9</v>
      </c>
    </row>
    <row r="169" spans="1:8" x14ac:dyDescent="0.25">
      <c r="A169" t="s">
        <v>27</v>
      </c>
      <c r="B169" t="s">
        <v>30</v>
      </c>
      <c r="C169" t="s">
        <v>28</v>
      </c>
      <c r="D169" s="3">
        <v>2919</v>
      </c>
      <c r="E169" s="4">
        <v>93</v>
      </c>
      <c r="F169">
        <f>INDEX(products[Cost per unit], MATCH(Table1[[#This Row],[Product]],products[Product],0))</f>
        <v>3.11</v>
      </c>
      <c r="G169">
        <f>Table1[[#This Row],[Cost per unit]]*Table1[[#This Row],[Units]]</f>
        <v>289.22999999999996</v>
      </c>
      <c r="H169" s="3">
        <f>Table1[[#This Row],[Amount]]-Table1[[#This Row],[Cost]]</f>
        <v>2629.77</v>
      </c>
    </row>
    <row r="170" spans="1:8" x14ac:dyDescent="0.25">
      <c r="A170" t="s">
        <v>25</v>
      </c>
      <c r="B170" t="s">
        <v>30</v>
      </c>
      <c r="C170" t="s">
        <v>32</v>
      </c>
      <c r="D170" s="3">
        <v>2891</v>
      </c>
      <c r="E170" s="4">
        <v>102</v>
      </c>
      <c r="F170">
        <f>INDEX(products[Cost per unit], MATCH(Table1[[#This Row],[Product]],products[Product],0))</f>
        <v>7.16</v>
      </c>
      <c r="G170">
        <f>Table1[[#This Row],[Cost per unit]]*Table1[[#This Row],[Units]]</f>
        <v>730.32</v>
      </c>
      <c r="H170" s="3">
        <f>Table1[[#This Row],[Amount]]-Table1[[#This Row],[Cost]]</f>
        <v>2160.6799999999998</v>
      </c>
    </row>
    <row r="171" spans="1:8" x14ac:dyDescent="0.25">
      <c r="A171" t="s">
        <v>23</v>
      </c>
      <c r="B171" t="s">
        <v>14</v>
      </c>
      <c r="C171" t="s">
        <v>36</v>
      </c>
      <c r="D171" s="3">
        <v>2870</v>
      </c>
      <c r="E171" s="4">
        <v>300</v>
      </c>
      <c r="F171">
        <f>INDEX(products[Cost per unit], MATCH(Table1[[#This Row],[Product]],products[Product],0))</f>
        <v>7.64</v>
      </c>
      <c r="G171">
        <f>Table1[[#This Row],[Cost per unit]]*Table1[[#This Row],[Units]]</f>
        <v>2292</v>
      </c>
      <c r="H171" s="3">
        <f>Table1[[#This Row],[Amount]]-Table1[[#This Row],[Cost]]</f>
        <v>578</v>
      </c>
    </row>
    <row r="172" spans="1:8" x14ac:dyDescent="0.25">
      <c r="A172" t="s">
        <v>26</v>
      </c>
      <c r="B172" t="s">
        <v>6</v>
      </c>
      <c r="C172" t="s">
        <v>37</v>
      </c>
      <c r="D172" s="3">
        <v>2863</v>
      </c>
      <c r="E172" s="4">
        <v>42</v>
      </c>
      <c r="F172">
        <f>INDEX(products[Cost per unit], MATCH(Table1[[#This Row],[Product]],products[Product],0))</f>
        <v>11.73</v>
      </c>
      <c r="G172">
        <f>Table1[[#This Row],[Cost per unit]]*Table1[[#This Row],[Units]]</f>
        <v>492.66</v>
      </c>
      <c r="H172" s="3">
        <f>Table1[[#This Row],[Amount]]-Table1[[#This Row],[Cost]]</f>
        <v>2370.34</v>
      </c>
    </row>
    <row r="173" spans="1:8" x14ac:dyDescent="0.25">
      <c r="A173" t="s">
        <v>11</v>
      </c>
      <c r="B173" t="s">
        <v>6</v>
      </c>
      <c r="C173" t="s">
        <v>42</v>
      </c>
      <c r="D173" s="3">
        <v>2856</v>
      </c>
      <c r="E173" s="4">
        <v>246</v>
      </c>
      <c r="F173">
        <f>INDEX(products[Cost per unit], MATCH(Table1[[#This Row],[Product]],products[Product],0))</f>
        <v>5.6</v>
      </c>
      <c r="G173">
        <f>Table1[[#This Row],[Cost per unit]]*Table1[[#This Row],[Units]]</f>
        <v>1377.6</v>
      </c>
      <c r="H173" s="3">
        <f>Table1[[#This Row],[Amount]]-Table1[[#This Row],[Cost]]</f>
        <v>1478.4</v>
      </c>
    </row>
    <row r="174" spans="1:8" x14ac:dyDescent="0.25">
      <c r="A174" t="s">
        <v>23</v>
      </c>
      <c r="B174" t="s">
        <v>9</v>
      </c>
      <c r="C174" t="s">
        <v>38</v>
      </c>
      <c r="D174" s="3">
        <v>2793</v>
      </c>
      <c r="E174" s="4">
        <v>114</v>
      </c>
      <c r="F174">
        <f>INDEX(products[Cost per unit], MATCH(Table1[[#This Row],[Product]],products[Product],0))</f>
        <v>4.97</v>
      </c>
      <c r="G174">
        <f>Table1[[#This Row],[Cost per unit]]*Table1[[#This Row],[Units]]</f>
        <v>566.57999999999993</v>
      </c>
      <c r="H174" s="3">
        <f>Table1[[#This Row],[Amount]]-Table1[[#This Row],[Cost]]</f>
        <v>2226.42</v>
      </c>
    </row>
    <row r="175" spans="1:8" x14ac:dyDescent="0.25">
      <c r="A175" t="s">
        <v>5</v>
      </c>
      <c r="B175" t="s">
        <v>30</v>
      </c>
      <c r="C175" t="s">
        <v>34</v>
      </c>
      <c r="D175" s="3">
        <v>2779</v>
      </c>
      <c r="E175" s="4">
        <v>75</v>
      </c>
      <c r="F175">
        <f>INDEX(products[Cost per unit], MATCH(Table1[[#This Row],[Product]],products[Product],0))</f>
        <v>6.49</v>
      </c>
      <c r="G175">
        <f>Table1[[#This Row],[Cost per unit]]*Table1[[#This Row],[Units]]</f>
        <v>486.75</v>
      </c>
      <c r="H175" s="3">
        <f>Table1[[#This Row],[Amount]]-Table1[[#This Row],[Cost]]</f>
        <v>2292.25</v>
      </c>
    </row>
    <row r="176" spans="1:8" x14ac:dyDescent="0.25">
      <c r="A176" t="s">
        <v>25</v>
      </c>
      <c r="B176" t="s">
        <v>9</v>
      </c>
      <c r="C176" t="s">
        <v>12</v>
      </c>
      <c r="D176" s="3">
        <v>2744</v>
      </c>
      <c r="E176" s="4">
        <v>9</v>
      </c>
      <c r="F176">
        <f>INDEX(products[Cost per unit], MATCH(Table1[[#This Row],[Product]],products[Product],0))</f>
        <v>11.88</v>
      </c>
      <c r="G176">
        <f>Table1[[#This Row],[Cost per unit]]*Table1[[#This Row],[Units]]</f>
        <v>106.92</v>
      </c>
      <c r="H176" s="3">
        <f>Table1[[#This Row],[Amount]]-Table1[[#This Row],[Cost]]</f>
        <v>2637.08</v>
      </c>
    </row>
    <row r="177" spans="1:8" x14ac:dyDescent="0.25">
      <c r="A177" t="s">
        <v>11</v>
      </c>
      <c r="B177" t="s">
        <v>6</v>
      </c>
      <c r="C177" t="s">
        <v>34</v>
      </c>
      <c r="D177" s="3">
        <v>2737</v>
      </c>
      <c r="E177" s="4">
        <v>93</v>
      </c>
      <c r="F177">
        <f>INDEX(products[Cost per unit], MATCH(Table1[[#This Row],[Product]],products[Product],0))</f>
        <v>6.49</v>
      </c>
      <c r="G177">
        <f>Table1[[#This Row],[Cost per unit]]*Table1[[#This Row],[Units]]</f>
        <v>603.57000000000005</v>
      </c>
      <c r="H177" s="3">
        <f>Table1[[#This Row],[Amount]]-Table1[[#This Row],[Cost]]</f>
        <v>2133.4299999999998</v>
      </c>
    </row>
    <row r="178" spans="1:8" x14ac:dyDescent="0.25">
      <c r="A178" t="s">
        <v>8</v>
      </c>
      <c r="B178" t="s">
        <v>9</v>
      </c>
      <c r="C178" t="s">
        <v>33</v>
      </c>
      <c r="D178" s="3">
        <v>2702</v>
      </c>
      <c r="E178" s="4">
        <v>363</v>
      </c>
      <c r="F178">
        <f>INDEX(products[Cost per unit], MATCH(Table1[[#This Row],[Product]],products[Product],0))</f>
        <v>10.62</v>
      </c>
      <c r="G178">
        <f>Table1[[#This Row],[Cost per unit]]*Table1[[#This Row],[Units]]</f>
        <v>3855.0599999999995</v>
      </c>
      <c r="H178" s="3">
        <f>Table1[[#This Row],[Amount]]-Table1[[#This Row],[Cost]]</f>
        <v>-1153.0599999999995</v>
      </c>
    </row>
    <row r="179" spans="1:8" x14ac:dyDescent="0.25">
      <c r="A179" t="s">
        <v>16</v>
      </c>
      <c r="B179" t="s">
        <v>20</v>
      </c>
      <c r="C179" t="s">
        <v>21</v>
      </c>
      <c r="D179" s="3">
        <v>2681</v>
      </c>
      <c r="E179" s="4">
        <v>54</v>
      </c>
      <c r="F179">
        <f>INDEX(products[Cost per unit], MATCH(Table1[[#This Row],[Product]],products[Product],0))</f>
        <v>5.79</v>
      </c>
      <c r="G179">
        <f>Table1[[#This Row],[Cost per unit]]*Table1[[#This Row],[Units]]</f>
        <v>312.66000000000003</v>
      </c>
      <c r="H179" s="3">
        <f>Table1[[#This Row],[Amount]]-Table1[[#This Row],[Cost]]</f>
        <v>2368.34</v>
      </c>
    </row>
    <row r="180" spans="1:8" x14ac:dyDescent="0.25">
      <c r="A180" t="s">
        <v>11</v>
      </c>
      <c r="B180" t="s">
        <v>20</v>
      </c>
      <c r="C180" t="s">
        <v>29</v>
      </c>
      <c r="D180" s="3">
        <v>2646</v>
      </c>
      <c r="E180" s="4">
        <v>120</v>
      </c>
      <c r="F180">
        <f>INDEX(products[Cost per unit], MATCH(Table1[[#This Row],[Product]],products[Product],0))</f>
        <v>8.7899999999999991</v>
      </c>
      <c r="G180">
        <f>Table1[[#This Row],[Cost per unit]]*Table1[[#This Row],[Units]]</f>
        <v>1054.8</v>
      </c>
      <c r="H180" s="3">
        <f>Table1[[#This Row],[Amount]]-Table1[[#This Row],[Cost]]</f>
        <v>1591.2</v>
      </c>
    </row>
    <row r="181" spans="1:8" x14ac:dyDescent="0.25">
      <c r="A181" t="s">
        <v>23</v>
      </c>
      <c r="B181" t="s">
        <v>14</v>
      </c>
      <c r="C181" t="s">
        <v>15</v>
      </c>
      <c r="D181" s="3">
        <v>2646</v>
      </c>
      <c r="E181" s="4">
        <v>177</v>
      </c>
      <c r="F181">
        <f>INDEX(products[Cost per unit], MATCH(Table1[[#This Row],[Product]],products[Product],0))</f>
        <v>6.47</v>
      </c>
      <c r="G181">
        <f>Table1[[#This Row],[Cost per unit]]*Table1[[#This Row],[Units]]</f>
        <v>1145.19</v>
      </c>
      <c r="H181" s="3">
        <f>Table1[[#This Row],[Amount]]-Table1[[#This Row],[Cost]]</f>
        <v>1500.81</v>
      </c>
    </row>
    <row r="182" spans="1:8" x14ac:dyDescent="0.25">
      <c r="A182" t="s">
        <v>11</v>
      </c>
      <c r="B182" t="s">
        <v>17</v>
      </c>
      <c r="C182" t="s">
        <v>15</v>
      </c>
      <c r="D182" s="3">
        <v>2639</v>
      </c>
      <c r="E182" s="4">
        <v>204</v>
      </c>
      <c r="F182">
        <f>INDEX(products[Cost per unit], MATCH(Table1[[#This Row],[Product]],products[Product],0))</f>
        <v>6.47</v>
      </c>
      <c r="G182">
        <f>Table1[[#This Row],[Cost per unit]]*Table1[[#This Row],[Units]]</f>
        <v>1319.8799999999999</v>
      </c>
      <c r="H182" s="3">
        <f>Table1[[#This Row],[Amount]]-Table1[[#This Row],[Cost]]</f>
        <v>1319.1200000000001</v>
      </c>
    </row>
    <row r="183" spans="1:8" x14ac:dyDescent="0.25">
      <c r="A183" t="s">
        <v>27</v>
      </c>
      <c r="B183" t="s">
        <v>30</v>
      </c>
      <c r="C183" t="s">
        <v>33</v>
      </c>
      <c r="D183" s="3">
        <v>2583</v>
      </c>
      <c r="E183" s="4">
        <v>18</v>
      </c>
      <c r="F183">
        <f>INDEX(products[Cost per unit], MATCH(Table1[[#This Row],[Product]],products[Product],0))</f>
        <v>10.62</v>
      </c>
      <c r="G183">
        <f>Table1[[#This Row],[Cost per unit]]*Table1[[#This Row],[Units]]</f>
        <v>191.16</v>
      </c>
      <c r="H183" s="3">
        <f>Table1[[#This Row],[Amount]]-Table1[[#This Row],[Cost]]</f>
        <v>2391.84</v>
      </c>
    </row>
    <row r="184" spans="1:8" x14ac:dyDescent="0.25">
      <c r="A184" t="s">
        <v>35</v>
      </c>
      <c r="B184" t="s">
        <v>9</v>
      </c>
      <c r="C184" t="s">
        <v>37</v>
      </c>
      <c r="D184" s="3">
        <v>2562</v>
      </c>
      <c r="E184" s="4">
        <v>6</v>
      </c>
      <c r="F184">
        <f>INDEX(products[Cost per unit], MATCH(Table1[[#This Row],[Product]],products[Product],0))</f>
        <v>11.73</v>
      </c>
      <c r="G184">
        <f>Table1[[#This Row],[Cost per unit]]*Table1[[#This Row],[Units]]</f>
        <v>70.38</v>
      </c>
      <c r="H184" s="3">
        <f>Table1[[#This Row],[Amount]]-Table1[[#This Row],[Cost]]</f>
        <v>2491.62</v>
      </c>
    </row>
    <row r="185" spans="1:8" x14ac:dyDescent="0.25">
      <c r="A185" t="s">
        <v>5</v>
      </c>
      <c r="B185" t="s">
        <v>20</v>
      </c>
      <c r="C185" t="s">
        <v>18</v>
      </c>
      <c r="D185" s="3">
        <v>2541</v>
      </c>
      <c r="E185" s="4">
        <v>90</v>
      </c>
      <c r="F185">
        <f>INDEX(products[Cost per unit], MATCH(Table1[[#This Row],[Product]],products[Product],0))</f>
        <v>13.15</v>
      </c>
      <c r="G185">
        <f>Table1[[#This Row],[Cost per unit]]*Table1[[#This Row],[Units]]</f>
        <v>1183.5</v>
      </c>
      <c r="H185" s="3">
        <f>Table1[[#This Row],[Amount]]-Table1[[#This Row],[Cost]]</f>
        <v>1357.5</v>
      </c>
    </row>
    <row r="186" spans="1:8" x14ac:dyDescent="0.25">
      <c r="A186" t="s">
        <v>5</v>
      </c>
      <c r="B186" t="s">
        <v>20</v>
      </c>
      <c r="C186" t="s">
        <v>32</v>
      </c>
      <c r="D186" s="3">
        <v>2541</v>
      </c>
      <c r="E186" s="4">
        <v>45</v>
      </c>
      <c r="F186">
        <f>INDEX(products[Cost per unit], MATCH(Table1[[#This Row],[Product]],products[Product],0))</f>
        <v>7.16</v>
      </c>
      <c r="G186">
        <f>Table1[[#This Row],[Cost per unit]]*Table1[[#This Row],[Units]]</f>
        <v>322.2</v>
      </c>
      <c r="H186" s="3">
        <f>Table1[[#This Row],[Amount]]-Table1[[#This Row],[Cost]]</f>
        <v>2218.8000000000002</v>
      </c>
    </row>
    <row r="187" spans="1:8" x14ac:dyDescent="0.25">
      <c r="A187" t="s">
        <v>23</v>
      </c>
      <c r="B187" t="s">
        <v>9</v>
      </c>
      <c r="C187" t="s">
        <v>39</v>
      </c>
      <c r="D187" s="3">
        <v>2478</v>
      </c>
      <c r="E187" s="4">
        <v>21</v>
      </c>
      <c r="F187">
        <f>INDEX(products[Cost per unit], MATCH(Table1[[#This Row],[Product]],products[Product],0))</f>
        <v>16.73</v>
      </c>
      <c r="G187">
        <f>Table1[[#This Row],[Cost per unit]]*Table1[[#This Row],[Units]]</f>
        <v>351.33</v>
      </c>
      <c r="H187" s="3">
        <f>Table1[[#This Row],[Amount]]-Table1[[#This Row],[Cost]]</f>
        <v>2126.67</v>
      </c>
    </row>
    <row r="188" spans="1:8" x14ac:dyDescent="0.25">
      <c r="A188" t="s">
        <v>35</v>
      </c>
      <c r="B188" t="s">
        <v>14</v>
      </c>
      <c r="C188" t="s">
        <v>32</v>
      </c>
      <c r="D188" s="3">
        <v>2471</v>
      </c>
      <c r="E188" s="4">
        <v>342</v>
      </c>
      <c r="F188">
        <f>INDEX(products[Cost per unit], MATCH(Table1[[#This Row],[Product]],products[Product],0))</f>
        <v>7.16</v>
      </c>
      <c r="G188">
        <f>Table1[[#This Row],[Cost per unit]]*Table1[[#This Row],[Units]]</f>
        <v>2448.7200000000003</v>
      </c>
      <c r="H188" s="3">
        <f>Table1[[#This Row],[Amount]]-Table1[[#This Row],[Cost]]</f>
        <v>22.279999999999745</v>
      </c>
    </row>
    <row r="189" spans="1:8" x14ac:dyDescent="0.25">
      <c r="A189" t="s">
        <v>27</v>
      </c>
      <c r="B189" t="s">
        <v>9</v>
      </c>
      <c r="C189" t="s">
        <v>18</v>
      </c>
      <c r="D189" s="3">
        <v>2464</v>
      </c>
      <c r="E189" s="4">
        <v>234</v>
      </c>
      <c r="F189">
        <f>INDEX(products[Cost per unit], MATCH(Table1[[#This Row],[Product]],products[Product],0))</f>
        <v>13.15</v>
      </c>
      <c r="G189">
        <f>Table1[[#This Row],[Cost per unit]]*Table1[[#This Row],[Units]]</f>
        <v>3077.1</v>
      </c>
      <c r="H189" s="3">
        <f>Table1[[#This Row],[Amount]]-Table1[[#This Row],[Cost]]</f>
        <v>-613.09999999999991</v>
      </c>
    </row>
    <row r="190" spans="1:8" x14ac:dyDescent="0.25">
      <c r="A190" t="s">
        <v>11</v>
      </c>
      <c r="B190" t="s">
        <v>20</v>
      </c>
      <c r="C190" t="s">
        <v>42</v>
      </c>
      <c r="D190" s="3">
        <v>2436</v>
      </c>
      <c r="E190" s="4">
        <v>99</v>
      </c>
      <c r="F190">
        <f>INDEX(products[Cost per unit], MATCH(Table1[[#This Row],[Product]],products[Product],0))</f>
        <v>5.6</v>
      </c>
      <c r="G190">
        <f>Table1[[#This Row],[Cost per unit]]*Table1[[#This Row],[Units]]</f>
        <v>554.4</v>
      </c>
      <c r="H190" s="3">
        <f>Table1[[#This Row],[Amount]]-Table1[[#This Row],[Cost]]</f>
        <v>1881.6</v>
      </c>
    </row>
    <row r="191" spans="1:8" x14ac:dyDescent="0.25">
      <c r="A191" t="s">
        <v>11</v>
      </c>
      <c r="B191" t="s">
        <v>9</v>
      </c>
      <c r="C191" t="s">
        <v>39</v>
      </c>
      <c r="D191" s="3">
        <v>2429</v>
      </c>
      <c r="E191" s="4">
        <v>144</v>
      </c>
      <c r="F191">
        <f>INDEX(products[Cost per unit], MATCH(Table1[[#This Row],[Product]],products[Product],0))</f>
        <v>16.73</v>
      </c>
      <c r="G191">
        <f>Table1[[#This Row],[Cost per unit]]*Table1[[#This Row],[Units]]</f>
        <v>2409.12</v>
      </c>
      <c r="H191" s="3">
        <f>Table1[[#This Row],[Amount]]-Table1[[#This Row],[Cost]]</f>
        <v>19.880000000000109</v>
      </c>
    </row>
    <row r="192" spans="1:8" x14ac:dyDescent="0.25">
      <c r="A192" t="s">
        <v>27</v>
      </c>
      <c r="B192" t="s">
        <v>9</v>
      </c>
      <c r="C192" t="s">
        <v>24</v>
      </c>
      <c r="D192" s="3">
        <v>2415</v>
      </c>
      <c r="E192" s="4">
        <v>255</v>
      </c>
      <c r="F192">
        <f>INDEX(products[Cost per unit], MATCH(Table1[[#This Row],[Product]],products[Product],0))</f>
        <v>11.7</v>
      </c>
      <c r="G192">
        <f>Table1[[#This Row],[Cost per unit]]*Table1[[#This Row],[Units]]</f>
        <v>2983.5</v>
      </c>
      <c r="H192" s="3">
        <f>Table1[[#This Row],[Amount]]-Table1[[#This Row],[Cost]]</f>
        <v>-568.5</v>
      </c>
    </row>
    <row r="193" spans="1:8" x14ac:dyDescent="0.25">
      <c r="A193" t="s">
        <v>25</v>
      </c>
      <c r="B193" t="s">
        <v>9</v>
      </c>
      <c r="C193" t="s">
        <v>15</v>
      </c>
      <c r="D193" s="3">
        <v>2415</v>
      </c>
      <c r="E193" s="4">
        <v>15</v>
      </c>
      <c r="F193">
        <f>INDEX(products[Cost per unit], MATCH(Table1[[#This Row],[Product]],products[Product],0))</f>
        <v>6.47</v>
      </c>
      <c r="G193">
        <f>Table1[[#This Row],[Cost per unit]]*Table1[[#This Row],[Units]]</f>
        <v>97.05</v>
      </c>
      <c r="H193" s="3">
        <f>Table1[[#This Row],[Amount]]-Table1[[#This Row],[Cost]]</f>
        <v>2317.9499999999998</v>
      </c>
    </row>
    <row r="194" spans="1:8" x14ac:dyDescent="0.25">
      <c r="A194" t="s">
        <v>11</v>
      </c>
      <c r="B194" t="s">
        <v>20</v>
      </c>
      <c r="C194" t="s">
        <v>28</v>
      </c>
      <c r="D194" s="3">
        <v>2408</v>
      </c>
      <c r="E194" s="4">
        <v>9</v>
      </c>
      <c r="F194">
        <f>INDEX(products[Cost per unit], MATCH(Table1[[#This Row],[Product]],products[Product],0))</f>
        <v>3.11</v>
      </c>
      <c r="G194">
        <f>Table1[[#This Row],[Cost per unit]]*Table1[[#This Row],[Units]]</f>
        <v>27.99</v>
      </c>
      <c r="H194" s="3">
        <f>Table1[[#This Row],[Amount]]-Table1[[#This Row],[Cost]]</f>
        <v>2380.0100000000002</v>
      </c>
    </row>
    <row r="195" spans="1:8" x14ac:dyDescent="0.25">
      <c r="A195" t="s">
        <v>13</v>
      </c>
      <c r="B195" t="s">
        <v>6</v>
      </c>
      <c r="C195" t="s">
        <v>42</v>
      </c>
      <c r="D195" s="3">
        <v>2324</v>
      </c>
      <c r="E195" s="4">
        <v>177</v>
      </c>
      <c r="F195">
        <f>INDEX(products[Cost per unit], MATCH(Table1[[#This Row],[Product]],products[Product],0))</f>
        <v>5.6</v>
      </c>
      <c r="G195">
        <f>Table1[[#This Row],[Cost per unit]]*Table1[[#This Row],[Units]]</f>
        <v>991.19999999999993</v>
      </c>
      <c r="H195" s="3">
        <f>Table1[[#This Row],[Amount]]-Table1[[#This Row],[Cost]]</f>
        <v>1332.8000000000002</v>
      </c>
    </row>
    <row r="196" spans="1:8" x14ac:dyDescent="0.25">
      <c r="A196" t="s">
        <v>35</v>
      </c>
      <c r="B196" t="s">
        <v>14</v>
      </c>
      <c r="C196" t="s">
        <v>34</v>
      </c>
      <c r="D196" s="3">
        <v>2317</v>
      </c>
      <c r="E196" s="4">
        <v>261</v>
      </c>
      <c r="F196">
        <f>INDEX(products[Cost per unit], MATCH(Table1[[#This Row],[Product]],products[Product],0))</f>
        <v>6.49</v>
      </c>
      <c r="G196">
        <f>Table1[[#This Row],[Cost per unit]]*Table1[[#This Row],[Units]]</f>
        <v>1693.89</v>
      </c>
      <c r="H196" s="3">
        <f>Table1[[#This Row],[Amount]]-Table1[[#This Row],[Cost]]</f>
        <v>623.1099999999999</v>
      </c>
    </row>
    <row r="197" spans="1:8" x14ac:dyDescent="0.25">
      <c r="A197" t="s">
        <v>16</v>
      </c>
      <c r="B197" t="s">
        <v>20</v>
      </c>
      <c r="C197" t="s">
        <v>31</v>
      </c>
      <c r="D197" s="3">
        <v>2317</v>
      </c>
      <c r="E197" s="4">
        <v>123</v>
      </c>
      <c r="F197">
        <f>INDEX(products[Cost per unit], MATCH(Table1[[#This Row],[Product]],products[Product],0))</f>
        <v>9.33</v>
      </c>
      <c r="G197">
        <f>Table1[[#This Row],[Cost per unit]]*Table1[[#This Row],[Units]]</f>
        <v>1147.5899999999999</v>
      </c>
      <c r="H197" s="3">
        <f>Table1[[#This Row],[Amount]]-Table1[[#This Row],[Cost]]</f>
        <v>1169.4100000000001</v>
      </c>
    </row>
    <row r="198" spans="1:8" x14ac:dyDescent="0.25">
      <c r="A198" t="s">
        <v>5</v>
      </c>
      <c r="B198" t="s">
        <v>30</v>
      </c>
      <c r="C198" t="s">
        <v>39</v>
      </c>
      <c r="D198" s="3">
        <v>2289</v>
      </c>
      <c r="E198" s="4">
        <v>135</v>
      </c>
      <c r="F198">
        <f>INDEX(products[Cost per unit], MATCH(Table1[[#This Row],[Product]],products[Product],0))</f>
        <v>16.73</v>
      </c>
      <c r="G198">
        <f>Table1[[#This Row],[Cost per unit]]*Table1[[#This Row],[Units]]</f>
        <v>2258.5500000000002</v>
      </c>
      <c r="H198" s="3">
        <f>Table1[[#This Row],[Amount]]-Table1[[#This Row],[Cost]]</f>
        <v>30.449999999999818</v>
      </c>
    </row>
    <row r="199" spans="1:8" x14ac:dyDescent="0.25">
      <c r="A199" t="s">
        <v>5</v>
      </c>
      <c r="B199" t="s">
        <v>9</v>
      </c>
      <c r="C199" t="s">
        <v>7</v>
      </c>
      <c r="D199" s="3">
        <v>2275</v>
      </c>
      <c r="E199" s="4">
        <v>447</v>
      </c>
      <c r="F199">
        <f>INDEX(products[Cost per unit], MATCH(Table1[[#This Row],[Product]],products[Product],0))</f>
        <v>14.49</v>
      </c>
      <c r="G199">
        <f>Table1[[#This Row],[Cost per unit]]*Table1[[#This Row],[Units]]</f>
        <v>6477.03</v>
      </c>
      <c r="H199" s="3">
        <f>Table1[[#This Row],[Amount]]-Table1[[#This Row],[Cost]]</f>
        <v>-4202.03</v>
      </c>
    </row>
    <row r="200" spans="1:8" x14ac:dyDescent="0.25">
      <c r="A200" t="s">
        <v>8</v>
      </c>
      <c r="B200" t="s">
        <v>20</v>
      </c>
      <c r="C200" t="s">
        <v>39</v>
      </c>
      <c r="D200" s="3">
        <v>2268</v>
      </c>
      <c r="E200" s="4">
        <v>63</v>
      </c>
      <c r="F200">
        <f>INDEX(products[Cost per unit], MATCH(Table1[[#This Row],[Product]],products[Product],0))</f>
        <v>16.73</v>
      </c>
      <c r="G200">
        <f>Table1[[#This Row],[Cost per unit]]*Table1[[#This Row],[Units]]</f>
        <v>1053.99</v>
      </c>
      <c r="H200" s="3">
        <f>Table1[[#This Row],[Amount]]-Table1[[#This Row],[Cost]]</f>
        <v>1214.01</v>
      </c>
    </row>
    <row r="201" spans="1:8" x14ac:dyDescent="0.25">
      <c r="A201" t="s">
        <v>23</v>
      </c>
      <c r="B201" t="s">
        <v>30</v>
      </c>
      <c r="C201" t="s">
        <v>19</v>
      </c>
      <c r="D201" s="3">
        <v>2226</v>
      </c>
      <c r="E201" s="4">
        <v>48</v>
      </c>
      <c r="F201">
        <f>INDEX(products[Cost per unit], MATCH(Table1[[#This Row],[Product]],products[Product],0))</f>
        <v>12.37</v>
      </c>
      <c r="G201">
        <f>Table1[[#This Row],[Cost per unit]]*Table1[[#This Row],[Units]]</f>
        <v>593.76</v>
      </c>
      <c r="H201" s="3">
        <f>Table1[[#This Row],[Amount]]-Table1[[#This Row],[Cost]]</f>
        <v>1632.24</v>
      </c>
    </row>
    <row r="202" spans="1:8" x14ac:dyDescent="0.25">
      <c r="A202" t="s">
        <v>16</v>
      </c>
      <c r="B202" t="s">
        <v>30</v>
      </c>
      <c r="C202" t="s">
        <v>29</v>
      </c>
      <c r="D202" s="3">
        <v>2219</v>
      </c>
      <c r="E202" s="4">
        <v>75</v>
      </c>
      <c r="F202">
        <f>INDEX(products[Cost per unit], MATCH(Table1[[#This Row],[Product]],products[Product],0))</f>
        <v>8.7899999999999991</v>
      </c>
      <c r="G202">
        <f>Table1[[#This Row],[Cost per unit]]*Table1[[#This Row],[Units]]</f>
        <v>659.24999999999989</v>
      </c>
      <c r="H202" s="3">
        <f>Table1[[#This Row],[Amount]]-Table1[[#This Row],[Cost]]</f>
        <v>1559.75</v>
      </c>
    </row>
    <row r="203" spans="1:8" x14ac:dyDescent="0.25">
      <c r="A203" t="s">
        <v>27</v>
      </c>
      <c r="B203" t="s">
        <v>30</v>
      </c>
      <c r="C203" t="s">
        <v>34</v>
      </c>
      <c r="D203" s="3">
        <v>2212</v>
      </c>
      <c r="E203" s="4">
        <v>117</v>
      </c>
      <c r="F203">
        <f>INDEX(products[Cost per unit], MATCH(Table1[[#This Row],[Product]],products[Product],0))</f>
        <v>6.49</v>
      </c>
      <c r="G203">
        <f>Table1[[#This Row],[Cost per unit]]*Table1[[#This Row],[Units]]</f>
        <v>759.33</v>
      </c>
      <c r="H203" s="3">
        <f>Table1[[#This Row],[Amount]]-Table1[[#This Row],[Cost]]</f>
        <v>1452.67</v>
      </c>
    </row>
    <row r="204" spans="1:8" x14ac:dyDescent="0.25">
      <c r="A204" t="s">
        <v>35</v>
      </c>
      <c r="B204" t="s">
        <v>20</v>
      </c>
      <c r="C204" t="s">
        <v>22</v>
      </c>
      <c r="D204" s="3">
        <v>2205</v>
      </c>
      <c r="E204" s="4">
        <v>141</v>
      </c>
      <c r="F204">
        <f>INDEX(products[Cost per unit], MATCH(Table1[[#This Row],[Product]],products[Product],0))</f>
        <v>9.77</v>
      </c>
      <c r="G204">
        <f>Table1[[#This Row],[Cost per unit]]*Table1[[#This Row],[Units]]</f>
        <v>1377.57</v>
      </c>
      <c r="H204" s="3">
        <f>Table1[[#This Row],[Amount]]-Table1[[#This Row],[Cost]]</f>
        <v>827.43000000000006</v>
      </c>
    </row>
    <row r="205" spans="1:8" x14ac:dyDescent="0.25">
      <c r="A205" t="s">
        <v>23</v>
      </c>
      <c r="B205" t="s">
        <v>30</v>
      </c>
      <c r="C205" t="s">
        <v>33</v>
      </c>
      <c r="D205" s="3">
        <v>2205</v>
      </c>
      <c r="E205" s="4">
        <v>138</v>
      </c>
      <c r="F205">
        <f>INDEX(products[Cost per unit], MATCH(Table1[[#This Row],[Product]],products[Product],0))</f>
        <v>10.62</v>
      </c>
      <c r="G205">
        <f>Table1[[#This Row],[Cost per unit]]*Table1[[#This Row],[Units]]</f>
        <v>1465.56</v>
      </c>
      <c r="H205" s="3">
        <f>Table1[[#This Row],[Amount]]-Table1[[#This Row],[Cost]]</f>
        <v>739.44</v>
      </c>
    </row>
    <row r="206" spans="1:8" x14ac:dyDescent="0.25">
      <c r="A206" t="s">
        <v>23</v>
      </c>
      <c r="B206" t="s">
        <v>14</v>
      </c>
      <c r="C206" t="s">
        <v>21</v>
      </c>
      <c r="D206" s="3">
        <v>2149</v>
      </c>
      <c r="E206" s="4">
        <v>117</v>
      </c>
      <c r="F206">
        <f>INDEX(products[Cost per unit], MATCH(Table1[[#This Row],[Product]],products[Product],0))</f>
        <v>5.79</v>
      </c>
      <c r="G206">
        <f>Table1[[#This Row],[Cost per unit]]*Table1[[#This Row],[Units]]</f>
        <v>677.43</v>
      </c>
      <c r="H206" s="3">
        <f>Table1[[#This Row],[Amount]]-Table1[[#This Row],[Cost]]</f>
        <v>1471.5700000000002</v>
      </c>
    </row>
    <row r="207" spans="1:8" x14ac:dyDescent="0.25">
      <c r="A207" t="s">
        <v>11</v>
      </c>
      <c r="B207" t="s">
        <v>14</v>
      </c>
      <c r="C207" t="s">
        <v>18</v>
      </c>
      <c r="D207" s="3">
        <v>2142</v>
      </c>
      <c r="E207" s="4">
        <v>114</v>
      </c>
      <c r="F207">
        <f>INDEX(products[Cost per unit], MATCH(Table1[[#This Row],[Product]],products[Product],0))</f>
        <v>13.15</v>
      </c>
      <c r="G207">
        <f>Table1[[#This Row],[Cost per unit]]*Table1[[#This Row],[Units]]</f>
        <v>1499.1000000000001</v>
      </c>
      <c r="H207" s="3">
        <f>Table1[[#This Row],[Amount]]-Table1[[#This Row],[Cost]]</f>
        <v>642.89999999999986</v>
      </c>
    </row>
    <row r="208" spans="1:8" x14ac:dyDescent="0.25">
      <c r="A208" t="s">
        <v>23</v>
      </c>
      <c r="B208" t="s">
        <v>9</v>
      </c>
      <c r="C208" t="s">
        <v>29</v>
      </c>
      <c r="D208" s="3">
        <v>2135</v>
      </c>
      <c r="E208" s="4">
        <v>27</v>
      </c>
      <c r="F208">
        <f>INDEX(products[Cost per unit], MATCH(Table1[[#This Row],[Product]],products[Product],0))</f>
        <v>8.7899999999999991</v>
      </c>
      <c r="G208">
        <f>Table1[[#This Row],[Cost per unit]]*Table1[[#This Row],[Units]]</f>
        <v>237.32999999999998</v>
      </c>
      <c r="H208" s="3">
        <f>Table1[[#This Row],[Amount]]-Table1[[#This Row],[Cost]]</f>
        <v>1897.67</v>
      </c>
    </row>
    <row r="209" spans="1:8" x14ac:dyDescent="0.25">
      <c r="A209" t="s">
        <v>27</v>
      </c>
      <c r="B209" t="s">
        <v>9</v>
      </c>
      <c r="C209" t="s">
        <v>32</v>
      </c>
      <c r="D209" s="3">
        <v>2114</v>
      </c>
      <c r="E209" s="4">
        <v>66</v>
      </c>
      <c r="F209">
        <f>INDEX(products[Cost per unit], MATCH(Table1[[#This Row],[Product]],products[Product],0))</f>
        <v>7.16</v>
      </c>
      <c r="G209">
        <f>Table1[[#This Row],[Cost per unit]]*Table1[[#This Row],[Units]]</f>
        <v>472.56</v>
      </c>
      <c r="H209" s="3">
        <f>Table1[[#This Row],[Amount]]-Table1[[#This Row],[Cost]]</f>
        <v>1641.44</v>
      </c>
    </row>
    <row r="210" spans="1:8" x14ac:dyDescent="0.25">
      <c r="A210" t="s">
        <v>13</v>
      </c>
      <c r="B210" t="s">
        <v>9</v>
      </c>
      <c r="C210" t="s">
        <v>37</v>
      </c>
      <c r="D210" s="3">
        <v>2114</v>
      </c>
      <c r="E210" s="4">
        <v>186</v>
      </c>
      <c r="F210">
        <f>INDEX(products[Cost per unit], MATCH(Table1[[#This Row],[Product]],products[Product],0))</f>
        <v>11.73</v>
      </c>
      <c r="G210">
        <f>Table1[[#This Row],[Cost per unit]]*Table1[[#This Row],[Units]]</f>
        <v>2181.7800000000002</v>
      </c>
      <c r="H210" s="3">
        <f>Table1[[#This Row],[Amount]]-Table1[[#This Row],[Cost]]</f>
        <v>-67.7800000000002</v>
      </c>
    </row>
    <row r="211" spans="1:8" x14ac:dyDescent="0.25">
      <c r="A211" t="s">
        <v>16</v>
      </c>
      <c r="B211" t="s">
        <v>17</v>
      </c>
      <c r="C211" t="s">
        <v>18</v>
      </c>
      <c r="D211" s="3">
        <v>2100</v>
      </c>
      <c r="E211" s="4">
        <v>414</v>
      </c>
      <c r="F211">
        <f>INDEX(products[Cost per unit], MATCH(Table1[[#This Row],[Product]],products[Product],0))</f>
        <v>13.15</v>
      </c>
      <c r="G211">
        <f>Table1[[#This Row],[Cost per unit]]*Table1[[#This Row],[Units]]</f>
        <v>5444.1</v>
      </c>
      <c r="H211" s="3">
        <f>Table1[[#This Row],[Amount]]-Table1[[#This Row],[Cost]]</f>
        <v>-3344.1000000000004</v>
      </c>
    </row>
    <row r="212" spans="1:8" x14ac:dyDescent="0.25">
      <c r="A212" t="s">
        <v>8</v>
      </c>
      <c r="B212" t="s">
        <v>9</v>
      </c>
      <c r="C212" t="s">
        <v>32</v>
      </c>
      <c r="D212" s="3">
        <v>2023</v>
      </c>
      <c r="E212" s="4">
        <v>168</v>
      </c>
      <c r="F212">
        <f>INDEX(products[Cost per unit], MATCH(Table1[[#This Row],[Product]],products[Product],0))</f>
        <v>7.16</v>
      </c>
      <c r="G212">
        <f>Table1[[#This Row],[Cost per unit]]*Table1[[#This Row],[Units]]</f>
        <v>1202.8800000000001</v>
      </c>
      <c r="H212" s="3">
        <f>Table1[[#This Row],[Amount]]-Table1[[#This Row],[Cost]]</f>
        <v>820.11999999999989</v>
      </c>
    </row>
    <row r="213" spans="1:8" x14ac:dyDescent="0.25">
      <c r="A213" t="s">
        <v>27</v>
      </c>
      <c r="B213" t="s">
        <v>9</v>
      </c>
      <c r="C213" t="s">
        <v>34</v>
      </c>
      <c r="D213" s="3">
        <v>2023</v>
      </c>
      <c r="E213" s="4">
        <v>78</v>
      </c>
      <c r="F213">
        <f>INDEX(products[Cost per unit], MATCH(Table1[[#This Row],[Product]],products[Product],0))</f>
        <v>6.49</v>
      </c>
      <c r="G213">
        <f>Table1[[#This Row],[Cost per unit]]*Table1[[#This Row],[Units]]</f>
        <v>506.22</v>
      </c>
      <c r="H213" s="3">
        <f>Table1[[#This Row],[Amount]]-Table1[[#This Row],[Cost]]</f>
        <v>1516.78</v>
      </c>
    </row>
    <row r="214" spans="1:8" x14ac:dyDescent="0.25">
      <c r="A214" t="s">
        <v>26</v>
      </c>
      <c r="B214" t="s">
        <v>17</v>
      </c>
      <c r="C214" t="s">
        <v>29</v>
      </c>
      <c r="D214" s="3">
        <v>2016</v>
      </c>
      <c r="E214" s="4">
        <v>117</v>
      </c>
      <c r="F214">
        <f>INDEX(products[Cost per unit], MATCH(Table1[[#This Row],[Product]],products[Product],0))</f>
        <v>8.7899999999999991</v>
      </c>
      <c r="G214">
        <f>Table1[[#This Row],[Cost per unit]]*Table1[[#This Row],[Units]]</f>
        <v>1028.4299999999998</v>
      </c>
      <c r="H214" s="3">
        <f>Table1[[#This Row],[Amount]]-Table1[[#This Row],[Cost]]</f>
        <v>987.57000000000016</v>
      </c>
    </row>
    <row r="215" spans="1:8" x14ac:dyDescent="0.25">
      <c r="A215" t="s">
        <v>8</v>
      </c>
      <c r="B215" t="s">
        <v>30</v>
      </c>
      <c r="C215" t="s">
        <v>29</v>
      </c>
      <c r="D215" s="3">
        <v>2009</v>
      </c>
      <c r="E215" s="4">
        <v>219</v>
      </c>
      <c r="F215">
        <f>INDEX(products[Cost per unit], MATCH(Table1[[#This Row],[Product]],products[Product],0))</f>
        <v>8.7899999999999991</v>
      </c>
      <c r="G215">
        <f>Table1[[#This Row],[Cost per unit]]*Table1[[#This Row],[Units]]</f>
        <v>1925.0099999999998</v>
      </c>
      <c r="H215" s="3">
        <f>Table1[[#This Row],[Amount]]-Table1[[#This Row],[Cost]]</f>
        <v>83.990000000000236</v>
      </c>
    </row>
    <row r="216" spans="1:8" x14ac:dyDescent="0.25">
      <c r="A216" t="s">
        <v>5</v>
      </c>
      <c r="B216" t="s">
        <v>20</v>
      </c>
      <c r="C216" t="s">
        <v>21</v>
      </c>
      <c r="D216" s="3">
        <v>1988</v>
      </c>
      <c r="E216" s="4">
        <v>39</v>
      </c>
      <c r="F216">
        <f>INDEX(products[Cost per unit], MATCH(Table1[[#This Row],[Product]],products[Product],0))</f>
        <v>5.79</v>
      </c>
      <c r="G216">
        <f>Table1[[#This Row],[Cost per unit]]*Table1[[#This Row],[Units]]</f>
        <v>225.81</v>
      </c>
      <c r="H216" s="3">
        <f>Table1[[#This Row],[Amount]]-Table1[[#This Row],[Cost]]</f>
        <v>1762.19</v>
      </c>
    </row>
    <row r="217" spans="1:8" x14ac:dyDescent="0.25">
      <c r="A217" t="s">
        <v>35</v>
      </c>
      <c r="B217" t="s">
        <v>9</v>
      </c>
      <c r="C217" t="s">
        <v>33</v>
      </c>
      <c r="D217" s="3">
        <v>1974</v>
      </c>
      <c r="E217" s="4">
        <v>195</v>
      </c>
      <c r="F217">
        <f>INDEX(products[Cost per unit], MATCH(Table1[[#This Row],[Product]],products[Product],0))</f>
        <v>10.62</v>
      </c>
      <c r="G217">
        <f>Table1[[#This Row],[Cost per unit]]*Table1[[#This Row],[Units]]</f>
        <v>2070.8999999999996</v>
      </c>
      <c r="H217" s="3">
        <f>Table1[[#This Row],[Amount]]-Table1[[#This Row],[Cost]]</f>
        <v>-96.899999999999636</v>
      </c>
    </row>
    <row r="218" spans="1:8" x14ac:dyDescent="0.25">
      <c r="A218" t="s">
        <v>23</v>
      </c>
      <c r="B218" t="s">
        <v>30</v>
      </c>
      <c r="C218" t="s">
        <v>24</v>
      </c>
      <c r="D218" s="3">
        <v>1932</v>
      </c>
      <c r="E218" s="4">
        <v>369</v>
      </c>
      <c r="F218">
        <f>INDEX(products[Cost per unit], MATCH(Table1[[#This Row],[Product]],products[Product],0))</f>
        <v>11.7</v>
      </c>
      <c r="G218">
        <f>Table1[[#This Row],[Cost per unit]]*Table1[[#This Row],[Units]]</f>
        <v>4317.3</v>
      </c>
      <c r="H218" s="3">
        <f>Table1[[#This Row],[Amount]]-Table1[[#This Row],[Cost]]</f>
        <v>-2385.3000000000002</v>
      </c>
    </row>
    <row r="219" spans="1:8" x14ac:dyDescent="0.25">
      <c r="A219" t="s">
        <v>13</v>
      </c>
      <c r="B219" t="s">
        <v>14</v>
      </c>
      <c r="C219" t="s">
        <v>36</v>
      </c>
      <c r="D219" s="3">
        <v>1925</v>
      </c>
      <c r="E219" s="4">
        <v>192</v>
      </c>
      <c r="F219">
        <f>INDEX(products[Cost per unit], MATCH(Table1[[#This Row],[Product]],products[Product],0))</f>
        <v>7.64</v>
      </c>
      <c r="G219">
        <f>Table1[[#This Row],[Cost per unit]]*Table1[[#This Row],[Units]]</f>
        <v>1466.8799999999999</v>
      </c>
      <c r="H219" s="3">
        <f>Table1[[#This Row],[Amount]]-Table1[[#This Row],[Cost]]</f>
        <v>458.12000000000012</v>
      </c>
    </row>
    <row r="220" spans="1:8" x14ac:dyDescent="0.25">
      <c r="A220" t="s">
        <v>16</v>
      </c>
      <c r="B220" t="s">
        <v>6</v>
      </c>
      <c r="C220" t="s">
        <v>29</v>
      </c>
      <c r="D220" s="3">
        <v>1904</v>
      </c>
      <c r="E220" s="4">
        <v>405</v>
      </c>
      <c r="F220">
        <f>INDEX(products[Cost per unit], MATCH(Table1[[#This Row],[Product]],products[Product],0))</f>
        <v>8.7899999999999991</v>
      </c>
      <c r="G220">
        <f>Table1[[#This Row],[Cost per unit]]*Table1[[#This Row],[Units]]</f>
        <v>3559.95</v>
      </c>
      <c r="H220" s="3">
        <f>Table1[[#This Row],[Amount]]-Table1[[#This Row],[Cost]]</f>
        <v>-1655.9499999999998</v>
      </c>
    </row>
    <row r="221" spans="1:8" x14ac:dyDescent="0.25">
      <c r="A221" t="s">
        <v>8</v>
      </c>
      <c r="B221" t="s">
        <v>6</v>
      </c>
      <c r="C221" t="s">
        <v>22</v>
      </c>
      <c r="D221" s="3">
        <v>1890</v>
      </c>
      <c r="E221" s="4">
        <v>195</v>
      </c>
      <c r="F221">
        <f>INDEX(products[Cost per unit], MATCH(Table1[[#This Row],[Product]],products[Product],0))</f>
        <v>9.77</v>
      </c>
      <c r="G221">
        <f>Table1[[#This Row],[Cost per unit]]*Table1[[#This Row],[Units]]</f>
        <v>1905.1499999999999</v>
      </c>
      <c r="H221" s="3">
        <f>Table1[[#This Row],[Amount]]-Table1[[#This Row],[Cost]]</f>
        <v>-15.149999999999864</v>
      </c>
    </row>
    <row r="222" spans="1:8" x14ac:dyDescent="0.25">
      <c r="A222" t="s">
        <v>26</v>
      </c>
      <c r="B222" t="s">
        <v>17</v>
      </c>
      <c r="C222" t="s">
        <v>18</v>
      </c>
      <c r="D222" s="3">
        <v>1785</v>
      </c>
      <c r="E222" s="4">
        <v>462</v>
      </c>
      <c r="F222">
        <f>INDEX(products[Cost per unit], MATCH(Table1[[#This Row],[Product]],products[Product],0))</f>
        <v>13.15</v>
      </c>
      <c r="G222">
        <f>Table1[[#This Row],[Cost per unit]]*Table1[[#This Row],[Units]]</f>
        <v>6075.3</v>
      </c>
      <c r="H222" s="3">
        <f>Table1[[#This Row],[Amount]]-Table1[[#This Row],[Cost]]</f>
        <v>-4290.3</v>
      </c>
    </row>
    <row r="223" spans="1:8" x14ac:dyDescent="0.25">
      <c r="A223" t="s">
        <v>23</v>
      </c>
      <c r="B223" t="s">
        <v>20</v>
      </c>
      <c r="C223" t="s">
        <v>15</v>
      </c>
      <c r="D223" s="3">
        <v>1778</v>
      </c>
      <c r="E223" s="4">
        <v>270</v>
      </c>
      <c r="F223">
        <f>INDEX(products[Cost per unit], MATCH(Table1[[#This Row],[Product]],products[Product],0))</f>
        <v>6.47</v>
      </c>
      <c r="G223">
        <f>Table1[[#This Row],[Cost per unit]]*Table1[[#This Row],[Units]]</f>
        <v>1746.8999999999999</v>
      </c>
      <c r="H223" s="3">
        <f>Table1[[#This Row],[Amount]]-Table1[[#This Row],[Cost]]</f>
        <v>31.100000000000136</v>
      </c>
    </row>
    <row r="224" spans="1:8" x14ac:dyDescent="0.25">
      <c r="A224" t="s">
        <v>8</v>
      </c>
      <c r="B224" t="s">
        <v>6</v>
      </c>
      <c r="C224" t="s">
        <v>36</v>
      </c>
      <c r="D224" s="3">
        <v>1771</v>
      </c>
      <c r="E224" s="4">
        <v>204</v>
      </c>
      <c r="F224">
        <f>INDEX(products[Cost per unit], MATCH(Table1[[#This Row],[Product]],products[Product],0))</f>
        <v>7.64</v>
      </c>
      <c r="G224">
        <f>Table1[[#This Row],[Cost per unit]]*Table1[[#This Row],[Units]]</f>
        <v>1558.56</v>
      </c>
      <c r="H224" s="3">
        <f>Table1[[#This Row],[Amount]]-Table1[[#This Row],[Cost]]</f>
        <v>212.44000000000005</v>
      </c>
    </row>
    <row r="225" spans="1:8" x14ac:dyDescent="0.25">
      <c r="A225" t="s">
        <v>8</v>
      </c>
      <c r="B225" t="s">
        <v>20</v>
      </c>
      <c r="C225" t="s">
        <v>34</v>
      </c>
      <c r="D225" s="3">
        <v>1701</v>
      </c>
      <c r="E225" s="4">
        <v>234</v>
      </c>
      <c r="F225">
        <f>INDEX(products[Cost per unit], MATCH(Table1[[#This Row],[Product]],products[Product],0))</f>
        <v>6.49</v>
      </c>
      <c r="G225">
        <f>Table1[[#This Row],[Cost per unit]]*Table1[[#This Row],[Units]]</f>
        <v>1518.66</v>
      </c>
      <c r="H225" s="3">
        <f>Table1[[#This Row],[Amount]]-Table1[[#This Row],[Cost]]</f>
        <v>182.33999999999992</v>
      </c>
    </row>
    <row r="226" spans="1:8" x14ac:dyDescent="0.25">
      <c r="A226" t="s">
        <v>25</v>
      </c>
      <c r="B226" t="s">
        <v>30</v>
      </c>
      <c r="C226" t="s">
        <v>19</v>
      </c>
      <c r="D226" s="3">
        <v>1652</v>
      </c>
      <c r="E226" s="4">
        <v>93</v>
      </c>
      <c r="F226">
        <f>INDEX(products[Cost per unit], MATCH(Table1[[#This Row],[Product]],products[Product],0))</f>
        <v>12.37</v>
      </c>
      <c r="G226">
        <f>Table1[[#This Row],[Cost per unit]]*Table1[[#This Row],[Units]]</f>
        <v>1150.4099999999999</v>
      </c>
      <c r="H226" s="3">
        <f>Table1[[#This Row],[Amount]]-Table1[[#This Row],[Cost]]</f>
        <v>501.59000000000015</v>
      </c>
    </row>
    <row r="227" spans="1:8" x14ac:dyDescent="0.25">
      <c r="A227" t="s">
        <v>27</v>
      </c>
      <c r="B227" t="s">
        <v>17</v>
      </c>
      <c r="C227" t="s">
        <v>40</v>
      </c>
      <c r="D227" s="3">
        <v>1652</v>
      </c>
      <c r="E227" s="4">
        <v>102</v>
      </c>
      <c r="F227">
        <f>INDEX(products[Cost per unit], MATCH(Table1[[#This Row],[Product]],products[Product],0))</f>
        <v>10.38</v>
      </c>
      <c r="G227">
        <f>Table1[[#This Row],[Cost per unit]]*Table1[[#This Row],[Units]]</f>
        <v>1058.76</v>
      </c>
      <c r="H227" s="3">
        <f>Table1[[#This Row],[Amount]]-Table1[[#This Row],[Cost]]</f>
        <v>593.24</v>
      </c>
    </row>
    <row r="228" spans="1:8" x14ac:dyDescent="0.25">
      <c r="A228" t="s">
        <v>16</v>
      </c>
      <c r="B228" t="s">
        <v>17</v>
      </c>
      <c r="C228" t="s">
        <v>7</v>
      </c>
      <c r="D228" s="3">
        <v>1638</v>
      </c>
      <c r="E228" s="4">
        <v>63</v>
      </c>
      <c r="F228">
        <f>INDEX(products[Cost per unit], MATCH(Table1[[#This Row],[Product]],products[Product],0))</f>
        <v>14.49</v>
      </c>
      <c r="G228">
        <f>Table1[[#This Row],[Cost per unit]]*Table1[[#This Row],[Units]]</f>
        <v>912.87</v>
      </c>
      <c r="H228" s="3">
        <f>Table1[[#This Row],[Amount]]-Table1[[#This Row],[Cost]]</f>
        <v>725.13</v>
      </c>
    </row>
    <row r="229" spans="1:8" x14ac:dyDescent="0.25">
      <c r="A229" t="s">
        <v>5</v>
      </c>
      <c r="B229" t="s">
        <v>9</v>
      </c>
      <c r="C229" t="s">
        <v>38</v>
      </c>
      <c r="D229" s="3">
        <v>1638</v>
      </c>
      <c r="E229" s="4">
        <v>48</v>
      </c>
      <c r="F229">
        <f>INDEX(products[Cost per unit], MATCH(Table1[[#This Row],[Product]],products[Product],0))</f>
        <v>4.97</v>
      </c>
      <c r="G229">
        <f>Table1[[#This Row],[Cost per unit]]*Table1[[#This Row],[Units]]</f>
        <v>238.56</v>
      </c>
      <c r="H229" s="3">
        <f>Table1[[#This Row],[Amount]]-Table1[[#This Row],[Cost]]</f>
        <v>1399.44</v>
      </c>
    </row>
    <row r="230" spans="1:8" x14ac:dyDescent="0.25">
      <c r="A230" t="s">
        <v>5</v>
      </c>
      <c r="B230" t="s">
        <v>6</v>
      </c>
      <c r="C230" t="s">
        <v>7</v>
      </c>
      <c r="D230" s="3">
        <v>1624</v>
      </c>
      <c r="E230" s="4">
        <v>114</v>
      </c>
      <c r="F230">
        <f>INDEX(products[Cost per unit], MATCH(Table1[[#This Row],[Product]],products[Product],0))</f>
        <v>14.49</v>
      </c>
      <c r="G230">
        <f>Table1[[#This Row],[Cost per unit]]*Table1[[#This Row],[Units]]</f>
        <v>1651.8600000000001</v>
      </c>
      <c r="H230" s="3">
        <f>Table1[[#This Row],[Amount]]-Table1[[#This Row],[Cost]]</f>
        <v>-27.860000000000127</v>
      </c>
    </row>
    <row r="231" spans="1:8" x14ac:dyDescent="0.25">
      <c r="A231" t="s">
        <v>5</v>
      </c>
      <c r="B231" t="s">
        <v>9</v>
      </c>
      <c r="C231" t="s">
        <v>32</v>
      </c>
      <c r="D231" s="3">
        <v>1617</v>
      </c>
      <c r="E231" s="4">
        <v>126</v>
      </c>
      <c r="F231">
        <f>INDEX(products[Cost per unit], MATCH(Table1[[#This Row],[Product]],products[Product],0))</f>
        <v>7.16</v>
      </c>
      <c r="G231">
        <f>Table1[[#This Row],[Cost per unit]]*Table1[[#This Row],[Units]]</f>
        <v>902.16</v>
      </c>
      <c r="H231" s="3">
        <f>Table1[[#This Row],[Amount]]-Table1[[#This Row],[Cost]]</f>
        <v>714.84</v>
      </c>
    </row>
    <row r="232" spans="1:8" x14ac:dyDescent="0.25">
      <c r="A232" t="s">
        <v>26</v>
      </c>
      <c r="B232" t="s">
        <v>9</v>
      </c>
      <c r="C232" t="s">
        <v>28</v>
      </c>
      <c r="D232" s="3">
        <v>1589</v>
      </c>
      <c r="E232" s="4">
        <v>303</v>
      </c>
      <c r="F232">
        <f>INDEX(products[Cost per unit], MATCH(Table1[[#This Row],[Product]],products[Product],0))</f>
        <v>3.11</v>
      </c>
      <c r="G232">
        <f>Table1[[#This Row],[Cost per unit]]*Table1[[#This Row],[Units]]</f>
        <v>942.32999999999993</v>
      </c>
      <c r="H232" s="3">
        <f>Table1[[#This Row],[Amount]]-Table1[[#This Row],[Cost]]</f>
        <v>646.67000000000007</v>
      </c>
    </row>
    <row r="233" spans="1:8" x14ac:dyDescent="0.25">
      <c r="A233" t="s">
        <v>23</v>
      </c>
      <c r="B233" t="s">
        <v>30</v>
      </c>
      <c r="C233" t="s">
        <v>18</v>
      </c>
      <c r="D233" s="3">
        <v>1568</v>
      </c>
      <c r="E233" s="4">
        <v>96</v>
      </c>
      <c r="F233">
        <f>INDEX(products[Cost per unit], MATCH(Table1[[#This Row],[Product]],products[Product],0))</f>
        <v>13.15</v>
      </c>
      <c r="G233">
        <f>Table1[[#This Row],[Cost per unit]]*Table1[[#This Row],[Units]]</f>
        <v>1262.4000000000001</v>
      </c>
      <c r="H233" s="3">
        <f>Table1[[#This Row],[Amount]]-Table1[[#This Row],[Cost]]</f>
        <v>305.59999999999991</v>
      </c>
    </row>
    <row r="234" spans="1:8" x14ac:dyDescent="0.25">
      <c r="A234" t="s">
        <v>26</v>
      </c>
      <c r="B234" t="s">
        <v>17</v>
      </c>
      <c r="C234" t="s">
        <v>22</v>
      </c>
      <c r="D234" s="3">
        <v>1568</v>
      </c>
      <c r="E234" s="4">
        <v>141</v>
      </c>
      <c r="F234">
        <f>INDEX(products[Cost per unit], MATCH(Table1[[#This Row],[Product]],products[Product],0))</f>
        <v>9.77</v>
      </c>
      <c r="G234">
        <f>Table1[[#This Row],[Cost per unit]]*Table1[[#This Row],[Units]]</f>
        <v>1377.57</v>
      </c>
      <c r="H234" s="3">
        <f>Table1[[#This Row],[Amount]]-Table1[[#This Row],[Cost]]</f>
        <v>190.43000000000006</v>
      </c>
    </row>
    <row r="235" spans="1:8" x14ac:dyDescent="0.25">
      <c r="A235" t="s">
        <v>8</v>
      </c>
      <c r="B235" t="s">
        <v>17</v>
      </c>
      <c r="C235" t="s">
        <v>42</v>
      </c>
      <c r="D235" s="3">
        <v>1561</v>
      </c>
      <c r="E235" s="4">
        <v>27</v>
      </c>
      <c r="F235">
        <f>INDEX(products[Cost per unit], MATCH(Table1[[#This Row],[Product]],products[Product],0))</f>
        <v>5.6</v>
      </c>
      <c r="G235">
        <f>Table1[[#This Row],[Cost per unit]]*Table1[[#This Row],[Units]]</f>
        <v>151.19999999999999</v>
      </c>
      <c r="H235" s="3">
        <f>Table1[[#This Row],[Amount]]-Table1[[#This Row],[Cost]]</f>
        <v>1409.8</v>
      </c>
    </row>
    <row r="236" spans="1:8" x14ac:dyDescent="0.25">
      <c r="A236" t="s">
        <v>13</v>
      </c>
      <c r="B236" t="s">
        <v>6</v>
      </c>
      <c r="C236" t="s">
        <v>7</v>
      </c>
      <c r="D236" s="3">
        <v>1526</v>
      </c>
      <c r="E236" s="4">
        <v>240</v>
      </c>
      <c r="F236">
        <f>INDEX(products[Cost per unit], MATCH(Table1[[#This Row],[Product]],products[Product],0))</f>
        <v>14.49</v>
      </c>
      <c r="G236">
        <f>Table1[[#This Row],[Cost per unit]]*Table1[[#This Row],[Units]]</f>
        <v>3477.6</v>
      </c>
      <c r="H236" s="3">
        <f>Table1[[#This Row],[Amount]]-Table1[[#This Row],[Cost]]</f>
        <v>-1951.6</v>
      </c>
    </row>
    <row r="237" spans="1:8" x14ac:dyDescent="0.25">
      <c r="A237" t="s">
        <v>25</v>
      </c>
      <c r="B237" t="s">
        <v>14</v>
      </c>
      <c r="C237" t="s">
        <v>7</v>
      </c>
      <c r="D237" s="3">
        <v>1526</v>
      </c>
      <c r="E237" s="4">
        <v>105</v>
      </c>
      <c r="F237">
        <f>INDEX(products[Cost per unit], MATCH(Table1[[#This Row],[Product]],products[Product],0))</f>
        <v>14.49</v>
      </c>
      <c r="G237">
        <f>Table1[[#This Row],[Cost per unit]]*Table1[[#This Row],[Units]]</f>
        <v>1521.45</v>
      </c>
      <c r="H237" s="3">
        <f>Table1[[#This Row],[Amount]]-Table1[[#This Row],[Cost]]</f>
        <v>4.5499999999999545</v>
      </c>
    </row>
    <row r="238" spans="1:8" x14ac:dyDescent="0.25">
      <c r="A238" t="s">
        <v>16</v>
      </c>
      <c r="B238" t="s">
        <v>6</v>
      </c>
      <c r="C238" t="s">
        <v>15</v>
      </c>
      <c r="D238" s="3">
        <v>1505</v>
      </c>
      <c r="E238" s="4">
        <v>102</v>
      </c>
      <c r="F238">
        <f>INDEX(products[Cost per unit], MATCH(Table1[[#This Row],[Product]],products[Product],0))</f>
        <v>6.47</v>
      </c>
      <c r="G238">
        <f>Table1[[#This Row],[Cost per unit]]*Table1[[#This Row],[Units]]</f>
        <v>659.93999999999994</v>
      </c>
      <c r="H238" s="3">
        <f>Table1[[#This Row],[Amount]]-Table1[[#This Row],[Cost]]</f>
        <v>845.06000000000006</v>
      </c>
    </row>
    <row r="239" spans="1:8" x14ac:dyDescent="0.25">
      <c r="A239" t="s">
        <v>13</v>
      </c>
      <c r="B239" t="s">
        <v>30</v>
      </c>
      <c r="C239" t="s">
        <v>28</v>
      </c>
      <c r="D239" s="3">
        <v>1463</v>
      </c>
      <c r="E239" s="4">
        <v>39</v>
      </c>
      <c r="F239">
        <f>INDEX(products[Cost per unit], MATCH(Table1[[#This Row],[Product]],products[Product],0))</f>
        <v>3.11</v>
      </c>
      <c r="G239">
        <f>Table1[[#This Row],[Cost per unit]]*Table1[[#This Row],[Units]]</f>
        <v>121.28999999999999</v>
      </c>
      <c r="H239" s="3">
        <f>Table1[[#This Row],[Amount]]-Table1[[#This Row],[Cost]]</f>
        <v>1341.71</v>
      </c>
    </row>
    <row r="240" spans="1:8" x14ac:dyDescent="0.25">
      <c r="A240" t="s">
        <v>16</v>
      </c>
      <c r="B240" t="s">
        <v>30</v>
      </c>
      <c r="C240" t="s">
        <v>37</v>
      </c>
      <c r="D240" s="3">
        <v>1442</v>
      </c>
      <c r="E240" s="4">
        <v>15</v>
      </c>
      <c r="F240">
        <f>INDEX(products[Cost per unit], MATCH(Table1[[#This Row],[Product]],products[Product],0))</f>
        <v>11.73</v>
      </c>
      <c r="G240">
        <f>Table1[[#This Row],[Cost per unit]]*Table1[[#This Row],[Units]]</f>
        <v>175.95000000000002</v>
      </c>
      <c r="H240" s="3">
        <f>Table1[[#This Row],[Amount]]-Table1[[#This Row],[Cost]]</f>
        <v>1266.05</v>
      </c>
    </row>
    <row r="241" spans="1:8" x14ac:dyDescent="0.25">
      <c r="A241" t="s">
        <v>35</v>
      </c>
      <c r="B241" t="s">
        <v>30</v>
      </c>
      <c r="C241" t="s">
        <v>18</v>
      </c>
      <c r="D241" s="3">
        <v>1428</v>
      </c>
      <c r="E241" s="4">
        <v>93</v>
      </c>
      <c r="F241">
        <f>INDEX(products[Cost per unit], MATCH(Table1[[#This Row],[Product]],products[Product],0))</f>
        <v>13.15</v>
      </c>
      <c r="G241">
        <f>Table1[[#This Row],[Cost per unit]]*Table1[[#This Row],[Units]]</f>
        <v>1222.95</v>
      </c>
      <c r="H241" s="3">
        <f>Table1[[#This Row],[Amount]]-Table1[[#This Row],[Cost]]</f>
        <v>205.04999999999995</v>
      </c>
    </row>
    <row r="242" spans="1:8" x14ac:dyDescent="0.25">
      <c r="A242" t="s">
        <v>35</v>
      </c>
      <c r="B242" t="s">
        <v>14</v>
      </c>
      <c r="C242" t="s">
        <v>39</v>
      </c>
      <c r="D242" s="3">
        <v>1407</v>
      </c>
      <c r="E242" s="4">
        <v>72</v>
      </c>
      <c r="F242">
        <f>INDEX(products[Cost per unit], MATCH(Table1[[#This Row],[Product]],products[Product],0))</f>
        <v>16.73</v>
      </c>
      <c r="G242">
        <f>Table1[[#This Row],[Cost per unit]]*Table1[[#This Row],[Units]]</f>
        <v>1204.56</v>
      </c>
      <c r="H242" s="3">
        <f>Table1[[#This Row],[Amount]]-Table1[[#This Row],[Cost]]</f>
        <v>202.44000000000005</v>
      </c>
    </row>
    <row r="243" spans="1:8" x14ac:dyDescent="0.25">
      <c r="A243" t="s">
        <v>16</v>
      </c>
      <c r="B243" t="s">
        <v>14</v>
      </c>
      <c r="C243" t="s">
        <v>32</v>
      </c>
      <c r="D243" s="3">
        <v>1400</v>
      </c>
      <c r="E243" s="4">
        <v>135</v>
      </c>
      <c r="F243">
        <f>INDEX(products[Cost per unit], MATCH(Table1[[#This Row],[Product]],products[Product],0))</f>
        <v>7.16</v>
      </c>
      <c r="G243">
        <f>Table1[[#This Row],[Cost per unit]]*Table1[[#This Row],[Units]]</f>
        <v>966.6</v>
      </c>
      <c r="H243" s="3">
        <f>Table1[[#This Row],[Amount]]-Table1[[#This Row],[Cost]]</f>
        <v>433.4</v>
      </c>
    </row>
    <row r="244" spans="1:8" x14ac:dyDescent="0.25">
      <c r="A244" t="s">
        <v>16</v>
      </c>
      <c r="B244" t="s">
        <v>9</v>
      </c>
      <c r="C244" t="s">
        <v>12</v>
      </c>
      <c r="D244" s="3">
        <v>1302</v>
      </c>
      <c r="E244" s="4">
        <v>402</v>
      </c>
      <c r="F244">
        <f>INDEX(products[Cost per unit], MATCH(Table1[[#This Row],[Product]],products[Product],0))</f>
        <v>11.88</v>
      </c>
      <c r="G244">
        <f>Table1[[#This Row],[Cost per unit]]*Table1[[#This Row],[Units]]</f>
        <v>4775.76</v>
      </c>
      <c r="H244" s="3">
        <f>Table1[[#This Row],[Amount]]-Table1[[#This Row],[Cost]]</f>
        <v>-3473.76</v>
      </c>
    </row>
    <row r="245" spans="1:8" x14ac:dyDescent="0.25">
      <c r="A245" t="s">
        <v>23</v>
      </c>
      <c r="B245" t="s">
        <v>20</v>
      </c>
      <c r="C245" t="s">
        <v>24</v>
      </c>
      <c r="D245" s="3">
        <v>1281</v>
      </c>
      <c r="E245" s="4">
        <v>75</v>
      </c>
      <c r="F245">
        <f>INDEX(products[Cost per unit], MATCH(Table1[[#This Row],[Product]],products[Product],0))</f>
        <v>11.7</v>
      </c>
      <c r="G245">
        <f>Table1[[#This Row],[Cost per unit]]*Table1[[#This Row],[Units]]</f>
        <v>877.5</v>
      </c>
      <c r="H245" s="3">
        <f>Table1[[#This Row],[Amount]]-Table1[[#This Row],[Cost]]</f>
        <v>403.5</v>
      </c>
    </row>
    <row r="246" spans="1:8" x14ac:dyDescent="0.25">
      <c r="A246" t="s">
        <v>27</v>
      </c>
      <c r="B246" t="s">
        <v>14</v>
      </c>
      <c r="C246" t="s">
        <v>36</v>
      </c>
      <c r="D246" s="3">
        <v>1281</v>
      </c>
      <c r="E246" s="4">
        <v>18</v>
      </c>
      <c r="F246">
        <f>INDEX(products[Cost per unit], MATCH(Table1[[#This Row],[Product]],products[Product],0))</f>
        <v>7.64</v>
      </c>
      <c r="G246">
        <f>Table1[[#This Row],[Cost per unit]]*Table1[[#This Row],[Units]]</f>
        <v>137.51999999999998</v>
      </c>
      <c r="H246" s="3">
        <f>Table1[[#This Row],[Amount]]-Table1[[#This Row],[Cost]]</f>
        <v>1143.48</v>
      </c>
    </row>
    <row r="247" spans="1:8" x14ac:dyDescent="0.25">
      <c r="A247" t="s">
        <v>13</v>
      </c>
      <c r="B247" t="s">
        <v>30</v>
      </c>
      <c r="C247" t="s">
        <v>29</v>
      </c>
      <c r="D247" s="3">
        <v>1274</v>
      </c>
      <c r="E247" s="4">
        <v>225</v>
      </c>
      <c r="F247">
        <f>INDEX(products[Cost per unit], MATCH(Table1[[#This Row],[Product]],products[Product],0))</f>
        <v>8.7899999999999991</v>
      </c>
      <c r="G247">
        <f>Table1[[#This Row],[Cost per unit]]*Table1[[#This Row],[Units]]</f>
        <v>1977.7499999999998</v>
      </c>
      <c r="H247" s="3">
        <f>Table1[[#This Row],[Amount]]-Table1[[#This Row],[Cost]]</f>
        <v>-703.74999999999977</v>
      </c>
    </row>
    <row r="248" spans="1:8" x14ac:dyDescent="0.25">
      <c r="A248" t="s">
        <v>16</v>
      </c>
      <c r="B248" t="s">
        <v>20</v>
      </c>
      <c r="C248" t="s">
        <v>39</v>
      </c>
      <c r="D248" s="3">
        <v>1134</v>
      </c>
      <c r="E248" s="4">
        <v>282</v>
      </c>
      <c r="F248">
        <f>INDEX(products[Cost per unit], MATCH(Table1[[#This Row],[Product]],products[Product],0))</f>
        <v>16.73</v>
      </c>
      <c r="G248">
        <f>Table1[[#This Row],[Cost per unit]]*Table1[[#This Row],[Units]]</f>
        <v>4717.8599999999997</v>
      </c>
      <c r="H248" s="3">
        <f>Table1[[#This Row],[Amount]]-Table1[[#This Row],[Cost]]</f>
        <v>-3583.8599999999997</v>
      </c>
    </row>
    <row r="249" spans="1:8" x14ac:dyDescent="0.25">
      <c r="A249" t="s">
        <v>11</v>
      </c>
      <c r="B249" t="s">
        <v>6</v>
      </c>
      <c r="C249" t="s">
        <v>32</v>
      </c>
      <c r="D249" s="3">
        <v>1085</v>
      </c>
      <c r="E249" s="4">
        <v>273</v>
      </c>
      <c r="F249">
        <f>INDEX(products[Cost per unit], MATCH(Table1[[#This Row],[Product]],products[Product],0))</f>
        <v>7.16</v>
      </c>
      <c r="G249">
        <f>Table1[[#This Row],[Cost per unit]]*Table1[[#This Row],[Units]]</f>
        <v>1954.68</v>
      </c>
      <c r="H249" s="3">
        <f>Table1[[#This Row],[Amount]]-Table1[[#This Row],[Cost]]</f>
        <v>-869.68000000000006</v>
      </c>
    </row>
    <row r="250" spans="1:8" x14ac:dyDescent="0.25">
      <c r="A250" t="s">
        <v>16</v>
      </c>
      <c r="B250" t="s">
        <v>9</v>
      </c>
      <c r="C250" t="s">
        <v>33</v>
      </c>
      <c r="D250" s="3">
        <v>1071</v>
      </c>
      <c r="E250" s="4">
        <v>270</v>
      </c>
      <c r="F250">
        <f>INDEX(products[Cost per unit], MATCH(Table1[[#This Row],[Product]],products[Product],0))</f>
        <v>10.62</v>
      </c>
      <c r="G250">
        <f>Table1[[#This Row],[Cost per unit]]*Table1[[#This Row],[Units]]</f>
        <v>2867.3999999999996</v>
      </c>
      <c r="H250" s="3">
        <f>Table1[[#This Row],[Amount]]-Table1[[#This Row],[Cost]]</f>
        <v>-1796.3999999999996</v>
      </c>
    </row>
    <row r="251" spans="1:8" x14ac:dyDescent="0.25">
      <c r="A251" t="s">
        <v>26</v>
      </c>
      <c r="B251" t="s">
        <v>6</v>
      </c>
      <c r="C251" t="s">
        <v>24</v>
      </c>
      <c r="D251" s="3">
        <v>1057</v>
      </c>
      <c r="E251" s="4">
        <v>54</v>
      </c>
      <c r="F251">
        <f>INDEX(products[Cost per unit], MATCH(Table1[[#This Row],[Product]],products[Product],0))</f>
        <v>11.7</v>
      </c>
      <c r="G251">
        <f>Table1[[#This Row],[Cost per unit]]*Table1[[#This Row],[Units]]</f>
        <v>631.79999999999995</v>
      </c>
      <c r="H251" s="3">
        <f>Table1[[#This Row],[Amount]]-Table1[[#This Row],[Cost]]</f>
        <v>425.20000000000005</v>
      </c>
    </row>
    <row r="252" spans="1:8" x14ac:dyDescent="0.25">
      <c r="A252" t="s">
        <v>27</v>
      </c>
      <c r="B252" t="s">
        <v>14</v>
      </c>
      <c r="C252" t="s">
        <v>40</v>
      </c>
      <c r="D252" s="3">
        <v>973</v>
      </c>
      <c r="E252" s="4">
        <v>162</v>
      </c>
      <c r="F252">
        <f>INDEX(products[Cost per unit], MATCH(Table1[[#This Row],[Product]],products[Product],0))</f>
        <v>10.38</v>
      </c>
      <c r="G252">
        <f>Table1[[#This Row],[Cost per unit]]*Table1[[#This Row],[Units]]</f>
        <v>1681.5600000000002</v>
      </c>
      <c r="H252" s="3">
        <f>Table1[[#This Row],[Amount]]-Table1[[#This Row],[Cost]]</f>
        <v>-708.56000000000017</v>
      </c>
    </row>
    <row r="253" spans="1:8" x14ac:dyDescent="0.25">
      <c r="A253" t="s">
        <v>23</v>
      </c>
      <c r="B253" t="s">
        <v>17</v>
      </c>
      <c r="C253" t="s">
        <v>39</v>
      </c>
      <c r="D253" s="3">
        <v>966</v>
      </c>
      <c r="E253" s="4">
        <v>198</v>
      </c>
      <c r="F253">
        <f>INDEX(products[Cost per unit], MATCH(Table1[[#This Row],[Product]],products[Product],0))</f>
        <v>16.73</v>
      </c>
      <c r="G253">
        <f>Table1[[#This Row],[Cost per unit]]*Table1[[#This Row],[Units]]</f>
        <v>3312.54</v>
      </c>
      <c r="H253" s="3">
        <f>Table1[[#This Row],[Amount]]-Table1[[#This Row],[Cost]]</f>
        <v>-2346.54</v>
      </c>
    </row>
    <row r="254" spans="1:8" x14ac:dyDescent="0.25">
      <c r="A254" t="s">
        <v>11</v>
      </c>
      <c r="B254" t="s">
        <v>9</v>
      </c>
      <c r="C254" t="s">
        <v>12</v>
      </c>
      <c r="D254" s="3">
        <v>959</v>
      </c>
      <c r="E254" s="4">
        <v>147</v>
      </c>
      <c r="F254">
        <f>INDEX(products[Cost per unit], MATCH(Table1[[#This Row],[Product]],products[Product],0))</f>
        <v>11.88</v>
      </c>
      <c r="G254">
        <f>Table1[[#This Row],[Cost per unit]]*Table1[[#This Row],[Units]]</f>
        <v>1746.3600000000001</v>
      </c>
      <c r="H254" s="3">
        <f>Table1[[#This Row],[Amount]]-Table1[[#This Row],[Cost]]</f>
        <v>-787.36000000000013</v>
      </c>
    </row>
    <row r="255" spans="1:8" x14ac:dyDescent="0.25">
      <c r="A255" t="s">
        <v>16</v>
      </c>
      <c r="B255" t="s">
        <v>20</v>
      </c>
      <c r="C255" t="s">
        <v>19</v>
      </c>
      <c r="D255" s="3">
        <v>959</v>
      </c>
      <c r="E255" s="4">
        <v>135</v>
      </c>
      <c r="F255">
        <f>INDEX(products[Cost per unit], MATCH(Table1[[#This Row],[Product]],products[Product],0))</f>
        <v>12.37</v>
      </c>
      <c r="G255">
        <f>Table1[[#This Row],[Cost per unit]]*Table1[[#This Row],[Units]]</f>
        <v>1669.9499999999998</v>
      </c>
      <c r="H255" s="3">
        <f>Table1[[#This Row],[Amount]]-Table1[[#This Row],[Cost]]</f>
        <v>-710.94999999999982</v>
      </c>
    </row>
    <row r="256" spans="1:8" x14ac:dyDescent="0.25">
      <c r="A256" t="s">
        <v>35</v>
      </c>
      <c r="B256" t="s">
        <v>14</v>
      </c>
      <c r="C256" t="s">
        <v>31</v>
      </c>
      <c r="D256" s="3">
        <v>945</v>
      </c>
      <c r="E256" s="4">
        <v>75</v>
      </c>
      <c r="F256">
        <f>INDEX(products[Cost per unit], MATCH(Table1[[#This Row],[Product]],products[Product],0))</f>
        <v>9.33</v>
      </c>
      <c r="G256">
        <f>Table1[[#This Row],[Cost per unit]]*Table1[[#This Row],[Units]]</f>
        <v>699.75</v>
      </c>
      <c r="H256" s="3">
        <f>Table1[[#This Row],[Amount]]-Table1[[#This Row],[Cost]]</f>
        <v>245.25</v>
      </c>
    </row>
    <row r="257" spans="1:8" x14ac:dyDescent="0.25">
      <c r="A257" t="s">
        <v>16</v>
      </c>
      <c r="B257" t="s">
        <v>20</v>
      </c>
      <c r="C257" t="s">
        <v>29</v>
      </c>
      <c r="D257" s="3">
        <v>938</v>
      </c>
      <c r="E257" s="4">
        <v>6</v>
      </c>
      <c r="F257">
        <f>INDEX(products[Cost per unit], MATCH(Table1[[#This Row],[Product]],products[Product],0))</f>
        <v>8.7899999999999991</v>
      </c>
      <c r="G257">
        <f>Table1[[#This Row],[Cost per unit]]*Table1[[#This Row],[Units]]</f>
        <v>52.739999999999995</v>
      </c>
      <c r="H257" s="3">
        <f>Table1[[#This Row],[Amount]]-Table1[[#This Row],[Cost]]</f>
        <v>885.26</v>
      </c>
    </row>
    <row r="258" spans="1:8" x14ac:dyDescent="0.25">
      <c r="A258" t="s">
        <v>11</v>
      </c>
      <c r="B258" t="s">
        <v>30</v>
      </c>
      <c r="C258" t="s">
        <v>29</v>
      </c>
      <c r="D258" s="3">
        <v>938</v>
      </c>
      <c r="E258" s="4">
        <v>189</v>
      </c>
      <c r="F258">
        <f>INDEX(products[Cost per unit], MATCH(Table1[[#This Row],[Product]],products[Product],0))</f>
        <v>8.7899999999999991</v>
      </c>
      <c r="G258">
        <f>Table1[[#This Row],[Cost per unit]]*Table1[[#This Row],[Units]]</f>
        <v>1661.31</v>
      </c>
      <c r="H258" s="3">
        <f>Table1[[#This Row],[Amount]]-Table1[[#This Row],[Cost]]</f>
        <v>-723.31</v>
      </c>
    </row>
    <row r="259" spans="1:8" x14ac:dyDescent="0.25">
      <c r="A259" t="s">
        <v>27</v>
      </c>
      <c r="B259" t="s">
        <v>6</v>
      </c>
      <c r="C259" t="s">
        <v>12</v>
      </c>
      <c r="D259" s="3">
        <v>938</v>
      </c>
      <c r="E259" s="4">
        <v>366</v>
      </c>
      <c r="F259">
        <f>INDEX(products[Cost per unit], MATCH(Table1[[#This Row],[Product]],products[Product],0))</f>
        <v>11.88</v>
      </c>
      <c r="G259">
        <f>Table1[[#This Row],[Cost per unit]]*Table1[[#This Row],[Units]]</f>
        <v>4348.08</v>
      </c>
      <c r="H259" s="3">
        <f>Table1[[#This Row],[Amount]]-Table1[[#This Row],[Cost]]</f>
        <v>-3410.08</v>
      </c>
    </row>
    <row r="260" spans="1:8" x14ac:dyDescent="0.25">
      <c r="A260" t="s">
        <v>25</v>
      </c>
      <c r="B260" t="s">
        <v>30</v>
      </c>
      <c r="C260" t="s">
        <v>36</v>
      </c>
      <c r="D260" s="3">
        <v>861</v>
      </c>
      <c r="E260" s="4">
        <v>195</v>
      </c>
      <c r="F260">
        <f>INDEX(products[Cost per unit], MATCH(Table1[[#This Row],[Product]],products[Product],0))</f>
        <v>7.64</v>
      </c>
      <c r="G260">
        <f>Table1[[#This Row],[Cost per unit]]*Table1[[#This Row],[Units]]</f>
        <v>1489.8</v>
      </c>
      <c r="H260" s="3">
        <f>Table1[[#This Row],[Amount]]-Table1[[#This Row],[Cost]]</f>
        <v>-628.79999999999995</v>
      </c>
    </row>
    <row r="261" spans="1:8" x14ac:dyDescent="0.25">
      <c r="A261" t="s">
        <v>13</v>
      </c>
      <c r="B261" t="s">
        <v>14</v>
      </c>
      <c r="C261" t="s">
        <v>40</v>
      </c>
      <c r="D261" s="3">
        <v>854</v>
      </c>
      <c r="E261" s="4">
        <v>309</v>
      </c>
      <c r="F261">
        <f>INDEX(products[Cost per unit], MATCH(Table1[[#This Row],[Product]],products[Product],0))</f>
        <v>10.38</v>
      </c>
      <c r="G261">
        <f>Table1[[#This Row],[Cost per unit]]*Table1[[#This Row],[Units]]</f>
        <v>3207.42</v>
      </c>
      <c r="H261" s="3">
        <f>Table1[[#This Row],[Amount]]-Table1[[#This Row],[Cost]]</f>
        <v>-2353.42</v>
      </c>
    </row>
    <row r="262" spans="1:8" x14ac:dyDescent="0.25">
      <c r="A262" t="s">
        <v>13</v>
      </c>
      <c r="B262" t="s">
        <v>9</v>
      </c>
      <c r="C262" t="s">
        <v>39</v>
      </c>
      <c r="D262" s="3">
        <v>847</v>
      </c>
      <c r="E262" s="4">
        <v>129</v>
      </c>
      <c r="F262">
        <f>INDEX(products[Cost per unit], MATCH(Table1[[#This Row],[Product]],products[Product],0))</f>
        <v>16.73</v>
      </c>
      <c r="G262">
        <f>Table1[[#This Row],[Cost per unit]]*Table1[[#This Row],[Units]]</f>
        <v>2158.17</v>
      </c>
      <c r="H262" s="3">
        <f>Table1[[#This Row],[Amount]]-Table1[[#This Row],[Cost]]</f>
        <v>-1311.17</v>
      </c>
    </row>
    <row r="263" spans="1:8" x14ac:dyDescent="0.25">
      <c r="A263" t="s">
        <v>8</v>
      </c>
      <c r="B263" t="s">
        <v>20</v>
      </c>
      <c r="C263" t="s">
        <v>31</v>
      </c>
      <c r="D263" s="3">
        <v>819</v>
      </c>
      <c r="E263" s="4">
        <v>510</v>
      </c>
      <c r="F263">
        <f>INDEX(products[Cost per unit], MATCH(Table1[[#This Row],[Product]],products[Product],0))</f>
        <v>9.33</v>
      </c>
      <c r="G263">
        <f>Table1[[#This Row],[Cost per unit]]*Table1[[#This Row],[Units]]</f>
        <v>4758.3</v>
      </c>
      <c r="H263" s="3">
        <f>Table1[[#This Row],[Amount]]-Table1[[#This Row],[Cost]]</f>
        <v>-3939.3</v>
      </c>
    </row>
    <row r="264" spans="1:8" x14ac:dyDescent="0.25">
      <c r="A264" t="s">
        <v>27</v>
      </c>
      <c r="B264" t="s">
        <v>9</v>
      </c>
      <c r="C264" t="s">
        <v>19</v>
      </c>
      <c r="D264" s="3">
        <v>819</v>
      </c>
      <c r="E264" s="4">
        <v>306</v>
      </c>
      <c r="F264">
        <f>INDEX(products[Cost per unit], MATCH(Table1[[#This Row],[Product]],products[Product],0))</f>
        <v>12.37</v>
      </c>
      <c r="G264">
        <f>Table1[[#This Row],[Cost per unit]]*Table1[[#This Row],[Units]]</f>
        <v>3785.22</v>
      </c>
      <c r="H264" s="3">
        <f>Table1[[#This Row],[Amount]]-Table1[[#This Row],[Cost]]</f>
        <v>-2966.22</v>
      </c>
    </row>
    <row r="265" spans="1:8" x14ac:dyDescent="0.25">
      <c r="A265" t="s">
        <v>26</v>
      </c>
      <c r="B265" t="s">
        <v>14</v>
      </c>
      <c r="C265" t="s">
        <v>39</v>
      </c>
      <c r="D265" s="3">
        <v>798</v>
      </c>
      <c r="E265" s="4">
        <v>519</v>
      </c>
      <c r="F265">
        <f>INDEX(products[Cost per unit], MATCH(Table1[[#This Row],[Product]],products[Product],0))</f>
        <v>16.73</v>
      </c>
      <c r="G265">
        <f>Table1[[#This Row],[Cost per unit]]*Table1[[#This Row],[Units]]</f>
        <v>8682.8700000000008</v>
      </c>
      <c r="H265" s="3">
        <f>Table1[[#This Row],[Amount]]-Table1[[#This Row],[Cost]]</f>
        <v>-7884.8700000000008</v>
      </c>
    </row>
    <row r="266" spans="1:8" x14ac:dyDescent="0.25">
      <c r="A266" t="s">
        <v>13</v>
      </c>
      <c r="B266" t="s">
        <v>6</v>
      </c>
      <c r="C266" t="s">
        <v>37</v>
      </c>
      <c r="D266" s="3">
        <v>714</v>
      </c>
      <c r="E266" s="4">
        <v>231</v>
      </c>
      <c r="F266">
        <f>INDEX(products[Cost per unit], MATCH(Table1[[#This Row],[Product]],products[Product],0))</f>
        <v>11.73</v>
      </c>
      <c r="G266">
        <f>Table1[[#This Row],[Cost per unit]]*Table1[[#This Row],[Units]]</f>
        <v>2709.63</v>
      </c>
      <c r="H266" s="3">
        <f>Table1[[#This Row],[Amount]]-Table1[[#This Row],[Cost]]</f>
        <v>-1995.63</v>
      </c>
    </row>
    <row r="267" spans="1:8" x14ac:dyDescent="0.25">
      <c r="A267" t="s">
        <v>11</v>
      </c>
      <c r="B267" t="s">
        <v>30</v>
      </c>
      <c r="C267" t="s">
        <v>28</v>
      </c>
      <c r="D267" s="3">
        <v>707</v>
      </c>
      <c r="E267" s="4">
        <v>174</v>
      </c>
      <c r="F267">
        <f>INDEX(products[Cost per unit], MATCH(Table1[[#This Row],[Product]],products[Product],0))</f>
        <v>3.11</v>
      </c>
      <c r="G267">
        <f>Table1[[#This Row],[Cost per unit]]*Table1[[#This Row],[Units]]</f>
        <v>541.14</v>
      </c>
      <c r="H267" s="3">
        <f>Table1[[#This Row],[Amount]]-Table1[[#This Row],[Cost]]</f>
        <v>165.86</v>
      </c>
    </row>
    <row r="268" spans="1:8" x14ac:dyDescent="0.25">
      <c r="A268" t="s">
        <v>35</v>
      </c>
      <c r="B268" t="s">
        <v>30</v>
      </c>
      <c r="C268" t="s">
        <v>28</v>
      </c>
      <c r="D268" s="3">
        <v>700</v>
      </c>
      <c r="E268" s="4">
        <v>87</v>
      </c>
      <c r="F268">
        <f>INDEX(products[Cost per unit], MATCH(Table1[[#This Row],[Product]],products[Product],0))</f>
        <v>3.11</v>
      </c>
      <c r="G268">
        <f>Table1[[#This Row],[Cost per unit]]*Table1[[#This Row],[Units]]</f>
        <v>270.57</v>
      </c>
      <c r="H268" s="3">
        <f>Table1[[#This Row],[Amount]]-Table1[[#This Row],[Cost]]</f>
        <v>429.43</v>
      </c>
    </row>
    <row r="269" spans="1:8" x14ac:dyDescent="0.25">
      <c r="A269" t="s">
        <v>26</v>
      </c>
      <c r="B269" t="s">
        <v>17</v>
      </c>
      <c r="C269" t="s">
        <v>34</v>
      </c>
      <c r="D269" s="3">
        <v>630</v>
      </c>
      <c r="E269" s="4">
        <v>36</v>
      </c>
      <c r="F269">
        <f>INDEX(products[Cost per unit], MATCH(Table1[[#This Row],[Product]],products[Product],0))</f>
        <v>6.49</v>
      </c>
      <c r="G269">
        <f>Table1[[#This Row],[Cost per unit]]*Table1[[#This Row],[Units]]</f>
        <v>233.64000000000001</v>
      </c>
      <c r="H269" s="3">
        <f>Table1[[#This Row],[Amount]]-Table1[[#This Row],[Cost]]</f>
        <v>396.36</v>
      </c>
    </row>
    <row r="270" spans="1:8" x14ac:dyDescent="0.25">
      <c r="A270" t="s">
        <v>5</v>
      </c>
      <c r="B270" t="s">
        <v>20</v>
      </c>
      <c r="C270" t="s">
        <v>38</v>
      </c>
      <c r="D270" s="3">
        <v>623</v>
      </c>
      <c r="E270" s="4">
        <v>51</v>
      </c>
      <c r="F270">
        <f>INDEX(products[Cost per unit], MATCH(Table1[[#This Row],[Product]],products[Product],0))</f>
        <v>4.97</v>
      </c>
      <c r="G270">
        <f>Table1[[#This Row],[Cost per unit]]*Table1[[#This Row],[Units]]</f>
        <v>253.47</v>
      </c>
      <c r="H270" s="3">
        <f>Table1[[#This Row],[Amount]]-Table1[[#This Row],[Cost]]</f>
        <v>369.53</v>
      </c>
    </row>
    <row r="271" spans="1:8" x14ac:dyDescent="0.25">
      <c r="A271" t="s">
        <v>5</v>
      </c>
      <c r="B271" t="s">
        <v>20</v>
      </c>
      <c r="C271" t="s">
        <v>42</v>
      </c>
      <c r="D271" s="3">
        <v>609</v>
      </c>
      <c r="E271" s="4">
        <v>87</v>
      </c>
      <c r="F271">
        <f>INDEX(products[Cost per unit], MATCH(Table1[[#This Row],[Product]],products[Product],0))</f>
        <v>5.6</v>
      </c>
      <c r="G271">
        <f>Table1[[#This Row],[Cost per unit]]*Table1[[#This Row],[Units]]</f>
        <v>487.2</v>
      </c>
      <c r="H271" s="3">
        <f>Table1[[#This Row],[Amount]]-Table1[[#This Row],[Cost]]</f>
        <v>121.80000000000001</v>
      </c>
    </row>
    <row r="272" spans="1:8" x14ac:dyDescent="0.25">
      <c r="A272" t="s">
        <v>13</v>
      </c>
      <c r="B272" t="s">
        <v>9</v>
      </c>
      <c r="C272" t="s">
        <v>36</v>
      </c>
      <c r="D272" s="3">
        <v>609</v>
      </c>
      <c r="E272" s="4">
        <v>99</v>
      </c>
      <c r="F272">
        <f>INDEX(products[Cost per unit], MATCH(Table1[[#This Row],[Product]],products[Product],0))</f>
        <v>7.64</v>
      </c>
      <c r="G272">
        <f>Table1[[#This Row],[Cost per unit]]*Table1[[#This Row],[Units]]</f>
        <v>756.36</v>
      </c>
      <c r="H272" s="3">
        <f>Table1[[#This Row],[Amount]]-Table1[[#This Row],[Cost]]</f>
        <v>-147.36000000000001</v>
      </c>
    </row>
    <row r="273" spans="1:8" x14ac:dyDescent="0.25">
      <c r="A273" t="s">
        <v>35</v>
      </c>
      <c r="B273" t="s">
        <v>9</v>
      </c>
      <c r="C273" t="s">
        <v>41</v>
      </c>
      <c r="D273" s="3">
        <v>567</v>
      </c>
      <c r="E273" s="4">
        <v>228</v>
      </c>
      <c r="F273">
        <f>INDEX(products[Cost per unit], MATCH(Table1[[#This Row],[Product]],products[Product],0))</f>
        <v>9</v>
      </c>
      <c r="G273">
        <f>Table1[[#This Row],[Cost per unit]]*Table1[[#This Row],[Units]]</f>
        <v>2052</v>
      </c>
      <c r="H273" s="3">
        <f>Table1[[#This Row],[Amount]]-Table1[[#This Row],[Cost]]</f>
        <v>-1485</v>
      </c>
    </row>
    <row r="274" spans="1:8" x14ac:dyDescent="0.25">
      <c r="A274" t="s">
        <v>16</v>
      </c>
      <c r="B274" t="s">
        <v>6</v>
      </c>
      <c r="C274" t="s">
        <v>7</v>
      </c>
      <c r="D274" s="3">
        <v>560</v>
      </c>
      <c r="E274" s="4">
        <v>81</v>
      </c>
      <c r="F274">
        <f>INDEX(products[Cost per unit], MATCH(Table1[[#This Row],[Product]],products[Product],0))</f>
        <v>14.49</v>
      </c>
      <c r="G274">
        <f>Table1[[#This Row],[Cost per unit]]*Table1[[#This Row],[Units]]</f>
        <v>1173.69</v>
      </c>
      <c r="H274" s="3">
        <f>Table1[[#This Row],[Amount]]-Table1[[#This Row],[Cost]]</f>
        <v>-613.69000000000005</v>
      </c>
    </row>
    <row r="275" spans="1:8" x14ac:dyDescent="0.25">
      <c r="A275" t="s">
        <v>26</v>
      </c>
      <c r="B275" t="s">
        <v>9</v>
      </c>
      <c r="C275" t="s">
        <v>36</v>
      </c>
      <c r="D275" s="3">
        <v>553</v>
      </c>
      <c r="E275" s="4">
        <v>15</v>
      </c>
      <c r="F275">
        <f>INDEX(products[Cost per unit], MATCH(Table1[[#This Row],[Product]],products[Product],0))</f>
        <v>7.64</v>
      </c>
      <c r="G275">
        <f>Table1[[#This Row],[Cost per unit]]*Table1[[#This Row],[Units]]</f>
        <v>114.6</v>
      </c>
      <c r="H275" s="3">
        <f>Table1[[#This Row],[Amount]]-Table1[[#This Row],[Cost]]</f>
        <v>438.4</v>
      </c>
    </row>
    <row r="276" spans="1:8" x14ac:dyDescent="0.25">
      <c r="A276" t="s">
        <v>16</v>
      </c>
      <c r="B276" t="s">
        <v>30</v>
      </c>
      <c r="C276" t="s">
        <v>12</v>
      </c>
      <c r="D276" s="3">
        <v>525</v>
      </c>
      <c r="E276" s="4">
        <v>48</v>
      </c>
      <c r="F276">
        <f>INDEX(products[Cost per unit], MATCH(Table1[[#This Row],[Product]],products[Product],0))</f>
        <v>11.88</v>
      </c>
      <c r="G276">
        <f>Table1[[#This Row],[Cost per unit]]*Table1[[#This Row],[Units]]</f>
        <v>570.24</v>
      </c>
      <c r="H276" s="3">
        <f>Table1[[#This Row],[Amount]]-Table1[[#This Row],[Cost]]</f>
        <v>-45.240000000000009</v>
      </c>
    </row>
    <row r="277" spans="1:8" x14ac:dyDescent="0.25">
      <c r="A277" t="s">
        <v>25</v>
      </c>
      <c r="B277" t="s">
        <v>6</v>
      </c>
      <c r="C277" t="s">
        <v>22</v>
      </c>
      <c r="D277" s="3">
        <v>518</v>
      </c>
      <c r="E277" s="4">
        <v>75</v>
      </c>
      <c r="F277">
        <f>INDEX(products[Cost per unit], MATCH(Table1[[#This Row],[Product]],products[Product],0))</f>
        <v>9.77</v>
      </c>
      <c r="G277">
        <f>Table1[[#This Row],[Cost per unit]]*Table1[[#This Row],[Units]]</f>
        <v>732.75</v>
      </c>
      <c r="H277" s="3">
        <f>Table1[[#This Row],[Amount]]-Table1[[#This Row],[Cost]]</f>
        <v>-214.75</v>
      </c>
    </row>
    <row r="278" spans="1:8" x14ac:dyDescent="0.25">
      <c r="A278" t="s">
        <v>16</v>
      </c>
      <c r="B278" t="s">
        <v>14</v>
      </c>
      <c r="C278" t="s">
        <v>41</v>
      </c>
      <c r="D278" s="3">
        <v>497</v>
      </c>
      <c r="E278" s="4">
        <v>63</v>
      </c>
      <c r="F278">
        <f>INDEX(products[Cost per unit], MATCH(Table1[[#This Row],[Product]],products[Product],0))</f>
        <v>9</v>
      </c>
      <c r="G278">
        <f>Table1[[#This Row],[Cost per unit]]*Table1[[#This Row],[Units]]</f>
        <v>567</v>
      </c>
      <c r="H278" s="3">
        <f>Table1[[#This Row],[Amount]]-Table1[[#This Row],[Cost]]</f>
        <v>-70</v>
      </c>
    </row>
    <row r="279" spans="1:8" x14ac:dyDescent="0.25">
      <c r="A279" t="s">
        <v>25</v>
      </c>
      <c r="B279" t="s">
        <v>9</v>
      </c>
      <c r="C279" t="s">
        <v>22</v>
      </c>
      <c r="D279" s="3">
        <v>490</v>
      </c>
      <c r="E279" s="4">
        <v>84</v>
      </c>
      <c r="F279">
        <f>INDEX(products[Cost per unit], MATCH(Table1[[#This Row],[Product]],products[Product],0))</f>
        <v>9.77</v>
      </c>
      <c r="G279">
        <f>Table1[[#This Row],[Cost per unit]]*Table1[[#This Row],[Units]]</f>
        <v>820.68</v>
      </c>
      <c r="H279" s="3">
        <f>Table1[[#This Row],[Amount]]-Table1[[#This Row],[Cost]]</f>
        <v>-330.67999999999995</v>
      </c>
    </row>
    <row r="280" spans="1:8" x14ac:dyDescent="0.25">
      <c r="A280" t="s">
        <v>16</v>
      </c>
      <c r="B280" t="s">
        <v>20</v>
      </c>
      <c r="C280" t="s">
        <v>18</v>
      </c>
      <c r="D280" s="3">
        <v>469</v>
      </c>
      <c r="E280" s="4">
        <v>75</v>
      </c>
      <c r="F280">
        <f>INDEX(products[Cost per unit], MATCH(Table1[[#This Row],[Product]],products[Product],0))</f>
        <v>13.15</v>
      </c>
      <c r="G280">
        <f>Table1[[#This Row],[Cost per unit]]*Table1[[#This Row],[Units]]</f>
        <v>986.25</v>
      </c>
      <c r="H280" s="3">
        <f>Table1[[#This Row],[Amount]]-Table1[[#This Row],[Cost]]</f>
        <v>-517.25</v>
      </c>
    </row>
    <row r="281" spans="1:8" x14ac:dyDescent="0.25">
      <c r="A281" t="s">
        <v>8</v>
      </c>
      <c r="B281" t="s">
        <v>6</v>
      </c>
      <c r="C281" t="s">
        <v>41</v>
      </c>
      <c r="D281" s="3">
        <v>434</v>
      </c>
      <c r="E281" s="4">
        <v>87</v>
      </c>
      <c r="F281">
        <f>INDEX(products[Cost per unit], MATCH(Table1[[#This Row],[Product]],products[Product],0))</f>
        <v>9</v>
      </c>
      <c r="G281">
        <f>Table1[[#This Row],[Cost per unit]]*Table1[[#This Row],[Units]]</f>
        <v>783</v>
      </c>
      <c r="H281" s="3">
        <f>Table1[[#This Row],[Amount]]-Table1[[#This Row],[Cost]]</f>
        <v>-349</v>
      </c>
    </row>
    <row r="282" spans="1:8" x14ac:dyDescent="0.25">
      <c r="A282" t="s">
        <v>25</v>
      </c>
      <c r="B282" t="s">
        <v>17</v>
      </c>
      <c r="C282" t="s">
        <v>15</v>
      </c>
      <c r="D282" s="3">
        <v>385</v>
      </c>
      <c r="E282" s="4">
        <v>249</v>
      </c>
      <c r="F282">
        <f>INDEX(products[Cost per unit], MATCH(Table1[[#This Row],[Product]],products[Product],0))</f>
        <v>6.47</v>
      </c>
      <c r="G282">
        <f>Table1[[#This Row],[Cost per unit]]*Table1[[#This Row],[Units]]</f>
        <v>1611.03</v>
      </c>
      <c r="H282" s="3">
        <f>Table1[[#This Row],[Amount]]-Table1[[#This Row],[Cost]]</f>
        <v>-1226.03</v>
      </c>
    </row>
    <row r="283" spans="1:8" x14ac:dyDescent="0.25">
      <c r="A283" t="s">
        <v>8</v>
      </c>
      <c r="B283" t="s">
        <v>9</v>
      </c>
      <c r="C283" t="s">
        <v>19</v>
      </c>
      <c r="D283" s="3">
        <v>357</v>
      </c>
      <c r="E283" s="4">
        <v>126</v>
      </c>
      <c r="F283">
        <f>INDEX(products[Cost per unit], MATCH(Table1[[#This Row],[Product]],products[Product],0))</f>
        <v>12.37</v>
      </c>
      <c r="G283">
        <f>Table1[[#This Row],[Cost per unit]]*Table1[[#This Row],[Units]]</f>
        <v>1558.62</v>
      </c>
      <c r="H283" s="3">
        <f>Table1[[#This Row],[Amount]]-Table1[[#This Row],[Cost]]</f>
        <v>-1201.6199999999999</v>
      </c>
    </row>
    <row r="284" spans="1:8" x14ac:dyDescent="0.25">
      <c r="A284" t="s">
        <v>13</v>
      </c>
      <c r="B284" t="s">
        <v>30</v>
      </c>
      <c r="C284" t="s">
        <v>22</v>
      </c>
      <c r="D284" s="3">
        <v>336</v>
      </c>
      <c r="E284" s="4">
        <v>144</v>
      </c>
      <c r="F284">
        <f>INDEX(products[Cost per unit], MATCH(Table1[[#This Row],[Product]],products[Product],0))</f>
        <v>9.77</v>
      </c>
      <c r="G284">
        <f>Table1[[#This Row],[Cost per unit]]*Table1[[#This Row],[Units]]</f>
        <v>1406.8799999999999</v>
      </c>
      <c r="H284" s="3">
        <f>Table1[[#This Row],[Amount]]-Table1[[#This Row],[Cost]]</f>
        <v>-1070.8799999999999</v>
      </c>
    </row>
    <row r="285" spans="1:8" x14ac:dyDescent="0.25">
      <c r="A285" t="s">
        <v>23</v>
      </c>
      <c r="B285" t="s">
        <v>14</v>
      </c>
      <c r="C285" t="s">
        <v>10</v>
      </c>
      <c r="D285" s="3">
        <v>280</v>
      </c>
      <c r="E285" s="4">
        <v>87</v>
      </c>
      <c r="F285">
        <f>INDEX(products[Cost per unit], MATCH(Table1[[#This Row],[Product]],products[Product],0))</f>
        <v>8.65</v>
      </c>
      <c r="G285">
        <f>Table1[[#This Row],[Cost per unit]]*Table1[[#This Row],[Units]]</f>
        <v>752.55000000000007</v>
      </c>
      <c r="H285" s="3">
        <f>Table1[[#This Row],[Amount]]-Table1[[#This Row],[Cost]]</f>
        <v>-472.55000000000007</v>
      </c>
    </row>
    <row r="286" spans="1:8" x14ac:dyDescent="0.25">
      <c r="A286" t="s">
        <v>11</v>
      </c>
      <c r="B286" t="s">
        <v>6</v>
      </c>
      <c r="C286" t="s">
        <v>12</v>
      </c>
      <c r="D286" s="3">
        <v>259</v>
      </c>
      <c r="E286" s="4">
        <v>207</v>
      </c>
      <c r="F286">
        <f>INDEX(products[Cost per unit], MATCH(Table1[[#This Row],[Product]],products[Product],0))</f>
        <v>11.88</v>
      </c>
      <c r="G286">
        <f>Table1[[#This Row],[Cost per unit]]*Table1[[#This Row],[Units]]</f>
        <v>2459.1600000000003</v>
      </c>
      <c r="H286" s="3">
        <f>Table1[[#This Row],[Amount]]-Table1[[#This Row],[Cost]]</f>
        <v>-2200.1600000000003</v>
      </c>
    </row>
    <row r="287" spans="1:8" x14ac:dyDescent="0.25">
      <c r="A287" t="s">
        <v>26</v>
      </c>
      <c r="B287" t="s">
        <v>30</v>
      </c>
      <c r="C287" t="s">
        <v>31</v>
      </c>
      <c r="D287" s="3">
        <v>252</v>
      </c>
      <c r="E287" s="4">
        <v>54</v>
      </c>
      <c r="F287">
        <f>INDEX(products[Cost per unit], MATCH(Table1[[#This Row],[Product]],products[Product],0))</f>
        <v>9.33</v>
      </c>
      <c r="G287">
        <f>Table1[[#This Row],[Cost per unit]]*Table1[[#This Row],[Units]]</f>
        <v>503.82</v>
      </c>
      <c r="H287" s="3">
        <f>Table1[[#This Row],[Amount]]-Table1[[#This Row],[Cost]]</f>
        <v>-251.82</v>
      </c>
    </row>
    <row r="288" spans="1:8" x14ac:dyDescent="0.25">
      <c r="A288" t="s">
        <v>35</v>
      </c>
      <c r="B288" t="s">
        <v>6</v>
      </c>
      <c r="C288" t="s">
        <v>41</v>
      </c>
      <c r="D288" s="3">
        <v>245</v>
      </c>
      <c r="E288" s="4">
        <v>288</v>
      </c>
      <c r="F288">
        <f>INDEX(products[Cost per unit], MATCH(Table1[[#This Row],[Product]],products[Product],0))</f>
        <v>9</v>
      </c>
      <c r="G288">
        <f>Table1[[#This Row],[Cost per unit]]*Table1[[#This Row],[Units]]</f>
        <v>2592</v>
      </c>
      <c r="H288" s="3">
        <f>Table1[[#This Row],[Amount]]-Table1[[#This Row],[Cost]]</f>
        <v>-2347</v>
      </c>
    </row>
    <row r="289" spans="1:8" x14ac:dyDescent="0.25">
      <c r="A289" t="s">
        <v>26</v>
      </c>
      <c r="B289" t="s">
        <v>6</v>
      </c>
      <c r="C289" t="s">
        <v>36</v>
      </c>
      <c r="D289" s="3">
        <v>238</v>
      </c>
      <c r="E289" s="4">
        <v>18</v>
      </c>
      <c r="F289">
        <f>INDEX(products[Cost per unit], MATCH(Table1[[#This Row],[Product]],products[Product],0))</f>
        <v>7.64</v>
      </c>
      <c r="G289">
        <f>Table1[[#This Row],[Cost per unit]]*Table1[[#This Row],[Units]]</f>
        <v>137.51999999999998</v>
      </c>
      <c r="H289" s="3">
        <f>Table1[[#This Row],[Amount]]-Table1[[#This Row],[Cost]]</f>
        <v>100.48000000000002</v>
      </c>
    </row>
    <row r="290" spans="1:8" x14ac:dyDescent="0.25">
      <c r="A290" t="s">
        <v>5</v>
      </c>
      <c r="B290" t="s">
        <v>14</v>
      </c>
      <c r="C290" t="s">
        <v>12</v>
      </c>
      <c r="D290" s="3">
        <v>217</v>
      </c>
      <c r="E290" s="4">
        <v>36</v>
      </c>
      <c r="F290">
        <f>INDEX(products[Cost per unit], MATCH(Table1[[#This Row],[Product]],products[Product],0))</f>
        <v>11.88</v>
      </c>
      <c r="G290">
        <f>Table1[[#This Row],[Cost per unit]]*Table1[[#This Row],[Units]]</f>
        <v>427.68</v>
      </c>
      <c r="H290" s="3">
        <f>Table1[[#This Row],[Amount]]-Table1[[#This Row],[Cost]]</f>
        <v>-210.68</v>
      </c>
    </row>
    <row r="291" spans="1:8" x14ac:dyDescent="0.25">
      <c r="A291" t="s">
        <v>26</v>
      </c>
      <c r="B291" t="s">
        <v>14</v>
      </c>
      <c r="C291" t="s">
        <v>28</v>
      </c>
      <c r="D291" s="3">
        <v>189</v>
      </c>
      <c r="E291" s="4">
        <v>48</v>
      </c>
      <c r="F291">
        <f>INDEX(products[Cost per unit], MATCH(Table1[[#This Row],[Product]],products[Product],0))</f>
        <v>3.11</v>
      </c>
      <c r="G291">
        <f>Table1[[#This Row],[Cost per unit]]*Table1[[#This Row],[Units]]</f>
        <v>149.28</v>
      </c>
      <c r="H291" s="3">
        <f>Table1[[#This Row],[Amount]]-Table1[[#This Row],[Cost]]</f>
        <v>39.72</v>
      </c>
    </row>
    <row r="292" spans="1:8" x14ac:dyDescent="0.25">
      <c r="A292" t="s">
        <v>25</v>
      </c>
      <c r="B292" t="s">
        <v>6</v>
      </c>
      <c r="C292" t="s">
        <v>21</v>
      </c>
      <c r="D292" s="3">
        <v>182</v>
      </c>
      <c r="E292" s="4">
        <v>48</v>
      </c>
      <c r="F292">
        <f>INDEX(products[Cost per unit], MATCH(Table1[[#This Row],[Product]],products[Product],0))</f>
        <v>5.79</v>
      </c>
      <c r="G292">
        <f>Table1[[#This Row],[Cost per unit]]*Table1[[#This Row],[Units]]</f>
        <v>277.92</v>
      </c>
      <c r="H292" s="3">
        <f>Table1[[#This Row],[Amount]]-Table1[[#This Row],[Cost]]</f>
        <v>-95.920000000000016</v>
      </c>
    </row>
    <row r="293" spans="1:8" x14ac:dyDescent="0.25">
      <c r="A293" t="s">
        <v>8</v>
      </c>
      <c r="B293" t="s">
        <v>20</v>
      </c>
      <c r="C293" t="s">
        <v>22</v>
      </c>
      <c r="D293" s="3">
        <v>168</v>
      </c>
      <c r="E293" s="4">
        <v>84</v>
      </c>
      <c r="F293">
        <f>INDEX(products[Cost per unit], MATCH(Table1[[#This Row],[Product]],products[Product],0))</f>
        <v>9.77</v>
      </c>
      <c r="G293">
        <f>Table1[[#This Row],[Cost per unit]]*Table1[[#This Row],[Units]]</f>
        <v>820.68</v>
      </c>
      <c r="H293" s="3">
        <f>Table1[[#This Row],[Amount]]-Table1[[#This Row],[Cost]]</f>
        <v>-652.67999999999995</v>
      </c>
    </row>
    <row r="294" spans="1:8" x14ac:dyDescent="0.25">
      <c r="A294" t="s">
        <v>13</v>
      </c>
      <c r="B294" t="s">
        <v>20</v>
      </c>
      <c r="C294" t="s">
        <v>18</v>
      </c>
      <c r="D294" s="3">
        <v>154</v>
      </c>
      <c r="E294" s="4">
        <v>21</v>
      </c>
      <c r="F294">
        <f>INDEX(products[Cost per unit], MATCH(Table1[[#This Row],[Product]],products[Product],0))</f>
        <v>13.15</v>
      </c>
      <c r="G294">
        <f>Table1[[#This Row],[Cost per unit]]*Table1[[#This Row],[Units]]</f>
        <v>276.15000000000003</v>
      </c>
      <c r="H294" s="3">
        <f>Table1[[#This Row],[Amount]]-Table1[[#This Row],[Cost]]</f>
        <v>-122.15000000000003</v>
      </c>
    </row>
    <row r="295" spans="1:8" x14ac:dyDescent="0.25">
      <c r="A295" t="s">
        <v>11</v>
      </c>
      <c r="B295" t="s">
        <v>9</v>
      </c>
      <c r="C295" t="s">
        <v>42</v>
      </c>
      <c r="D295" s="3">
        <v>98</v>
      </c>
      <c r="E295" s="4">
        <v>159</v>
      </c>
      <c r="F295">
        <f>INDEX(products[Cost per unit], MATCH(Table1[[#This Row],[Product]],products[Product],0))</f>
        <v>5.6</v>
      </c>
      <c r="G295">
        <f>Table1[[#This Row],[Cost per unit]]*Table1[[#This Row],[Units]]</f>
        <v>890.4</v>
      </c>
      <c r="H295" s="3">
        <f>Table1[[#This Row],[Amount]]-Table1[[#This Row],[Cost]]</f>
        <v>-792.4</v>
      </c>
    </row>
    <row r="296" spans="1:8" x14ac:dyDescent="0.25">
      <c r="A296" t="s">
        <v>13</v>
      </c>
      <c r="B296" t="s">
        <v>14</v>
      </c>
      <c r="C296" t="s">
        <v>42</v>
      </c>
      <c r="D296" s="3">
        <v>98</v>
      </c>
      <c r="E296" s="4">
        <v>204</v>
      </c>
      <c r="F296">
        <f>INDEX(products[Cost per unit], MATCH(Table1[[#This Row],[Product]],products[Product],0))</f>
        <v>5.6</v>
      </c>
      <c r="G296">
        <f>Table1[[#This Row],[Cost per unit]]*Table1[[#This Row],[Units]]</f>
        <v>1142.3999999999999</v>
      </c>
      <c r="H296" s="3">
        <f>Table1[[#This Row],[Amount]]-Table1[[#This Row],[Cost]]</f>
        <v>-1044.3999999999999</v>
      </c>
    </row>
    <row r="297" spans="1:8" x14ac:dyDescent="0.25">
      <c r="A297" t="s">
        <v>35</v>
      </c>
      <c r="B297" t="s">
        <v>20</v>
      </c>
      <c r="C297" t="s">
        <v>31</v>
      </c>
      <c r="D297" s="3">
        <v>63</v>
      </c>
      <c r="E297" s="4">
        <v>123</v>
      </c>
      <c r="F297">
        <f>INDEX(products[Cost per unit], MATCH(Table1[[#This Row],[Product]],products[Product],0))</f>
        <v>9.33</v>
      </c>
      <c r="G297">
        <f>Table1[[#This Row],[Cost per unit]]*Table1[[#This Row],[Units]]</f>
        <v>1147.5899999999999</v>
      </c>
      <c r="H297" s="3">
        <f>Table1[[#This Row],[Amount]]-Table1[[#This Row],[Cost]]</f>
        <v>-1084.5899999999999</v>
      </c>
    </row>
    <row r="298" spans="1:8" x14ac:dyDescent="0.25">
      <c r="A298" t="s">
        <v>26</v>
      </c>
      <c r="B298" t="s">
        <v>20</v>
      </c>
      <c r="C298" t="s">
        <v>31</v>
      </c>
      <c r="D298" s="3">
        <v>56</v>
      </c>
      <c r="E298" s="4">
        <v>51</v>
      </c>
      <c r="F298">
        <f>INDEX(products[Cost per unit], MATCH(Table1[[#This Row],[Product]],products[Product],0))</f>
        <v>9.33</v>
      </c>
      <c r="G298">
        <f>Table1[[#This Row],[Cost per unit]]*Table1[[#This Row],[Units]]</f>
        <v>475.83</v>
      </c>
      <c r="H298" s="3">
        <f>Table1[[#This Row],[Amount]]-Table1[[#This Row],[Cost]]</f>
        <v>-419.83</v>
      </c>
    </row>
    <row r="299" spans="1:8" x14ac:dyDescent="0.25">
      <c r="A299" t="s">
        <v>8</v>
      </c>
      <c r="B299" t="s">
        <v>6</v>
      </c>
      <c r="C299" t="s">
        <v>7</v>
      </c>
      <c r="D299" s="3">
        <v>42</v>
      </c>
      <c r="E299" s="4">
        <v>150</v>
      </c>
      <c r="F299">
        <f>INDEX(products[Cost per unit], MATCH(Table1[[#This Row],[Product]],products[Product],0))</f>
        <v>14.49</v>
      </c>
      <c r="G299">
        <f>Table1[[#This Row],[Cost per unit]]*Table1[[#This Row],[Units]]</f>
        <v>2173.5</v>
      </c>
      <c r="H299" s="3">
        <f>Table1[[#This Row],[Amount]]-Table1[[#This Row],[Cost]]</f>
        <v>-2131.5</v>
      </c>
    </row>
    <row r="300" spans="1:8" x14ac:dyDescent="0.25">
      <c r="A300" t="s">
        <v>27</v>
      </c>
      <c r="B300" t="s">
        <v>17</v>
      </c>
      <c r="C300" t="s">
        <v>29</v>
      </c>
      <c r="D300" s="3">
        <v>21</v>
      </c>
      <c r="E300" s="4">
        <v>168</v>
      </c>
      <c r="F300">
        <f>INDEX(products[Cost per unit], MATCH(Table1[[#This Row],[Product]],products[Product],0))</f>
        <v>8.7899999999999991</v>
      </c>
      <c r="G300">
        <f>Table1[[#This Row],[Cost per unit]]*Table1[[#This Row],[Units]]</f>
        <v>1476.7199999999998</v>
      </c>
      <c r="H300" s="3">
        <f>Table1[[#This Row],[Amount]]-Table1[[#This Row],[Cost]]</f>
        <v>-1455.7199999999998</v>
      </c>
    </row>
    <row r="301" spans="1:8" x14ac:dyDescent="0.25">
      <c r="A301" t="s">
        <v>5</v>
      </c>
      <c r="B301" t="s">
        <v>17</v>
      </c>
      <c r="C301" t="s">
        <v>32</v>
      </c>
      <c r="D301" s="3">
        <v>0</v>
      </c>
      <c r="E301" s="4">
        <v>135</v>
      </c>
      <c r="F301">
        <f>INDEX(products[Cost per unit], MATCH(Table1[[#This Row],[Product]],products[Product],0))</f>
        <v>7.16</v>
      </c>
      <c r="G301">
        <f>Table1[[#This Row],[Cost per unit]]*Table1[[#This Row],[Units]]</f>
        <v>966.6</v>
      </c>
      <c r="H301" s="3">
        <f>Table1[[#This Row],[Amount]]-Table1[[#This Row],[Cost]]</f>
        <v>-966.6</v>
      </c>
    </row>
  </sheetData>
  <mergeCells count="1">
    <mergeCell ref="L2:N2"/>
  </mergeCells>
  <conditionalFormatting sqref="D1:D1048576">
    <cfRule type="colorScale" priority="2">
      <colorScale>
        <cfvo type="min"/>
        <cfvo type="percentile" val="50"/>
        <cfvo type="max"/>
        <color rgb="FF63BE7B"/>
        <color rgb="FFFFEB84"/>
        <color rgb="FFF8696B"/>
      </colorScale>
    </cfRule>
  </conditionalFormatting>
  <conditionalFormatting sqref="E1:E1048576">
    <cfRule type="dataBar" priority="1">
      <dataBar>
        <cfvo type="min"/>
        <cfvo type="max"/>
        <color rgb="FF63C384"/>
      </dataBar>
      <extLst>
        <ext xmlns:x14="http://schemas.microsoft.com/office/spreadsheetml/2009/9/main" uri="{B025F937-C7B1-47D3-B67F-A62EFF666E3E}">
          <x14:id>{4BB4BB62-C221-4825-8893-E09F233DA298}</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BB4BB62-C221-4825-8893-E09F233DA298}">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F505-7269-4EBE-8C80-7C9C77316502}">
  <dimension ref="A1:M301"/>
  <sheetViews>
    <sheetView showGridLines="0" workbookViewId="0">
      <selection activeCell="E14" sqref="E14"/>
    </sheetView>
  </sheetViews>
  <sheetFormatPr defaultRowHeight="15" x14ac:dyDescent="0.25"/>
  <cols>
    <col min="1" max="1" width="19.28515625" customWidth="1"/>
    <col min="2" max="3" width="12.5703125" customWidth="1"/>
    <col min="4" max="4" width="11" customWidth="1"/>
    <col min="5" max="5" width="17.7109375" customWidth="1"/>
    <col min="6" max="6" width="13.140625" bestFit="1" customWidth="1"/>
    <col min="7" max="7" width="14.85546875" bestFit="1" customWidth="1"/>
    <col min="8" max="8" width="6.85546875" customWidth="1"/>
    <col min="9" max="10" width="12.28515625" bestFit="1" customWidth="1"/>
  </cols>
  <sheetData>
    <row r="1" spans="1:13" x14ac:dyDescent="0.25">
      <c r="A1" s="20" t="s">
        <v>51</v>
      </c>
      <c r="B1" s="20"/>
      <c r="C1" s="20"/>
      <c r="D1" s="20"/>
      <c r="E1" s="2"/>
      <c r="F1" s="21" t="s">
        <v>60</v>
      </c>
      <c r="G1" s="22"/>
      <c r="H1" s="22"/>
      <c r="I1" s="22"/>
      <c r="J1" s="22"/>
      <c r="K1" s="22"/>
      <c r="L1" s="22"/>
      <c r="M1" s="22"/>
    </row>
    <row r="2" spans="1:13" x14ac:dyDescent="0.25">
      <c r="D2" s="3"/>
      <c r="E2" s="4"/>
    </row>
    <row r="3" spans="1:13" x14ac:dyDescent="0.25">
      <c r="A3" s="6" t="s">
        <v>52</v>
      </c>
      <c r="B3" s="7" t="s">
        <v>53</v>
      </c>
      <c r="C3" s="5"/>
      <c r="D3" s="7" t="s">
        <v>54</v>
      </c>
      <c r="E3" s="4"/>
      <c r="F3" s="12" t="s">
        <v>55</v>
      </c>
      <c r="G3" t="s">
        <v>57</v>
      </c>
      <c r="H3" t="s">
        <v>59</v>
      </c>
      <c r="I3" t="s">
        <v>58</v>
      </c>
    </row>
    <row r="4" spans="1:13" x14ac:dyDescent="0.25">
      <c r="A4" s="8" t="s">
        <v>30</v>
      </c>
      <c r="B4" s="14">
        <v>252469</v>
      </c>
      <c r="C4">
        <v>252469</v>
      </c>
      <c r="D4" s="10">
        <f>SUMIFS(Table1[Units], Table1[Geography],A4)</f>
        <v>8760</v>
      </c>
      <c r="E4" s="4"/>
      <c r="F4" s="13" t="s">
        <v>30</v>
      </c>
      <c r="G4" s="16">
        <v>252469</v>
      </c>
      <c r="H4">
        <v>252469</v>
      </c>
      <c r="I4">
        <v>8760</v>
      </c>
    </row>
    <row r="5" spans="1:13" x14ac:dyDescent="0.25">
      <c r="A5" s="8" t="s">
        <v>14</v>
      </c>
      <c r="B5" s="14">
        <v>237944</v>
      </c>
      <c r="C5">
        <v>237944</v>
      </c>
      <c r="D5" s="10">
        <f>SUMIFS(Table1[Units], Table1[Geography],A5)</f>
        <v>7302</v>
      </c>
      <c r="E5" s="4"/>
      <c r="F5" s="13" t="s">
        <v>14</v>
      </c>
      <c r="G5" s="16">
        <v>237944</v>
      </c>
      <c r="H5">
        <v>237944</v>
      </c>
      <c r="I5">
        <v>7302</v>
      </c>
    </row>
    <row r="6" spans="1:13" x14ac:dyDescent="0.25">
      <c r="A6" s="8" t="s">
        <v>6</v>
      </c>
      <c r="B6" s="14">
        <v>218813</v>
      </c>
      <c r="C6">
        <v>218813</v>
      </c>
      <c r="D6" s="10">
        <f>SUMIFS(Table1[Units], Table1[Geography],A6)</f>
        <v>7431</v>
      </c>
      <c r="E6" s="4"/>
      <c r="F6" s="13" t="s">
        <v>6</v>
      </c>
      <c r="G6" s="16">
        <v>218813</v>
      </c>
      <c r="H6">
        <v>218813</v>
      </c>
      <c r="I6">
        <v>7431</v>
      </c>
    </row>
    <row r="7" spans="1:13" x14ac:dyDescent="0.25">
      <c r="A7" s="8" t="s">
        <v>9</v>
      </c>
      <c r="B7" s="14">
        <v>189434</v>
      </c>
      <c r="C7">
        <v>189434</v>
      </c>
      <c r="D7" s="10">
        <f>SUMIFS(Table1[Units], Table1[Geography],A7)</f>
        <v>10158</v>
      </c>
      <c r="E7" s="4"/>
      <c r="F7" s="13" t="s">
        <v>9</v>
      </c>
      <c r="G7" s="16">
        <v>189434</v>
      </c>
      <c r="H7">
        <v>189434</v>
      </c>
      <c r="I7">
        <v>10158</v>
      </c>
    </row>
    <row r="8" spans="1:13" x14ac:dyDescent="0.25">
      <c r="A8" s="8" t="s">
        <v>17</v>
      </c>
      <c r="B8" s="14">
        <v>173530</v>
      </c>
      <c r="C8">
        <v>173530</v>
      </c>
      <c r="D8" s="10">
        <f>SUMIFS(Table1[Units], Table1[Geography],A8)</f>
        <v>5745</v>
      </c>
      <c r="E8" s="4"/>
      <c r="F8" s="13" t="s">
        <v>17</v>
      </c>
      <c r="G8" s="16">
        <v>173530</v>
      </c>
      <c r="H8">
        <v>173530</v>
      </c>
      <c r="I8">
        <v>5745</v>
      </c>
    </row>
    <row r="9" spans="1:13" x14ac:dyDescent="0.25">
      <c r="A9" s="9" t="s">
        <v>20</v>
      </c>
      <c r="B9" s="15">
        <v>168679</v>
      </c>
      <c r="C9">
        <v>168679</v>
      </c>
      <c r="D9" s="11">
        <f>SUMIFS(Table1[Units], Table1[Geography],A9)</f>
        <v>6264</v>
      </c>
      <c r="E9" s="4"/>
      <c r="F9" s="13" t="s">
        <v>20</v>
      </c>
      <c r="G9" s="16">
        <v>168679</v>
      </c>
      <c r="H9">
        <v>168679</v>
      </c>
      <c r="I9">
        <v>6264</v>
      </c>
    </row>
    <row r="10" spans="1:13" x14ac:dyDescent="0.25">
      <c r="D10" s="3"/>
      <c r="E10" s="4"/>
    </row>
    <row r="11" spans="1:13" x14ac:dyDescent="0.25">
      <c r="D11" s="3"/>
      <c r="E11" s="4"/>
    </row>
    <row r="12" spans="1:13" x14ac:dyDescent="0.25">
      <c r="D12" s="3"/>
      <c r="E12" s="4"/>
    </row>
    <row r="13" spans="1:13" x14ac:dyDescent="0.25">
      <c r="D13" s="3"/>
      <c r="E13" s="4"/>
    </row>
    <row r="14" spans="1:13" x14ac:dyDescent="0.25">
      <c r="D14" s="3"/>
      <c r="E14" s="4"/>
    </row>
    <row r="15" spans="1:13" x14ac:dyDescent="0.25">
      <c r="D15" s="3"/>
      <c r="E15" s="4"/>
    </row>
    <row r="16" spans="1:13" x14ac:dyDescent="0.25">
      <c r="D16" s="3"/>
      <c r="E16" s="4"/>
    </row>
    <row r="17" spans="4:5" x14ac:dyDescent="0.25">
      <c r="D17" s="3"/>
      <c r="E17" s="4"/>
    </row>
    <row r="18" spans="4:5" x14ac:dyDescent="0.25">
      <c r="D18" s="3"/>
      <c r="E18" s="4"/>
    </row>
    <row r="19" spans="4:5" x14ac:dyDescent="0.25">
      <c r="D19" s="3"/>
      <c r="E19" s="4"/>
    </row>
    <row r="20" spans="4:5" x14ac:dyDescent="0.25">
      <c r="D20" s="3"/>
      <c r="E20" s="4"/>
    </row>
    <row r="21" spans="4:5" x14ac:dyDescent="0.25">
      <c r="D21" s="3"/>
      <c r="E21" s="4"/>
    </row>
    <row r="22" spans="4:5" x14ac:dyDescent="0.25">
      <c r="D22" s="3"/>
      <c r="E22" s="4"/>
    </row>
    <row r="23" spans="4:5" x14ac:dyDescent="0.25">
      <c r="D23" s="3"/>
      <c r="E23" s="4"/>
    </row>
    <row r="24" spans="4:5" x14ac:dyDescent="0.25">
      <c r="D24" s="3"/>
      <c r="E24" s="4"/>
    </row>
    <row r="25" spans="4:5" x14ac:dyDescent="0.25">
      <c r="D25" s="3"/>
      <c r="E25" s="4"/>
    </row>
    <row r="26" spans="4:5" x14ac:dyDescent="0.25">
      <c r="D26" s="3"/>
      <c r="E26" s="4"/>
    </row>
    <row r="27" spans="4:5" x14ac:dyDescent="0.25">
      <c r="D27" s="3"/>
      <c r="E27" s="4"/>
    </row>
    <row r="28" spans="4:5" x14ac:dyDescent="0.25">
      <c r="D28" s="3"/>
      <c r="E28" s="4"/>
    </row>
    <row r="29" spans="4:5" x14ac:dyDescent="0.25">
      <c r="D29" s="3"/>
      <c r="E29" s="4"/>
    </row>
    <row r="30" spans="4:5" x14ac:dyDescent="0.25">
      <c r="D30" s="3"/>
      <c r="E30" s="4"/>
    </row>
    <row r="31" spans="4:5" x14ac:dyDescent="0.25">
      <c r="D31" s="3"/>
      <c r="E31" s="4"/>
    </row>
    <row r="32" spans="4:5" x14ac:dyDescent="0.25">
      <c r="D32" s="3"/>
      <c r="E32" s="4"/>
    </row>
    <row r="33" spans="4:5" x14ac:dyDescent="0.25">
      <c r="D33" s="3"/>
      <c r="E33" s="4"/>
    </row>
    <row r="34" spans="4:5" x14ac:dyDescent="0.25">
      <c r="D34" s="3"/>
      <c r="E34" s="4"/>
    </row>
    <row r="35" spans="4:5" x14ac:dyDescent="0.25">
      <c r="D35" s="3"/>
      <c r="E35" s="4"/>
    </row>
    <row r="36" spans="4:5" x14ac:dyDescent="0.25">
      <c r="D36" s="3"/>
      <c r="E36" s="4"/>
    </row>
    <row r="37" spans="4:5" x14ac:dyDescent="0.25">
      <c r="D37" s="3"/>
      <c r="E37" s="4"/>
    </row>
    <row r="38" spans="4:5" x14ac:dyDescent="0.25">
      <c r="D38" s="3"/>
      <c r="E38" s="4"/>
    </row>
    <row r="39" spans="4:5" x14ac:dyDescent="0.25">
      <c r="D39" s="3"/>
      <c r="E39" s="4"/>
    </row>
    <row r="40" spans="4:5" x14ac:dyDescent="0.25">
      <c r="D40" s="3"/>
      <c r="E40" s="4"/>
    </row>
    <row r="41" spans="4:5" x14ac:dyDescent="0.25">
      <c r="D41" s="3"/>
      <c r="E41" s="4"/>
    </row>
    <row r="42" spans="4:5" x14ac:dyDescent="0.25">
      <c r="D42" s="3"/>
      <c r="E42" s="4"/>
    </row>
    <row r="43" spans="4:5" x14ac:dyDescent="0.25">
      <c r="D43" s="3"/>
      <c r="E43" s="4"/>
    </row>
    <row r="44" spans="4:5" x14ac:dyDescent="0.25">
      <c r="D44" s="3"/>
      <c r="E44" s="4"/>
    </row>
    <row r="45" spans="4:5" x14ac:dyDescent="0.25">
      <c r="D45" s="3"/>
      <c r="E45" s="4"/>
    </row>
    <row r="46" spans="4:5" x14ac:dyDescent="0.25">
      <c r="D46" s="3"/>
      <c r="E46" s="4"/>
    </row>
    <row r="47" spans="4:5" x14ac:dyDescent="0.25">
      <c r="D47" s="3"/>
      <c r="E47" s="4"/>
    </row>
    <row r="48" spans="4:5" x14ac:dyDescent="0.25">
      <c r="D48" s="3"/>
      <c r="E48" s="4"/>
    </row>
    <row r="49" spans="4:5" x14ac:dyDescent="0.25">
      <c r="D49" s="3"/>
      <c r="E49" s="4"/>
    </row>
    <row r="50" spans="4:5" x14ac:dyDescent="0.25">
      <c r="D50" s="3"/>
      <c r="E50" s="4"/>
    </row>
    <row r="51" spans="4:5" x14ac:dyDescent="0.25">
      <c r="D51" s="3"/>
      <c r="E51" s="4"/>
    </row>
    <row r="52" spans="4:5" x14ac:dyDescent="0.25">
      <c r="D52" s="3"/>
      <c r="E52" s="4"/>
    </row>
    <row r="53" spans="4:5" x14ac:dyDescent="0.25">
      <c r="D53" s="3"/>
      <c r="E53" s="4"/>
    </row>
    <row r="54" spans="4:5" x14ac:dyDescent="0.25">
      <c r="D54" s="3"/>
      <c r="E54" s="4"/>
    </row>
    <row r="55" spans="4:5" x14ac:dyDescent="0.25">
      <c r="D55" s="3"/>
      <c r="E55" s="4"/>
    </row>
    <row r="56" spans="4:5" x14ac:dyDescent="0.25">
      <c r="D56" s="3"/>
      <c r="E56" s="4"/>
    </row>
    <row r="57" spans="4:5" x14ac:dyDescent="0.25">
      <c r="D57" s="3"/>
      <c r="E57" s="4"/>
    </row>
    <row r="58" spans="4:5" x14ac:dyDescent="0.25">
      <c r="D58" s="3"/>
      <c r="E58" s="4"/>
    </row>
    <row r="59" spans="4:5" x14ac:dyDescent="0.25">
      <c r="D59" s="3"/>
      <c r="E59" s="4"/>
    </row>
    <row r="60" spans="4:5" x14ac:dyDescent="0.25">
      <c r="D60" s="3"/>
      <c r="E60" s="4"/>
    </row>
    <row r="61" spans="4:5" x14ac:dyDescent="0.25">
      <c r="D61" s="3"/>
      <c r="E61" s="4"/>
    </row>
    <row r="62" spans="4:5" x14ac:dyDescent="0.25">
      <c r="D62" s="3"/>
      <c r="E62" s="4"/>
    </row>
    <row r="63" spans="4:5" x14ac:dyDescent="0.25">
      <c r="D63" s="3"/>
      <c r="E63" s="4"/>
    </row>
    <row r="64" spans="4:5" x14ac:dyDescent="0.25">
      <c r="D64" s="3"/>
      <c r="E64" s="4"/>
    </row>
    <row r="65" spans="4:5" x14ac:dyDescent="0.25">
      <c r="D65" s="3"/>
      <c r="E65" s="4"/>
    </row>
    <row r="66" spans="4:5" x14ac:dyDescent="0.25">
      <c r="D66" s="3"/>
      <c r="E66" s="4"/>
    </row>
    <row r="67" spans="4:5" x14ac:dyDescent="0.25">
      <c r="D67" s="3"/>
      <c r="E67" s="4"/>
    </row>
    <row r="68" spans="4:5" x14ac:dyDescent="0.25">
      <c r="D68" s="3"/>
      <c r="E68" s="4"/>
    </row>
    <row r="69" spans="4:5" x14ac:dyDescent="0.25">
      <c r="D69" s="3"/>
      <c r="E69" s="4"/>
    </row>
    <row r="70" spans="4:5" x14ac:dyDescent="0.25">
      <c r="D70" s="3"/>
      <c r="E70" s="4"/>
    </row>
    <row r="71" spans="4:5" x14ac:dyDescent="0.25">
      <c r="D71" s="3"/>
      <c r="E71" s="4"/>
    </row>
    <row r="72" spans="4:5" x14ac:dyDescent="0.25">
      <c r="D72" s="3"/>
      <c r="E72" s="4"/>
    </row>
    <row r="73" spans="4:5" x14ac:dyDescent="0.25">
      <c r="D73" s="3"/>
      <c r="E73" s="4"/>
    </row>
    <row r="74" spans="4:5" x14ac:dyDescent="0.25">
      <c r="D74" s="3"/>
      <c r="E74" s="4"/>
    </row>
    <row r="75" spans="4:5" x14ac:dyDescent="0.25">
      <c r="D75" s="3"/>
      <c r="E75" s="4"/>
    </row>
    <row r="76" spans="4:5" x14ac:dyDescent="0.25">
      <c r="D76" s="3"/>
      <c r="E76" s="4"/>
    </row>
    <row r="77" spans="4:5" x14ac:dyDescent="0.25">
      <c r="D77" s="3"/>
      <c r="E77" s="4"/>
    </row>
    <row r="78" spans="4:5" x14ac:dyDescent="0.25">
      <c r="D78" s="3"/>
      <c r="E78" s="4"/>
    </row>
    <row r="79" spans="4:5" x14ac:dyDescent="0.25">
      <c r="D79" s="3"/>
      <c r="E79" s="4"/>
    </row>
    <row r="80" spans="4:5" x14ac:dyDescent="0.25">
      <c r="D80" s="3"/>
      <c r="E80" s="4"/>
    </row>
    <row r="81" spans="4:5" x14ac:dyDescent="0.25">
      <c r="D81" s="3"/>
      <c r="E81" s="4"/>
    </row>
    <row r="82" spans="4:5" x14ac:dyDescent="0.25">
      <c r="D82" s="3"/>
      <c r="E82" s="4"/>
    </row>
    <row r="83" spans="4:5" x14ac:dyDescent="0.25">
      <c r="D83" s="3"/>
      <c r="E83" s="4"/>
    </row>
    <row r="84" spans="4:5" x14ac:dyDescent="0.25">
      <c r="D84" s="3"/>
      <c r="E84" s="4"/>
    </row>
    <row r="85" spans="4:5" x14ac:dyDescent="0.25">
      <c r="D85" s="3"/>
      <c r="E85" s="4"/>
    </row>
    <row r="86" spans="4:5" x14ac:dyDescent="0.25">
      <c r="D86" s="3"/>
      <c r="E86" s="4"/>
    </row>
    <row r="87" spans="4:5" x14ac:dyDescent="0.25">
      <c r="D87" s="3"/>
      <c r="E87" s="4"/>
    </row>
    <row r="88" spans="4:5" x14ac:dyDescent="0.25">
      <c r="D88" s="3"/>
      <c r="E88" s="4"/>
    </row>
    <row r="89" spans="4:5" x14ac:dyDescent="0.25">
      <c r="D89" s="3"/>
      <c r="E89" s="4"/>
    </row>
    <row r="90" spans="4:5" x14ac:dyDescent="0.25">
      <c r="D90" s="3"/>
      <c r="E90" s="4"/>
    </row>
    <row r="91" spans="4:5" x14ac:dyDescent="0.25">
      <c r="D91" s="3"/>
      <c r="E91" s="4"/>
    </row>
    <row r="92" spans="4:5" x14ac:dyDescent="0.25">
      <c r="D92" s="3"/>
      <c r="E92" s="4"/>
    </row>
    <row r="93" spans="4:5" x14ac:dyDescent="0.25">
      <c r="D93" s="3"/>
      <c r="E93" s="4"/>
    </row>
    <row r="94" spans="4:5" x14ac:dyDescent="0.25">
      <c r="D94" s="3"/>
      <c r="E94" s="4"/>
    </row>
    <row r="95" spans="4:5" x14ac:dyDescent="0.25">
      <c r="D95" s="3"/>
      <c r="E95" s="4"/>
    </row>
    <row r="96" spans="4:5" x14ac:dyDescent="0.25">
      <c r="D96" s="3"/>
      <c r="E96" s="4"/>
    </row>
    <row r="97" spans="4:5" x14ac:dyDescent="0.25">
      <c r="D97" s="3"/>
      <c r="E97" s="4"/>
    </row>
    <row r="98" spans="4:5" x14ac:dyDescent="0.25">
      <c r="D98" s="3"/>
      <c r="E98" s="4"/>
    </row>
    <row r="99" spans="4:5" x14ac:dyDescent="0.25">
      <c r="D99" s="3"/>
      <c r="E99" s="4"/>
    </row>
    <row r="100" spans="4:5" x14ac:dyDescent="0.25">
      <c r="D100" s="3"/>
      <c r="E100" s="4"/>
    </row>
    <row r="101" spans="4:5" x14ac:dyDescent="0.25">
      <c r="D101" s="3"/>
      <c r="E101" s="4"/>
    </row>
    <row r="102" spans="4:5" x14ac:dyDescent="0.25">
      <c r="D102" s="3"/>
      <c r="E102" s="4"/>
    </row>
    <row r="103" spans="4:5" x14ac:dyDescent="0.25">
      <c r="D103" s="3"/>
      <c r="E103" s="4"/>
    </row>
    <row r="104" spans="4:5" x14ac:dyDescent="0.25">
      <c r="D104" s="3"/>
      <c r="E104" s="4"/>
    </row>
    <row r="105" spans="4:5" x14ac:dyDescent="0.25">
      <c r="D105" s="3"/>
      <c r="E105" s="4"/>
    </row>
    <row r="106" spans="4:5" x14ac:dyDescent="0.25">
      <c r="D106" s="3"/>
      <c r="E106" s="4"/>
    </row>
    <row r="107" spans="4:5" x14ac:dyDescent="0.25">
      <c r="D107" s="3"/>
      <c r="E107" s="4"/>
    </row>
    <row r="108" spans="4:5" x14ac:dyDescent="0.25">
      <c r="D108" s="3"/>
      <c r="E108" s="4"/>
    </row>
    <row r="109" spans="4:5" x14ac:dyDescent="0.25">
      <c r="D109" s="3"/>
      <c r="E109" s="4"/>
    </row>
    <row r="110" spans="4:5" x14ac:dyDescent="0.25">
      <c r="D110" s="3"/>
      <c r="E110" s="4"/>
    </row>
    <row r="111" spans="4:5" x14ac:dyDescent="0.25">
      <c r="D111" s="3"/>
      <c r="E111" s="4"/>
    </row>
    <row r="112" spans="4:5" x14ac:dyDescent="0.25">
      <c r="D112" s="3"/>
      <c r="E112" s="4"/>
    </row>
    <row r="113" spans="4:5" x14ac:dyDescent="0.25">
      <c r="D113" s="3"/>
      <c r="E113" s="4"/>
    </row>
    <row r="114" spans="4:5" x14ac:dyDescent="0.25">
      <c r="D114" s="3"/>
      <c r="E114" s="4"/>
    </row>
    <row r="115" spans="4:5" x14ac:dyDescent="0.25">
      <c r="D115" s="3"/>
      <c r="E115" s="4"/>
    </row>
    <row r="116" spans="4:5" x14ac:dyDescent="0.25">
      <c r="D116" s="3"/>
      <c r="E116" s="4"/>
    </row>
    <row r="117" spans="4:5" x14ac:dyDescent="0.25">
      <c r="D117" s="3"/>
      <c r="E117" s="4"/>
    </row>
    <row r="118" spans="4:5" x14ac:dyDescent="0.25">
      <c r="D118" s="3"/>
      <c r="E118" s="4"/>
    </row>
    <row r="119" spans="4:5" x14ac:dyDescent="0.25">
      <c r="D119" s="3"/>
      <c r="E119" s="4"/>
    </row>
    <row r="120" spans="4:5" x14ac:dyDescent="0.25">
      <c r="D120" s="3"/>
      <c r="E120" s="4"/>
    </row>
    <row r="121" spans="4:5" x14ac:dyDescent="0.25">
      <c r="D121" s="3"/>
      <c r="E121" s="4"/>
    </row>
    <row r="122" spans="4:5" x14ac:dyDescent="0.25">
      <c r="D122" s="3"/>
      <c r="E122" s="4"/>
    </row>
    <row r="123" spans="4:5" x14ac:dyDescent="0.25">
      <c r="D123" s="3"/>
      <c r="E123" s="4"/>
    </row>
    <row r="124" spans="4:5" x14ac:dyDescent="0.25">
      <c r="D124" s="3"/>
      <c r="E124" s="4"/>
    </row>
    <row r="125" spans="4:5" x14ac:dyDescent="0.25">
      <c r="D125" s="3"/>
      <c r="E125" s="4"/>
    </row>
    <row r="126" spans="4:5" x14ac:dyDescent="0.25">
      <c r="D126" s="3"/>
      <c r="E126" s="4"/>
    </row>
    <row r="127" spans="4:5" x14ac:dyDescent="0.25">
      <c r="D127" s="3"/>
      <c r="E127" s="4"/>
    </row>
    <row r="128" spans="4:5" x14ac:dyDescent="0.25">
      <c r="D128" s="3"/>
      <c r="E128" s="4"/>
    </row>
    <row r="129" spans="4:5" x14ac:dyDescent="0.25">
      <c r="D129" s="3"/>
      <c r="E129" s="4"/>
    </row>
    <row r="130" spans="4:5" x14ac:dyDescent="0.25">
      <c r="D130" s="3"/>
      <c r="E130" s="4"/>
    </row>
    <row r="131" spans="4:5" x14ac:dyDescent="0.25">
      <c r="D131" s="3"/>
      <c r="E131" s="4"/>
    </row>
    <row r="132" spans="4:5" x14ac:dyDescent="0.25">
      <c r="D132" s="3"/>
      <c r="E132" s="4"/>
    </row>
    <row r="133" spans="4:5" x14ac:dyDescent="0.25">
      <c r="D133" s="3"/>
      <c r="E133" s="4"/>
    </row>
    <row r="134" spans="4:5" x14ac:dyDescent="0.25">
      <c r="D134" s="3"/>
      <c r="E134" s="4"/>
    </row>
    <row r="135" spans="4:5" x14ac:dyDescent="0.25">
      <c r="D135" s="3"/>
      <c r="E135" s="4"/>
    </row>
    <row r="136" spans="4:5" x14ac:dyDescent="0.25">
      <c r="D136" s="3"/>
      <c r="E136" s="4"/>
    </row>
    <row r="137" spans="4:5" x14ac:dyDescent="0.25">
      <c r="D137" s="3"/>
      <c r="E137" s="4"/>
    </row>
    <row r="138" spans="4:5" x14ac:dyDescent="0.25">
      <c r="D138" s="3"/>
      <c r="E138" s="4"/>
    </row>
    <row r="139" spans="4:5" x14ac:dyDescent="0.25">
      <c r="D139" s="3"/>
      <c r="E139" s="4"/>
    </row>
    <row r="140" spans="4:5" x14ac:dyDescent="0.25">
      <c r="D140" s="3"/>
      <c r="E140" s="4"/>
    </row>
    <row r="141" spans="4:5" x14ac:dyDescent="0.25">
      <c r="D141" s="3"/>
      <c r="E141" s="4"/>
    </row>
    <row r="142" spans="4:5" x14ac:dyDescent="0.25">
      <c r="D142" s="3"/>
      <c r="E142" s="4"/>
    </row>
    <row r="143" spans="4:5" x14ac:dyDescent="0.25">
      <c r="D143" s="3"/>
      <c r="E143" s="4"/>
    </row>
    <row r="144" spans="4:5" x14ac:dyDescent="0.25">
      <c r="D144" s="3"/>
      <c r="E144" s="4"/>
    </row>
    <row r="145" spans="4:5" x14ac:dyDescent="0.25">
      <c r="D145" s="3"/>
      <c r="E145" s="4"/>
    </row>
    <row r="146" spans="4:5" x14ac:dyDescent="0.25">
      <c r="D146" s="3"/>
      <c r="E146" s="4"/>
    </row>
    <row r="147" spans="4:5" x14ac:dyDescent="0.25">
      <c r="D147" s="3"/>
      <c r="E147" s="4"/>
    </row>
    <row r="148" spans="4:5" x14ac:dyDescent="0.25">
      <c r="D148" s="3"/>
      <c r="E148" s="4"/>
    </row>
    <row r="149" spans="4:5" x14ac:dyDescent="0.25">
      <c r="D149" s="3"/>
      <c r="E149" s="4"/>
    </row>
    <row r="150" spans="4:5" x14ac:dyDescent="0.25">
      <c r="D150" s="3"/>
      <c r="E150" s="4"/>
    </row>
    <row r="151" spans="4:5" x14ac:dyDescent="0.25">
      <c r="D151" s="3"/>
      <c r="E151" s="4"/>
    </row>
    <row r="152" spans="4:5" x14ac:dyDescent="0.25">
      <c r="D152" s="3"/>
      <c r="E152" s="4"/>
    </row>
    <row r="153" spans="4:5" x14ac:dyDescent="0.25">
      <c r="D153" s="3"/>
      <c r="E153" s="4"/>
    </row>
    <row r="154" spans="4:5" x14ac:dyDescent="0.25">
      <c r="D154" s="3"/>
      <c r="E154" s="4"/>
    </row>
    <row r="155" spans="4:5" x14ac:dyDescent="0.25">
      <c r="D155" s="3"/>
      <c r="E155" s="4"/>
    </row>
    <row r="156" spans="4:5" x14ac:dyDescent="0.25">
      <c r="D156" s="3"/>
      <c r="E156" s="4"/>
    </row>
    <row r="157" spans="4:5" x14ac:dyDescent="0.25">
      <c r="D157" s="3"/>
      <c r="E157" s="4"/>
    </row>
    <row r="158" spans="4:5" x14ac:dyDescent="0.25">
      <c r="D158" s="3"/>
      <c r="E158" s="4"/>
    </row>
    <row r="159" spans="4:5" x14ac:dyDescent="0.25">
      <c r="D159" s="3"/>
      <c r="E159" s="4"/>
    </row>
    <row r="160" spans="4:5" x14ac:dyDescent="0.25">
      <c r="D160" s="3"/>
      <c r="E160" s="4"/>
    </row>
    <row r="161" spans="4:5" x14ac:dyDescent="0.25">
      <c r="D161" s="3"/>
      <c r="E161" s="4"/>
    </row>
    <row r="162" spans="4:5" x14ac:dyDescent="0.25">
      <c r="D162" s="3"/>
      <c r="E162" s="4"/>
    </row>
    <row r="163" spans="4:5" x14ac:dyDescent="0.25">
      <c r="D163" s="3"/>
      <c r="E163" s="4"/>
    </row>
    <row r="164" spans="4:5" x14ac:dyDescent="0.25">
      <c r="D164" s="3"/>
      <c r="E164" s="4"/>
    </row>
    <row r="165" spans="4:5" x14ac:dyDescent="0.25">
      <c r="D165" s="3"/>
      <c r="E165" s="4"/>
    </row>
    <row r="166" spans="4:5" x14ac:dyDescent="0.25">
      <c r="D166" s="3"/>
      <c r="E166" s="4"/>
    </row>
    <row r="167" spans="4:5" x14ac:dyDescent="0.25">
      <c r="D167" s="3"/>
      <c r="E167" s="4"/>
    </row>
    <row r="168" spans="4:5" x14ac:dyDescent="0.25">
      <c r="D168" s="3"/>
      <c r="E168" s="4"/>
    </row>
    <row r="169" spans="4:5" x14ac:dyDescent="0.25">
      <c r="D169" s="3"/>
      <c r="E169" s="4"/>
    </row>
    <row r="170" spans="4:5" x14ac:dyDescent="0.25">
      <c r="D170" s="3"/>
      <c r="E170" s="4"/>
    </row>
    <row r="171" spans="4:5" x14ac:dyDescent="0.25">
      <c r="D171" s="3"/>
      <c r="E171" s="4"/>
    </row>
    <row r="172" spans="4:5" x14ac:dyDescent="0.25">
      <c r="D172" s="3"/>
      <c r="E172" s="4"/>
    </row>
    <row r="173" spans="4:5" x14ac:dyDescent="0.25">
      <c r="D173" s="3"/>
      <c r="E173" s="4"/>
    </row>
    <row r="174" spans="4:5" x14ac:dyDescent="0.25">
      <c r="D174" s="3"/>
      <c r="E174" s="4"/>
    </row>
    <row r="175" spans="4:5" x14ac:dyDescent="0.25">
      <c r="D175" s="3"/>
      <c r="E175" s="4"/>
    </row>
    <row r="176" spans="4:5" x14ac:dyDescent="0.25">
      <c r="D176" s="3"/>
      <c r="E176" s="4"/>
    </row>
    <row r="177" spans="4:5" x14ac:dyDescent="0.25">
      <c r="D177" s="3"/>
      <c r="E177" s="4"/>
    </row>
    <row r="178" spans="4:5" x14ac:dyDescent="0.25">
      <c r="D178" s="3"/>
      <c r="E178" s="4"/>
    </row>
    <row r="179" spans="4:5" x14ac:dyDescent="0.25">
      <c r="D179" s="3"/>
      <c r="E179" s="4"/>
    </row>
    <row r="180" spans="4:5" x14ac:dyDescent="0.25">
      <c r="D180" s="3"/>
      <c r="E180" s="4"/>
    </row>
    <row r="181" spans="4:5" x14ac:dyDescent="0.25">
      <c r="D181" s="3"/>
      <c r="E181" s="4"/>
    </row>
    <row r="182" spans="4:5" x14ac:dyDescent="0.25">
      <c r="D182" s="3"/>
      <c r="E182" s="4"/>
    </row>
    <row r="183" spans="4:5" x14ac:dyDescent="0.25">
      <c r="D183" s="3"/>
      <c r="E183" s="4"/>
    </row>
    <row r="184" spans="4:5" x14ac:dyDescent="0.25">
      <c r="D184" s="3"/>
      <c r="E184" s="4"/>
    </row>
    <row r="185" spans="4:5" x14ac:dyDescent="0.25">
      <c r="D185" s="3"/>
      <c r="E185" s="4"/>
    </row>
    <row r="186" spans="4:5" x14ac:dyDescent="0.25">
      <c r="D186" s="3"/>
      <c r="E186" s="4"/>
    </row>
    <row r="187" spans="4:5" x14ac:dyDescent="0.25">
      <c r="D187" s="3"/>
      <c r="E187" s="4"/>
    </row>
    <row r="188" spans="4:5" x14ac:dyDescent="0.25">
      <c r="D188" s="3"/>
      <c r="E188" s="4"/>
    </row>
    <row r="189" spans="4:5" x14ac:dyDescent="0.25">
      <c r="D189" s="3"/>
      <c r="E189" s="4"/>
    </row>
    <row r="190" spans="4:5" x14ac:dyDescent="0.25">
      <c r="D190" s="3"/>
      <c r="E190" s="4"/>
    </row>
    <row r="191" spans="4:5" x14ac:dyDescent="0.25">
      <c r="D191" s="3"/>
      <c r="E191" s="4"/>
    </row>
    <row r="192" spans="4:5" x14ac:dyDescent="0.25">
      <c r="D192" s="3"/>
      <c r="E192" s="4"/>
    </row>
    <row r="193" spans="4:5" x14ac:dyDescent="0.25">
      <c r="D193" s="3"/>
      <c r="E193" s="4"/>
    </row>
    <row r="194" spans="4:5" x14ac:dyDescent="0.25">
      <c r="D194" s="3"/>
      <c r="E194" s="4"/>
    </row>
    <row r="195" spans="4:5" x14ac:dyDescent="0.25">
      <c r="D195" s="3"/>
      <c r="E195" s="4"/>
    </row>
    <row r="196" spans="4:5" x14ac:dyDescent="0.25">
      <c r="D196" s="3"/>
      <c r="E196" s="4"/>
    </row>
    <row r="197" spans="4:5" x14ac:dyDescent="0.25">
      <c r="D197" s="3"/>
      <c r="E197" s="4"/>
    </row>
    <row r="198" spans="4:5" x14ac:dyDescent="0.25">
      <c r="D198" s="3"/>
      <c r="E198" s="4"/>
    </row>
    <row r="199" spans="4:5" x14ac:dyDescent="0.25">
      <c r="D199" s="3"/>
      <c r="E199" s="4"/>
    </row>
    <row r="200" spans="4:5" x14ac:dyDescent="0.25">
      <c r="D200" s="3"/>
      <c r="E200" s="4"/>
    </row>
    <row r="201" spans="4:5" x14ac:dyDescent="0.25">
      <c r="D201" s="3"/>
      <c r="E201" s="4"/>
    </row>
    <row r="202" spans="4:5" x14ac:dyDescent="0.25">
      <c r="D202" s="3"/>
      <c r="E202" s="4"/>
    </row>
    <row r="203" spans="4:5" x14ac:dyDescent="0.25">
      <c r="D203" s="3"/>
      <c r="E203" s="4"/>
    </row>
    <row r="204" spans="4:5" x14ac:dyDescent="0.25">
      <c r="D204" s="3"/>
      <c r="E204" s="4"/>
    </row>
    <row r="205" spans="4:5" x14ac:dyDescent="0.25">
      <c r="D205" s="3"/>
      <c r="E205" s="4"/>
    </row>
    <row r="206" spans="4:5" x14ac:dyDescent="0.25">
      <c r="D206" s="3"/>
      <c r="E206" s="4"/>
    </row>
    <row r="207" spans="4:5" x14ac:dyDescent="0.25">
      <c r="D207" s="3"/>
      <c r="E207" s="4"/>
    </row>
    <row r="208" spans="4:5" x14ac:dyDescent="0.25">
      <c r="D208" s="3"/>
      <c r="E208" s="4"/>
    </row>
    <row r="209" spans="4:5" x14ac:dyDescent="0.25">
      <c r="D209" s="3"/>
      <c r="E209" s="4"/>
    </row>
    <row r="210" spans="4:5" x14ac:dyDescent="0.25">
      <c r="D210" s="3"/>
      <c r="E210" s="4"/>
    </row>
    <row r="211" spans="4:5" x14ac:dyDescent="0.25">
      <c r="D211" s="3"/>
      <c r="E211" s="4"/>
    </row>
    <row r="212" spans="4:5" x14ac:dyDescent="0.25">
      <c r="D212" s="3"/>
      <c r="E212" s="4"/>
    </row>
    <row r="213" spans="4:5" x14ac:dyDescent="0.25">
      <c r="D213" s="3"/>
      <c r="E213" s="4"/>
    </row>
    <row r="214" spans="4:5" x14ac:dyDescent="0.25">
      <c r="D214" s="3"/>
      <c r="E214" s="4"/>
    </row>
    <row r="215" spans="4:5" x14ac:dyDescent="0.25">
      <c r="D215" s="3"/>
      <c r="E215" s="4"/>
    </row>
    <row r="216" spans="4:5" x14ac:dyDescent="0.25">
      <c r="D216" s="3"/>
      <c r="E216" s="4"/>
    </row>
    <row r="217" spans="4:5" x14ac:dyDescent="0.25">
      <c r="D217" s="3"/>
      <c r="E217" s="4"/>
    </row>
    <row r="218" spans="4:5" x14ac:dyDescent="0.25">
      <c r="D218" s="3"/>
      <c r="E218" s="4"/>
    </row>
    <row r="219" spans="4:5" x14ac:dyDescent="0.25">
      <c r="D219" s="3"/>
      <c r="E219" s="4"/>
    </row>
    <row r="220" spans="4:5" x14ac:dyDescent="0.25">
      <c r="D220" s="3"/>
      <c r="E220" s="4"/>
    </row>
    <row r="221" spans="4:5" x14ac:dyDescent="0.25">
      <c r="D221" s="3"/>
      <c r="E221" s="4"/>
    </row>
    <row r="222" spans="4:5" x14ac:dyDescent="0.25">
      <c r="D222" s="3"/>
      <c r="E222" s="4"/>
    </row>
    <row r="223" spans="4:5" x14ac:dyDescent="0.25">
      <c r="D223" s="3"/>
      <c r="E223" s="4"/>
    </row>
    <row r="224" spans="4:5" x14ac:dyDescent="0.25">
      <c r="D224" s="3"/>
      <c r="E224" s="4"/>
    </row>
    <row r="225" spans="4:5" x14ac:dyDescent="0.25">
      <c r="D225" s="3"/>
      <c r="E225" s="4"/>
    </row>
    <row r="226" spans="4:5" x14ac:dyDescent="0.25">
      <c r="D226" s="3"/>
      <c r="E226" s="4"/>
    </row>
    <row r="227" spans="4:5" x14ac:dyDescent="0.25">
      <c r="D227" s="3"/>
      <c r="E227" s="4"/>
    </row>
    <row r="228" spans="4:5" x14ac:dyDescent="0.25">
      <c r="D228" s="3"/>
      <c r="E228" s="4"/>
    </row>
    <row r="229" spans="4:5" x14ac:dyDescent="0.25">
      <c r="D229" s="3"/>
      <c r="E229" s="4"/>
    </row>
    <row r="230" spans="4:5" x14ac:dyDescent="0.25">
      <c r="D230" s="3"/>
      <c r="E230" s="4"/>
    </row>
    <row r="231" spans="4:5" x14ac:dyDescent="0.25">
      <c r="D231" s="3"/>
      <c r="E231" s="4"/>
    </row>
    <row r="232" spans="4:5" x14ac:dyDescent="0.25">
      <c r="D232" s="3"/>
      <c r="E232" s="4"/>
    </row>
    <row r="233" spans="4:5" x14ac:dyDescent="0.25">
      <c r="D233" s="3"/>
      <c r="E233" s="4"/>
    </row>
    <row r="234" spans="4:5" x14ac:dyDescent="0.25">
      <c r="D234" s="3"/>
      <c r="E234" s="4"/>
    </row>
    <row r="235" spans="4:5" x14ac:dyDescent="0.25">
      <c r="D235" s="3"/>
      <c r="E235" s="4"/>
    </row>
    <row r="236" spans="4:5" x14ac:dyDescent="0.25">
      <c r="D236" s="3"/>
      <c r="E236" s="4"/>
    </row>
    <row r="237" spans="4:5" x14ac:dyDescent="0.25">
      <c r="D237" s="3"/>
      <c r="E237" s="4"/>
    </row>
    <row r="238" spans="4:5" x14ac:dyDescent="0.25">
      <c r="D238" s="3"/>
      <c r="E238" s="4"/>
    </row>
    <row r="239" spans="4:5" x14ac:dyDescent="0.25">
      <c r="D239" s="3"/>
      <c r="E239" s="4"/>
    </row>
    <row r="240" spans="4:5" x14ac:dyDescent="0.25">
      <c r="D240" s="3"/>
      <c r="E240" s="4"/>
    </row>
    <row r="241" spans="4:5" x14ac:dyDescent="0.25">
      <c r="D241" s="3"/>
      <c r="E241" s="4"/>
    </row>
    <row r="242" spans="4:5" x14ac:dyDescent="0.25">
      <c r="D242" s="3"/>
      <c r="E242" s="4"/>
    </row>
    <row r="243" spans="4:5" x14ac:dyDescent="0.25">
      <c r="D243" s="3"/>
      <c r="E243" s="4"/>
    </row>
    <row r="244" spans="4:5" x14ac:dyDescent="0.25">
      <c r="D244" s="3"/>
      <c r="E244" s="4"/>
    </row>
    <row r="245" spans="4:5" x14ac:dyDescent="0.25">
      <c r="D245" s="3"/>
      <c r="E245" s="4"/>
    </row>
    <row r="246" spans="4:5" x14ac:dyDescent="0.25">
      <c r="D246" s="3"/>
      <c r="E246" s="4"/>
    </row>
    <row r="247" spans="4:5" x14ac:dyDescent="0.25">
      <c r="D247" s="3"/>
      <c r="E247" s="4"/>
    </row>
    <row r="248" spans="4:5" x14ac:dyDescent="0.25">
      <c r="D248" s="3"/>
      <c r="E248" s="4"/>
    </row>
    <row r="249" spans="4:5" x14ac:dyDescent="0.25">
      <c r="D249" s="3"/>
      <c r="E249" s="4"/>
    </row>
    <row r="250" spans="4:5" x14ac:dyDescent="0.25">
      <c r="D250" s="3"/>
      <c r="E250" s="4"/>
    </row>
    <row r="251" spans="4:5" x14ac:dyDescent="0.25">
      <c r="D251" s="3"/>
      <c r="E251" s="4"/>
    </row>
    <row r="252" spans="4:5" x14ac:dyDescent="0.25">
      <c r="D252" s="3"/>
      <c r="E252" s="4"/>
    </row>
    <row r="253" spans="4:5" x14ac:dyDescent="0.25">
      <c r="D253" s="3"/>
      <c r="E253" s="4"/>
    </row>
    <row r="254" spans="4:5" x14ac:dyDescent="0.25">
      <c r="D254" s="3"/>
      <c r="E254" s="4"/>
    </row>
    <row r="255" spans="4:5" x14ac:dyDescent="0.25">
      <c r="D255" s="3"/>
      <c r="E255" s="4"/>
    </row>
    <row r="256" spans="4:5" x14ac:dyDescent="0.25">
      <c r="D256" s="3"/>
      <c r="E256" s="4"/>
    </row>
    <row r="257" spans="4:5" x14ac:dyDescent="0.25">
      <c r="D257" s="3"/>
      <c r="E257" s="4"/>
    </row>
    <row r="258" spans="4:5" x14ac:dyDescent="0.25">
      <c r="D258" s="3"/>
      <c r="E258" s="4"/>
    </row>
    <row r="259" spans="4:5" x14ac:dyDescent="0.25">
      <c r="D259" s="3"/>
      <c r="E259" s="4"/>
    </row>
    <row r="260" spans="4:5" x14ac:dyDescent="0.25">
      <c r="D260" s="3"/>
      <c r="E260" s="4"/>
    </row>
    <row r="261" spans="4:5" x14ac:dyDescent="0.25">
      <c r="D261" s="3"/>
      <c r="E261" s="4"/>
    </row>
    <row r="262" spans="4:5" x14ac:dyDescent="0.25">
      <c r="D262" s="3"/>
      <c r="E262" s="4"/>
    </row>
    <row r="263" spans="4:5" x14ac:dyDescent="0.25">
      <c r="D263" s="3"/>
      <c r="E263" s="4"/>
    </row>
    <row r="264" spans="4:5" x14ac:dyDescent="0.25">
      <c r="D264" s="3"/>
      <c r="E264" s="4"/>
    </row>
    <row r="265" spans="4:5" x14ac:dyDescent="0.25">
      <c r="D265" s="3"/>
      <c r="E265" s="4"/>
    </row>
    <row r="266" spans="4:5" x14ac:dyDescent="0.25">
      <c r="D266" s="3"/>
      <c r="E266" s="4"/>
    </row>
    <row r="267" spans="4:5" x14ac:dyDescent="0.25">
      <c r="D267" s="3"/>
      <c r="E267" s="4"/>
    </row>
    <row r="268" spans="4:5" x14ac:dyDescent="0.25">
      <c r="D268" s="3"/>
      <c r="E268" s="4"/>
    </row>
    <row r="269" spans="4:5" x14ac:dyDescent="0.25">
      <c r="D269" s="3"/>
      <c r="E269" s="4"/>
    </row>
    <row r="270" spans="4:5" x14ac:dyDescent="0.25">
      <c r="D270" s="3"/>
      <c r="E270" s="4"/>
    </row>
    <row r="271" spans="4:5" x14ac:dyDescent="0.25">
      <c r="D271" s="3"/>
      <c r="E271" s="4"/>
    </row>
    <row r="272" spans="4:5" x14ac:dyDescent="0.25">
      <c r="D272" s="3"/>
      <c r="E272" s="4"/>
    </row>
    <row r="273" spans="4:5" x14ac:dyDescent="0.25">
      <c r="D273" s="3"/>
      <c r="E273" s="4"/>
    </row>
    <row r="274" spans="4:5" x14ac:dyDescent="0.25">
      <c r="D274" s="3"/>
      <c r="E274" s="4"/>
    </row>
    <row r="275" spans="4:5" x14ac:dyDescent="0.25">
      <c r="D275" s="3"/>
      <c r="E275" s="4"/>
    </row>
    <row r="276" spans="4:5" x14ac:dyDescent="0.25">
      <c r="D276" s="3"/>
      <c r="E276" s="4"/>
    </row>
    <row r="277" spans="4:5" x14ac:dyDescent="0.25">
      <c r="D277" s="3"/>
      <c r="E277" s="4"/>
    </row>
    <row r="278" spans="4:5" x14ac:dyDescent="0.25">
      <c r="D278" s="3"/>
      <c r="E278" s="4"/>
    </row>
    <row r="279" spans="4:5" x14ac:dyDescent="0.25">
      <c r="D279" s="3"/>
      <c r="E279" s="4"/>
    </row>
    <row r="280" spans="4:5" x14ac:dyDescent="0.25">
      <c r="D280" s="3"/>
      <c r="E280" s="4"/>
    </row>
    <row r="281" spans="4:5" x14ac:dyDescent="0.25">
      <c r="D281" s="3"/>
      <c r="E281" s="4"/>
    </row>
    <row r="282" spans="4:5" x14ac:dyDescent="0.25">
      <c r="D282" s="3"/>
      <c r="E282" s="4"/>
    </row>
    <row r="283" spans="4:5" x14ac:dyDescent="0.25">
      <c r="D283" s="3"/>
      <c r="E283" s="4"/>
    </row>
    <row r="284" spans="4:5" x14ac:dyDescent="0.25">
      <c r="D284" s="3"/>
      <c r="E284" s="4"/>
    </row>
    <row r="285" spans="4:5" x14ac:dyDescent="0.25">
      <c r="D285" s="3"/>
      <c r="E285" s="4"/>
    </row>
    <row r="286" spans="4:5" x14ac:dyDescent="0.25">
      <c r="D286" s="3"/>
      <c r="E286" s="4"/>
    </row>
    <row r="287" spans="4:5" x14ac:dyDescent="0.25">
      <c r="D287" s="3"/>
      <c r="E287" s="4"/>
    </row>
    <row r="288" spans="4:5" x14ac:dyDescent="0.25">
      <c r="D288" s="3"/>
      <c r="E288" s="4"/>
    </row>
    <row r="289" spans="4:5" x14ac:dyDescent="0.25">
      <c r="D289" s="3"/>
      <c r="E289" s="4"/>
    </row>
    <row r="290" spans="4:5" x14ac:dyDescent="0.25">
      <c r="D290" s="3"/>
      <c r="E290" s="4"/>
    </row>
    <row r="291" spans="4:5" x14ac:dyDescent="0.25">
      <c r="D291" s="3"/>
      <c r="E291" s="4"/>
    </row>
    <row r="292" spans="4:5" x14ac:dyDescent="0.25">
      <c r="D292" s="3"/>
      <c r="E292" s="4"/>
    </row>
    <row r="293" spans="4:5" x14ac:dyDescent="0.25">
      <c r="D293" s="3"/>
      <c r="E293" s="4"/>
    </row>
    <row r="294" spans="4:5" x14ac:dyDescent="0.25">
      <c r="D294" s="3"/>
      <c r="E294" s="4"/>
    </row>
    <row r="295" spans="4:5" x14ac:dyDescent="0.25">
      <c r="D295" s="3"/>
      <c r="E295" s="4"/>
    </row>
    <row r="296" spans="4:5" x14ac:dyDescent="0.25">
      <c r="D296" s="3"/>
      <c r="E296" s="4"/>
    </row>
    <row r="297" spans="4:5" x14ac:dyDescent="0.25">
      <c r="D297" s="3"/>
      <c r="E297" s="4"/>
    </row>
    <row r="298" spans="4:5" x14ac:dyDescent="0.25">
      <c r="D298" s="3"/>
      <c r="E298" s="4"/>
    </row>
    <row r="299" spans="4:5" x14ac:dyDescent="0.25">
      <c r="D299" s="3"/>
      <c r="E299" s="4"/>
    </row>
    <row r="300" spans="4:5" x14ac:dyDescent="0.25">
      <c r="D300" s="3"/>
      <c r="E300" s="4"/>
    </row>
    <row r="301" spans="4:5" x14ac:dyDescent="0.25">
      <c r="D301" s="3"/>
      <c r="E301" s="4"/>
    </row>
  </sheetData>
  <mergeCells count="2">
    <mergeCell ref="A1:D1"/>
    <mergeCell ref="F1:M1"/>
  </mergeCells>
  <conditionalFormatting sqref="D10:D1048576 D2">
    <cfRule type="colorScale" priority="14">
      <colorScale>
        <cfvo type="min"/>
        <cfvo type="percentile" val="50"/>
        <cfvo type="max"/>
        <color rgb="FF63BE7B"/>
        <color rgb="FFFFEB84"/>
        <color rgb="FFF8696B"/>
      </colorScale>
    </cfRule>
  </conditionalFormatting>
  <conditionalFormatting sqref="E1:E1048576">
    <cfRule type="dataBar" priority="13">
      <dataBar>
        <cfvo type="min"/>
        <cfvo type="max"/>
        <color rgb="FF63C384"/>
      </dataBar>
      <extLst>
        <ext xmlns:x14="http://schemas.microsoft.com/office/spreadsheetml/2009/9/main" uri="{B025F937-C7B1-47D3-B67F-A62EFF666E3E}">
          <x14:id>{7DE0CD60-E50B-4132-BC57-7A91C0162061}</x14:id>
        </ext>
      </extLst>
    </cfRule>
  </conditionalFormatting>
  <conditionalFormatting sqref="C4:C9">
    <cfRule type="dataBar" priority="3">
      <dataBar showValue="0">
        <cfvo type="min"/>
        <cfvo type="max"/>
        <color theme="9" tint="0.39997558519241921"/>
      </dataBar>
      <extLst>
        <ext xmlns:x14="http://schemas.microsoft.com/office/spreadsheetml/2009/9/main" uri="{B025F937-C7B1-47D3-B67F-A62EFF666E3E}">
          <x14:id>{9C011F00-F5C4-4E27-8798-131DF2989B85}</x14:id>
        </ext>
      </extLst>
    </cfRule>
    <cfRule type="dataBar" priority="4">
      <dataBar showValue="0">
        <cfvo type="min"/>
        <cfvo type="max"/>
        <color rgb="FF638EC6"/>
      </dataBar>
      <extLst>
        <ext xmlns:x14="http://schemas.microsoft.com/office/spreadsheetml/2009/9/main" uri="{B025F937-C7B1-47D3-B67F-A62EFF666E3E}">
          <x14:id>{529D8707-1581-4037-B961-3463B3AE463B}</x14:id>
        </ext>
      </extLst>
    </cfRule>
    <cfRule type="dataBar" priority="5">
      <dataBar>
        <cfvo type="min"/>
        <cfvo type="max"/>
        <color theme="9" tint="0.39997558519241921"/>
      </dataBar>
      <extLst>
        <ext xmlns:x14="http://schemas.microsoft.com/office/spreadsheetml/2009/9/main" uri="{B025F937-C7B1-47D3-B67F-A62EFF666E3E}">
          <x14:id>{C42FFFDE-42E7-4C31-841B-3961F36D0332}</x14:id>
        </ext>
      </extLst>
    </cfRule>
    <cfRule type="dataBar" priority="6">
      <dataBar>
        <cfvo type="min"/>
        <cfvo type="max"/>
        <color theme="3" tint="0.39997558519241921"/>
      </dataBar>
      <extLst>
        <ext xmlns:x14="http://schemas.microsoft.com/office/spreadsheetml/2009/9/main" uri="{B025F937-C7B1-47D3-B67F-A62EFF666E3E}">
          <x14:id>{1AD939F1-6C53-44DA-B50B-400120C1CB9B}</x14:id>
        </ext>
      </extLst>
    </cfRule>
    <cfRule type="dataBar" priority="7">
      <dataBar showValue="0">
        <cfvo type="min"/>
        <cfvo type="max"/>
        <color rgb="FF638EC6"/>
      </dataBar>
      <extLst>
        <ext xmlns:x14="http://schemas.microsoft.com/office/spreadsheetml/2009/9/main" uri="{B025F937-C7B1-47D3-B67F-A62EFF666E3E}">
          <x14:id>{4BDF3328-1B4D-4795-A837-94E0EBF6AAD6}</x14:id>
        </ext>
      </extLst>
    </cfRule>
    <cfRule type="dataBar" priority="8">
      <dataBar>
        <cfvo type="min"/>
        <cfvo type="max"/>
        <color rgb="FF638EC6"/>
      </dataBar>
      <extLst>
        <ext xmlns:x14="http://schemas.microsoft.com/office/spreadsheetml/2009/9/main" uri="{B025F937-C7B1-47D3-B67F-A62EFF666E3E}">
          <x14:id>{B4F63A08-6C62-4EB6-AFD5-043CE35782C0}</x14:id>
        </ext>
      </extLst>
    </cfRule>
  </conditionalFormatting>
  <conditionalFormatting pivot="1" sqref="H4:H9">
    <cfRule type="dataBar" priority="2">
      <dataBar>
        <cfvo type="min"/>
        <cfvo type="max"/>
        <color rgb="FF63C384"/>
      </dataBar>
      <extLst>
        <ext xmlns:x14="http://schemas.microsoft.com/office/spreadsheetml/2009/9/main" uri="{B025F937-C7B1-47D3-B67F-A62EFF666E3E}">
          <x14:id>{35FC0A0F-DFF3-4CC7-9A17-D7B8B92CFB44}</x14:id>
        </ext>
      </extLst>
    </cfRule>
  </conditionalFormatting>
  <conditionalFormatting pivot="1" sqref="H4:H9">
    <cfRule type="dataBar" priority="1">
      <dataBar showValue="0">
        <cfvo type="min"/>
        <cfvo type="max"/>
        <color theme="9" tint="-0.249977111117893"/>
      </dataBar>
      <extLst>
        <ext xmlns:x14="http://schemas.microsoft.com/office/spreadsheetml/2009/9/main" uri="{B025F937-C7B1-47D3-B67F-A62EFF666E3E}">
          <x14:id>{1B40AC41-4819-441C-AFC7-C7DA5943A6BC}</x14:id>
        </ext>
      </extLst>
    </cfRule>
  </conditionalFormatting>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dataBar" id="{7DE0CD60-E50B-4132-BC57-7A91C0162061}">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 xmlns:xm="http://schemas.microsoft.com/office/excel/2006/main">
          <x14:cfRule type="dataBar" id="{9C011F00-F5C4-4E27-8798-131DF2989B85}">
            <x14:dataBar minLength="0" maxLength="100" gradient="0">
              <x14:cfvo type="autoMin"/>
              <x14:cfvo type="autoMax"/>
              <x14:negativeFillColor rgb="FFFF0000"/>
              <x14:axisColor rgb="FF000000"/>
            </x14:dataBar>
          </x14:cfRule>
          <x14:cfRule type="dataBar" id="{529D8707-1581-4037-B961-3463B3AE463B}">
            <x14:dataBar minLength="0" maxLength="100" gradient="0">
              <x14:cfvo type="autoMin"/>
              <x14:cfvo type="autoMax"/>
              <x14:negativeFillColor rgb="FFFF0000"/>
              <x14:axisColor rgb="FF000000"/>
            </x14:dataBar>
          </x14:cfRule>
          <x14:cfRule type="dataBar" id="{C42FFFDE-42E7-4C31-841B-3961F36D0332}">
            <x14:dataBar minLength="0" maxLength="100" gradient="0">
              <x14:cfvo type="autoMin"/>
              <x14:cfvo type="autoMax"/>
              <x14:negativeFillColor rgb="FFFF0000"/>
              <x14:axisColor rgb="FF000000"/>
            </x14:dataBar>
          </x14:cfRule>
          <x14:cfRule type="dataBar" id="{1AD939F1-6C53-44DA-B50B-400120C1CB9B}">
            <x14:dataBar minLength="0" maxLength="100" gradient="0">
              <x14:cfvo type="autoMin"/>
              <x14:cfvo type="autoMax"/>
              <x14:negativeFillColor rgb="FFFF0000"/>
              <x14:axisColor rgb="FF000000"/>
            </x14:dataBar>
          </x14:cfRule>
          <x14:cfRule type="dataBar" id="{4BDF3328-1B4D-4795-A837-94E0EBF6AAD6}">
            <x14:dataBar minLength="0" maxLength="100" gradient="0">
              <x14:cfvo type="autoMin"/>
              <x14:cfvo type="autoMax"/>
              <x14:negativeFillColor rgb="FFFF0000"/>
              <x14:axisColor rgb="FF000000"/>
            </x14:dataBar>
          </x14:cfRule>
          <x14:cfRule type="dataBar" id="{B4F63A08-6C62-4EB6-AFD5-043CE35782C0}">
            <x14:dataBar minLength="0" maxLength="100" border="1" negativeBarBorderColorSameAsPositive="0">
              <x14:cfvo type="autoMin"/>
              <x14:cfvo type="autoMax"/>
              <x14:borderColor rgb="FF638EC6"/>
              <x14:negativeFillColor rgb="FFFF0000"/>
              <x14:negativeBorderColor rgb="FFFF0000"/>
              <x14:axisColor rgb="FF000000"/>
            </x14:dataBar>
          </x14:cfRule>
          <xm:sqref>C4:C9</xm:sqref>
        </x14:conditionalFormatting>
        <x14:conditionalFormatting xmlns:xm="http://schemas.microsoft.com/office/excel/2006/main" pivot="1">
          <x14:cfRule type="dataBar" id="{35FC0A0F-DFF3-4CC7-9A17-D7B8B92CFB44}">
            <x14:dataBar minLength="0" maxLength="100" border="1" negativeBarBorderColorSameAsPositive="0">
              <x14:cfvo type="autoMin"/>
              <x14:cfvo type="autoMax"/>
              <x14:borderColor rgb="FF63C384"/>
              <x14:negativeFillColor rgb="FFFF0000"/>
              <x14:negativeBorderColor rgb="FFFF0000"/>
              <x14:axisColor rgb="FF000000"/>
            </x14:dataBar>
          </x14:cfRule>
          <xm:sqref>H4:H9</xm:sqref>
        </x14:conditionalFormatting>
        <x14:conditionalFormatting xmlns:xm="http://schemas.microsoft.com/office/excel/2006/main" pivot="1">
          <x14:cfRule type="dataBar" id="{1B40AC41-4819-441C-AFC7-C7DA5943A6BC}">
            <x14:dataBar minLength="0" maxLength="100" gradient="0">
              <x14:cfvo type="autoMin"/>
              <x14:cfvo type="autoMax"/>
              <x14:negativeFillColor rgb="FFFF0000"/>
              <x14:axisColor rgb="FF000000"/>
            </x14:dataBar>
          </x14:cfRule>
          <xm:sqref>H4:H9</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9481-9310-4C47-B717-9F966900FE35}">
  <dimension ref="A1:G11"/>
  <sheetViews>
    <sheetView showGridLines="0" workbookViewId="0">
      <selection activeCell="G11" sqref="G11"/>
    </sheetView>
  </sheetViews>
  <sheetFormatPr defaultRowHeight="15" x14ac:dyDescent="0.25"/>
  <cols>
    <col min="1" max="1" width="19.42578125" bestFit="1" customWidth="1"/>
    <col min="2" max="2" width="13.140625" bestFit="1" customWidth="1"/>
    <col min="3" max="3" width="19.42578125" bestFit="1" customWidth="1"/>
    <col min="4" max="4" width="13.140625" bestFit="1" customWidth="1"/>
  </cols>
  <sheetData>
    <row r="1" spans="1:7" ht="15" customHeight="1" x14ac:dyDescent="0.25">
      <c r="A1" s="41" t="s">
        <v>62</v>
      </c>
      <c r="B1" s="41"/>
      <c r="C1" s="41"/>
      <c r="D1" s="41"/>
      <c r="E1" s="41"/>
      <c r="F1" s="41"/>
      <c r="G1" s="41"/>
    </row>
    <row r="2" spans="1:7" x14ac:dyDescent="0.25">
      <c r="A2" s="41"/>
      <c r="B2" s="41"/>
      <c r="C2" s="41"/>
      <c r="D2" s="41"/>
      <c r="E2" s="41"/>
      <c r="F2" s="41"/>
      <c r="G2" s="41"/>
    </row>
    <row r="5" spans="1:7" x14ac:dyDescent="0.25">
      <c r="C5" s="12" t="s">
        <v>55</v>
      </c>
      <c r="D5" t="s">
        <v>61</v>
      </c>
    </row>
    <row r="6" spans="1:7" x14ac:dyDescent="0.25">
      <c r="C6" s="13" t="s">
        <v>37</v>
      </c>
      <c r="D6" s="24">
        <v>44.990867579908674</v>
      </c>
    </row>
    <row r="7" spans="1:7" x14ac:dyDescent="0.25">
      <c r="C7" s="13" t="s">
        <v>19</v>
      </c>
      <c r="D7" s="24">
        <v>37.303128371089535</v>
      </c>
    </row>
    <row r="8" spans="1:7" x14ac:dyDescent="0.25">
      <c r="C8" s="13" t="s">
        <v>38</v>
      </c>
      <c r="D8" s="24">
        <v>33.88697318007663</v>
      </c>
    </row>
    <row r="9" spans="1:7" x14ac:dyDescent="0.25">
      <c r="C9" s="13" t="s">
        <v>42</v>
      </c>
      <c r="D9" s="24">
        <v>32.807189542483663</v>
      </c>
    </row>
    <row r="10" spans="1:7" x14ac:dyDescent="0.25">
      <c r="C10" s="13" t="s">
        <v>22</v>
      </c>
      <c r="D10" s="24">
        <v>32.301656920077974</v>
      </c>
    </row>
    <row r="11" spans="1:7" x14ac:dyDescent="0.25">
      <c r="C11" s="13" t="s">
        <v>56</v>
      </c>
      <c r="D11" s="24">
        <v>35.949565217391303</v>
      </c>
    </row>
  </sheetData>
  <mergeCells count="1">
    <mergeCell ref="A1: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4F1B-5AA6-451F-8AD4-E7C0F2B54A94}">
  <dimension ref="A1:R305"/>
  <sheetViews>
    <sheetView workbookViewId="0">
      <selection activeCell="K4" sqref="K4"/>
    </sheetView>
  </sheetViews>
  <sheetFormatPr defaultRowHeight="15" x14ac:dyDescent="0.25"/>
  <cols>
    <col min="14" max="14" width="16" bestFit="1" customWidth="1"/>
    <col min="15" max="15" width="13" bestFit="1" customWidth="1"/>
    <col min="16" max="16" width="21.85546875" bestFit="1" customWidth="1"/>
    <col min="17" max="17" width="8.28515625" bestFit="1" customWidth="1"/>
  </cols>
  <sheetData>
    <row r="1" spans="1:18" ht="15" customHeight="1" x14ac:dyDescent="0.25">
      <c r="A1" s="38" t="s">
        <v>63</v>
      </c>
      <c r="B1" s="38"/>
      <c r="C1" s="38"/>
      <c r="D1" s="38"/>
      <c r="E1" s="38"/>
      <c r="F1" s="38"/>
      <c r="G1" s="38"/>
      <c r="H1" s="38"/>
      <c r="I1" s="38"/>
      <c r="J1" s="38"/>
      <c r="K1" s="38"/>
      <c r="L1" s="38"/>
      <c r="M1" s="38"/>
      <c r="N1" s="38"/>
      <c r="O1" s="38"/>
      <c r="P1" s="38"/>
      <c r="Q1" s="38"/>
      <c r="R1" s="38"/>
    </row>
    <row r="2" spans="1:18" x14ac:dyDescent="0.25">
      <c r="A2" s="38"/>
      <c r="B2" s="38"/>
      <c r="C2" s="38"/>
      <c r="D2" s="38"/>
      <c r="E2" s="38"/>
      <c r="F2" s="38"/>
      <c r="G2" s="38"/>
      <c r="H2" s="38"/>
      <c r="I2" s="38"/>
      <c r="J2" s="38"/>
      <c r="K2" s="38"/>
      <c r="L2" s="38"/>
      <c r="M2" s="38"/>
      <c r="N2" s="38"/>
      <c r="O2" s="38"/>
      <c r="P2" s="38"/>
      <c r="Q2" s="38"/>
      <c r="R2" s="38"/>
    </row>
    <row r="5" spans="1:18" x14ac:dyDescent="0.25">
      <c r="N5" s="1" t="s">
        <v>0</v>
      </c>
      <c r="O5" s="1" t="s">
        <v>1</v>
      </c>
      <c r="P5" s="1" t="s">
        <v>2</v>
      </c>
      <c r="Q5" s="2" t="s">
        <v>3</v>
      </c>
      <c r="R5" s="2" t="s">
        <v>4</v>
      </c>
    </row>
    <row r="6" spans="1:18" x14ac:dyDescent="0.25">
      <c r="N6" t="s">
        <v>25</v>
      </c>
      <c r="O6" t="s">
        <v>14</v>
      </c>
      <c r="P6" t="s">
        <v>29</v>
      </c>
      <c r="Q6" s="3">
        <v>16184</v>
      </c>
      <c r="R6" s="4">
        <v>39</v>
      </c>
    </row>
    <row r="7" spans="1:18" x14ac:dyDescent="0.25">
      <c r="N7" t="s">
        <v>25</v>
      </c>
      <c r="O7" t="s">
        <v>30</v>
      </c>
      <c r="P7" t="s">
        <v>33</v>
      </c>
      <c r="Q7" s="3">
        <v>15610</v>
      </c>
      <c r="R7" s="4">
        <v>339</v>
      </c>
    </row>
    <row r="8" spans="1:18" x14ac:dyDescent="0.25">
      <c r="N8" t="s">
        <v>11</v>
      </c>
      <c r="O8" t="s">
        <v>30</v>
      </c>
      <c r="P8" t="s">
        <v>40</v>
      </c>
      <c r="Q8" s="3">
        <v>14329</v>
      </c>
      <c r="R8" s="4">
        <v>150</v>
      </c>
    </row>
    <row r="9" spans="1:18" x14ac:dyDescent="0.25">
      <c r="N9" t="s">
        <v>25</v>
      </c>
      <c r="O9" t="s">
        <v>9</v>
      </c>
      <c r="P9" t="s">
        <v>37</v>
      </c>
      <c r="Q9" s="3">
        <v>13391</v>
      </c>
      <c r="R9" s="4">
        <v>201</v>
      </c>
    </row>
    <row r="10" spans="1:18" x14ac:dyDescent="0.25">
      <c r="N10" t="s">
        <v>35</v>
      </c>
      <c r="O10" t="s">
        <v>17</v>
      </c>
      <c r="P10" t="s">
        <v>19</v>
      </c>
      <c r="Q10" s="3">
        <v>12950</v>
      </c>
      <c r="R10" s="4">
        <v>30</v>
      </c>
    </row>
    <row r="11" spans="1:18" x14ac:dyDescent="0.25">
      <c r="N11" t="s">
        <v>5</v>
      </c>
      <c r="O11" t="s">
        <v>9</v>
      </c>
      <c r="P11" t="s">
        <v>10</v>
      </c>
      <c r="Q11" s="3">
        <v>12348</v>
      </c>
      <c r="R11" s="4">
        <v>234</v>
      </c>
    </row>
    <row r="12" spans="1:18" x14ac:dyDescent="0.25">
      <c r="N12" t="s">
        <v>26</v>
      </c>
      <c r="O12" t="s">
        <v>6</v>
      </c>
      <c r="P12" t="s">
        <v>15</v>
      </c>
      <c r="Q12" s="3">
        <v>11571</v>
      </c>
      <c r="R12" s="4">
        <v>138</v>
      </c>
    </row>
    <row r="13" spans="1:18" x14ac:dyDescent="0.25">
      <c r="N13" t="s">
        <v>11</v>
      </c>
      <c r="O13" t="s">
        <v>14</v>
      </c>
      <c r="P13" t="s">
        <v>39</v>
      </c>
      <c r="Q13" s="3">
        <v>11522</v>
      </c>
      <c r="R13" s="4">
        <v>204</v>
      </c>
    </row>
    <row r="14" spans="1:18" x14ac:dyDescent="0.25">
      <c r="N14" t="s">
        <v>26</v>
      </c>
      <c r="O14" t="s">
        <v>14</v>
      </c>
      <c r="P14" t="s">
        <v>29</v>
      </c>
      <c r="Q14" s="3">
        <v>11417</v>
      </c>
      <c r="R14" s="4">
        <v>21</v>
      </c>
    </row>
    <row r="15" spans="1:18" x14ac:dyDescent="0.25">
      <c r="N15" t="s">
        <v>13</v>
      </c>
      <c r="O15" t="s">
        <v>14</v>
      </c>
      <c r="P15" t="s">
        <v>31</v>
      </c>
      <c r="Q15" s="3">
        <v>10311</v>
      </c>
      <c r="R15" s="4">
        <v>231</v>
      </c>
    </row>
    <row r="16" spans="1:18" x14ac:dyDescent="0.25">
      <c r="N16" t="s">
        <v>13</v>
      </c>
      <c r="O16" t="s">
        <v>14</v>
      </c>
      <c r="P16" t="s">
        <v>10</v>
      </c>
      <c r="Q16" s="3">
        <v>10304</v>
      </c>
      <c r="R16" s="4">
        <v>84</v>
      </c>
    </row>
    <row r="17" spans="14:18" x14ac:dyDescent="0.25">
      <c r="N17" t="s">
        <v>23</v>
      </c>
      <c r="O17" t="s">
        <v>20</v>
      </c>
      <c r="P17" t="s">
        <v>7</v>
      </c>
      <c r="Q17" s="3">
        <v>10129</v>
      </c>
      <c r="R17" s="4">
        <v>312</v>
      </c>
    </row>
    <row r="18" spans="14:18" x14ac:dyDescent="0.25">
      <c r="N18" t="s">
        <v>16</v>
      </c>
      <c r="O18" t="s">
        <v>14</v>
      </c>
      <c r="P18" t="s">
        <v>12</v>
      </c>
      <c r="Q18" s="3">
        <v>10073</v>
      </c>
      <c r="R18" s="4">
        <v>120</v>
      </c>
    </row>
    <row r="19" spans="14:18" x14ac:dyDescent="0.25">
      <c r="N19" t="s">
        <v>26</v>
      </c>
      <c r="O19" t="s">
        <v>6</v>
      </c>
      <c r="P19" t="s">
        <v>28</v>
      </c>
      <c r="Q19" s="3">
        <v>9926</v>
      </c>
      <c r="R19" s="4">
        <v>201</v>
      </c>
    </row>
    <row r="20" spans="14:18" x14ac:dyDescent="0.25">
      <c r="N20" t="s">
        <v>23</v>
      </c>
      <c r="O20" t="s">
        <v>6</v>
      </c>
      <c r="P20" t="s">
        <v>22</v>
      </c>
      <c r="Q20" s="3">
        <v>9835</v>
      </c>
      <c r="R20" s="4">
        <v>207</v>
      </c>
    </row>
    <row r="21" spans="14:18" x14ac:dyDescent="0.25">
      <c r="N21" t="s">
        <v>5</v>
      </c>
      <c r="O21" t="s">
        <v>14</v>
      </c>
      <c r="P21" t="s">
        <v>19</v>
      </c>
      <c r="Q21" s="3">
        <v>9772</v>
      </c>
      <c r="R21" s="4">
        <v>90</v>
      </c>
    </row>
    <row r="22" spans="14:18" x14ac:dyDescent="0.25">
      <c r="N22" t="s">
        <v>8</v>
      </c>
      <c r="O22" t="s">
        <v>6</v>
      </c>
      <c r="P22" t="s">
        <v>37</v>
      </c>
      <c r="Q22" s="3">
        <v>9709</v>
      </c>
      <c r="R22" s="4">
        <v>30</v>
      </c>
    </row>
    <row r="23" spans="14:18" x14ac:dyDescent="0.25">
      <c r="N23" t="s">
        <v>8</v>
      </c>
      <c r="O23" t="s">
        <v>17</v>
      </c>
      <c r="P23" t="s">
        <v>15</v>
      </c>
      <c r="Q23" s="3">
        <v>9660</v>
      </c>
      <c r="R23" s="4">
        <v>27</v>
      </c>
    </row>
    <row r="24" spans="14:18" x14ac:dyDescent="0.25">
      <c r="N24" t="s">
        <v>13</v>
      </c>
      <c r="O24" t="s">
        <v>14</v>
      </c>
      <c r="P24" t="s">
        <v>15</v>
      </c>
      <c r="Q24" s="3">
        <v>9632</v>
      </c>
      <c r="R24" s="4">
        <v>288</v>
      </c>
    </row>
    <row r="25" spans="14:18" x14ac:dyDescent="0.25">
      <c r="N25" t="s">
        <v>11</v>
      </c>
      <c r="O25" t="s">
        <v>20</v>
      </c>
      <c r="P25" t="s">
        <v>19</v>
      </c>
      <c r="Q25" s="3">
        <v>9506</v>
      </c>
      <c r="R25" s="4">
        <v>87</v>
      </c>
    </row>
    <row r="26" spans="14:18" x14ac:dyDescent="0.25">
      <c r="N26" t="s">
        <v>26</v>
      </c>
      <c r="O26" t="s">
        <v>17</v>
      </c>
      <c r="P26" t="s">
        <v>33</v>
      </c>
      <c r="Q26" s="3">
        <v>9443</v>
      </c>
      <c r="R26" s="4">
        <v>162</v>
      </c>
    </row>
    <row r="27" spans="14:18" x14ac:dyDescent="0.25">
      <c r="N27" t="s">
        <v>27</v>
      </c>
      <c r="O27" t="s">
        <v>14</v>
      </c>
      <c r="P27" t="s">
        <v>29</v>
      </c>
      <c r="Q27" s="3">
        <v>9198</v>
      </c>
      <c r="R27" s="4">
        <v>36</v>
      </c>
    </row>
    <row r="28" spans="14:18" x14ac:dyDescent="0.25">
      <c r="N28" t="s">
        <v>11</v>
      </c>
      <c r="O28" t="s">
        <v>14</v>
      </c>
      <c r="P28" t="s">
        <v>7</v>
      </c>
      <c r="Q28" s="3">
        <v>9051</v>
      </c>
      <c r="R28" s="4">
        <v>57</v>
      </c>
    </row>
    <row r="29" spans="14:18" x14ac:dyDescent="0.25">
      <c r="N29" t="s">
        <v>5</v>
      </c>
      <c r="O29" t="s">
        <v>6</v>
      </c>
      <c r="P29" t="s">
        <v>32</v>
      </c>
      <c r="Q29" s="3">
        <v>9002</v>
      </c>
      <c r="R29" s="4">
        <v>72</v>
      </c>
    </row>
    <row r="30" spans="14:18" x14ac:dyDescent="0.25">
      <c r="N30" t="s">
        <v>8</v>
      </c>
      <c r="O30" t="s">
        <v>17</v>
      </c>
      <c r="P30" t="s">
        <v>21</v>
      </c>
      <c r="Q30" s="3">
        <v>8890</v>
      </c>
      <c r="R30" s="4">
        <v>210</v>
      </c>
    </row>
    <row r="31" spans="14:18" x14ac:dyDescent="0.25">
      <c r="N31" t="s">
        <v>5</v>
      </c>
      <c r="O31" t="s">
        <v>9</v>
      </c>
      <c r="P31" t="s">
        <v>19</v>
      </c>
      <c r="Q31" s="3">
        <v>8869</v>
      </c>
      <c r="R31" s="4">
        <v>432</v>
      </c>
    </row>
    <row r="32" spans="14:18" x14ac:dyDescent="0.25">
      <c r="N32" t="s">
        <v>23</v>
      </c>
      <c r="O32" t="s">
        <v>30</v>
      </c>
      <c r="P32" t="s">
        <v>38</v>
      </c>
      <c r="Q32" s="3">
        <v>8862</v>
      </c>
      <c r="R32" s="4">
        <v>189</v>
      </c>
    </row>
    <row r="33" spans="14:18" x14ac:dyDescent="0.25">
      <c r="N33" t="s">
        <v>27</v>
      </c>
      <c r="O33" t="s">
        <v>20</v>
      </c>
      <c r="P33" t="s">
        <v>42</v>
      </c>
      <c r="Q33" s="3">
        <v>8841</v>
      </c>
      <c r="R33" s="4">
        <v>303</v>
      </c>
    </row>
    <row r="34" spans="14:18" x14ac:dyDescent="0.25">
      <c r="N34" t="s">
        <v>25</v>
      </c>
      <c r="O34" t="s">
        <v>6</v>
      </c>
      <c r="P34" t="s">
        <v>18</v>
      </c>
      <c r="Q34" s="3">
        <v>8813</v>
      </c>
      <c r="R34" s="4">
        <v>21</v>
      </c>
    </row>
    <row r="35" spans="14:18" x14ac:dyDescent="0.25">
      <c r="N35" t="s">
        <v>11</v>
      </c>
      <c r="O35" t="s">
        <v>30</v>
      </c>
      <c r="P35" t="s">
        <v>33</v>
      </c>
      <c r="Q35" s="3">
        <v>8463</v>
      </c>
      <c r="R35" s="4">
        <v>492</v>
      </c>
    </row>
    <row r="36" spans="14:18" x14ac:dyDescent="0.25">
      <c r="N36" t="s">
        <v>23</v>
      </c>
      <c r="O36" t="s">
        <v>14</v>
      </c>
      <c r="P36" t="s">
        <v>22</v>
      </c>
      <c r="Q36" s="3">
        <v>8435</v>
      </c>
      <c r="R36" s="4">
        <v>42</v>
      </c>
    </row>
    <row r="37" spans="14:18" x14ac:dyDescent="0.25">
      <c r="N37" t="s">
        <v>26</v>
      </c>
      <c r="O37" t="s">
        <v>14</v>
      </c>
      <c r="P37" t="s">
        <v>32</v>
      </c>
      <c r="Q37" s="3">
        <v>8211</v>
      </c>
      <c r="R37" s="4">
        <v>75</v>
      </c>
    </row>
    <row r="38" spans="14:18" x14ac:dyDescent="0.25">
      <c r="N38" t="s">
        <v>11</v>
      </c>
      <c r="O38" t="s">
        <v>30</v>
      </c>
      <c r="P38" t="s">
        <v>34</v>
      </c>
      <c r="Q38" s="3">
        <v>8155</v>
      </c>
      <c r="R38" s="4">
        <v>90</v>
      </c>
    </row>
    <row r="39" spans="14:18" x14ac:dyDescent="0.25">
      <c r="N39" t="s">
        <v>16</v>
      </c>
      <c r="O39" t="s">
        <v>30</v>
      </c>
      <c r="P39" t="s">
        <v>42</v>
      </c>
      <c r="Q39" s="3">
        <v>8008</v>
      </c>
      <c r="R39" s="4">
        <v>456</v>
      </c>
    </row>
    <row r="40" spans="14:18" x14ac:dyDescent="0.25">
      <c r="N40" t="s">
        <v>13</v>
      </c>
      <c r="O40" t="s">
        <v>30</v>
      </c>
      <c r="P40" t="s">
        <v>19</v>
      </c>
      <c r="Q40" s="3">
        <v>7847</v>
      </c>
      <c r="R40" s="4">
        <v>174</v>
      </c>
    </row>
    <row r="41" spans="14:18" x14ac:dyDescent="0.25">
      <c r="N41" t="s">
        <v>11</v>
      </c>
      <c r="O41" t="s">
        <v>9</v>
      </c>
      <c r="P41" t="s">
        <v>37</v>
      </c>
      <c r="Q41" s="3">
        <v>7833</v>
      </c>
      <c r="R41" s="4">
        <v>243</v>
      </c>
    </row>
    <row r="42" spans="14:18" x14ac:dyDescent="0.25">
      <c r="N42" t="s">
        <v>26</v>
      </c>
      <c r="O42" t="s">
        <v>17</v>
      </c>
      <c r="P42" t="s">
        <v>39</v>
      </c>
      <c r="Q42" s="3">
        <v>7812</v>
      </c>
      <c r="R42" s="4">
        <v>81</v>
      </c>
    </row>
    <row r="43" spans="14:18" x14ac:dyDescent="0.25">
      <c r="N43" t="s">
        <v>27</v>
      </c>
      <c r="O43" t="s">
        <v>30</v>
      </c>
      <c r="P43" t="s">
        <v>10</v>
      </c>
      <c r="Q43" s="3">
        <v>7777</v>
      </c>
      <c r="R43" s="4">
        <v>504</v>
      </c>
    </row>
    <row r="44" spans="14:18" x14ac:dyDescent="0.25">
      <c r="N44" t="s">
        <v>23</v>
      </c>
      <c r="O44" t="s">
        <v>30</v>
      </c>
      <c r="P44" t="s">
        <v>28</v>
      </c>
      <c r="Q44" s="3">
        <v>7777</v>
      </c>
      <c r="R44" s="4">
        <v>39</v>
      </c>
    </row>
    <row r="45" spans="14:18" x14ac:dyDescent="0.25">
      <c r="N45" t="s">
        <v>16</v>
      </c>
      <c r="O45" t="s">
        <v>6</v>
      </c>
      <c r="P45" t="s">
        <v>21</v>
      </c>
      <c r="Q45" s="3">
        <v>7693</v>
      </c>
      <c r="R45" s="4">
        <v>87</v>
      </c>
    </row>
    <row r="46" spans="14:18" x14ac:dyDescent="0.25">
      <c r="N46" t="s">
        <v>5</v>
      </c>
      <c r="O46" t="s">
        <v>6</v>
      </c>
      <c r="P46" t="s">
        <v>36</v>
      </c>
      <c r="Q46" s="3">
        <v>7693</v>
      </c>
      <c r="R46" s="4">
        <v>21</v>
      </c>
    </row>
    <row r="47" spans="14:18" x14ac:dyDescent="0.25">
      <c r="N47" t="s">
        <v>26</v>
      </c>
      <c r="O47" t="s">
        <v>17</v>
      </c>
      <c r="P47" t="s">
        <v>41</v>
      </c>
      <c r="Q47" s="3">
        <v>7651</v>
      </c>
      <c r="R47" s="4">
        <v>213</v>
      </c>
    </row>
    <row r="48" spans="14:18" x14ac:dyDescent="0.25">
      <c r="N48" t="s">
        <v>26</v>
      </c>
      <c r="O48" t="s">
        <v>30</v>
      </c>
      <c r="P48" t="s">
        <v>36</v>
      </c>
      <c r="Q48" s="3">
        <v>7511</v>
      </c>
      <c r="R48" s="4">
        <v>120</v>
      </c>
    </row>
    <row r="49" spans="14:18" x14ac:dyDescent="0.25">
      <c r="N49" t="s">
        <v>25</v>
      </c>
      <c r="O49" t="s">
        <v>20</v>
      </c>
      <c r="P49" t="s">
        <v>18</v>
      </c>
      <c r="Q49" s="3">
        <v>7483</v>
      </c>
      <c r="R49" s="4">
        <v>45</v>
      </c>
    </row>
    <row r="50" spans="14:18" x14ac:dyDescent="0.25">
      <c r="N50" t="s">
        <v>13</v>
      </c>
      <c r="O50" t="s">
        <v>9</v>
      </c>
      <c r="P50" t="s">
        <v>40</v>
      </c>
      <c r="Q50" s="3">
        <v>7455</v>
      </c>
      <c r="R50" s="4">
        <v>216</v>
      </c>
    </row>
    <row r="51" spans="14:18" x14ac:dyDescent="0.25">
      <c r="N51" t="s">
        <v>16</v>
      </c>
      <c r="O51" t="s">
        <v>20</v>
      </c>
      <c r="P51" t="s">
        <v>41</v>
      </c>
      <c r="Q51" s="3">
        <v>7322</v>
      </c>
      <c r="R51" s="4">
        <v>36</v>
      </c>
    </row>
    <row r="52" spans="14:18" x14ac:dyDescent="0.25">
      <c r="N52" t="s">
        <v>27</v>
      </c>
      <c r="O52" t="s">
        <v>6</v>
      </c>
      <c r="P52" t="s">
        <v>40</v>
      </c>
      <c r="Q52" s="3">
        <v>7308</v>
      </c>
      <c r="R52" s="4">
        <v>327</v>
      </c>
    </row>
    <row r="53" spans="14:18" x14ac:dyDescent="0.25">
      <c r="N53" t="s">
        <v>25</v>
      </c>
      <c r="O53" t="s">
        <v>30</v>
      </c>
      <c r="P53" t="s">
        <v>37</v>
      </c>
      <c r="Q53" s="3">
        <v>7280</v>
      </c>
      <c r="R53" s="4">
        <v>201</v>
      </c>
    </row>
    <row r="54" spans="14:18" x14ac:dyDescent="0.25">
      <c r="N54" t="s">
        <v>11</v>
      </c>
      <c r="O54" t="s">
        <v>6</v>
      </c>
      <c r="P54" t="s">
        <v>33</v>
      </c>
      <c r="Q54" s="3">
        <v>7273</v>
      </c>
      <c r="R54" s="4">
        <v>96</v>
      </c>
    </row>
    <row r="55" spans="14:18" x14ac:dyDescent="0.25">
      <c r="N55" t="s">
        <v>27</v>
      </c>
      <c r="O55" t="s">
        <v>30</v>
      </c>
      <c r="P55" t="s">
        <v>24</v>
      </c>
      <c r="Q55" s="3">
        <v>7259</v>
      </c>
      <c r="R55" s="4">
        <v>276</v>
      </c>
    </row>
    <row r="56" spans="14:18" x14ac:dyDescent="0.25">
      <c r="N56" t="s">
        <v>25</v>
      </c>
      <c r="O56" t="s">
        <v>20</v>
      </c>
      <c r="P56" t="s">
        <v>31</v>
      </c>
      <c r="Q56" s="3">
        <v>7189</v>
      </c>
      <c r="R56" s="4">
        <v>54</v>
      </c>
    </row>
    <row r="57" spans="14:18" x14ac:dyDescent="0.25">
      <c r="N57" t="s">
        <v>8</v>
      </c>
      <c r="O57" t="s">
        <v>17</v>
      </c>
      <c r="P57" t="s">
        <v>7</v>
      </c>
      <c r="Q57" s="3">
        <v>7021</v>
      </c>
      <c r="R57" s="4">
        <v>183</v>
      </c>
    </row>
    <row r="58" spans="14:18" x14ac:dyDescent="0.25">
      <c r="N58" t="s">
        <v>25</v>
      </c>
      <c r="O58" t="s">
        <v>30</v>
      </c>
      <c r="P58" t="s">
        <v>39</v>
      </c>
      <c r="Q58" s="3">
        <v>6986</v>
      </c>
      <c r="R58" s="4">
        <v>21</v>
      </c>
    </row>
    <row r="59" spans="14:18" x14ac:dyDescent="0.25">
      <c r="N59" t="s">
        <v>25</v>
      </c>
      <c r="O59" t="s">
        <v>17</v>
      </c>
      <c r="P59" t="s">
        <v>22</v>
      </c>
      <c r="Q59" s="3">
        <v>6909</v>
      </c>
      <c r="R59" s="4">
        <v>81</v>
      </c>
    </row>
    <row r="60" spans="14:18" x14ac:dyDescent="0.25">
      <c r="N60" t="s">
        <v>35</v>
      </c>
      <c r="O60" t="s">
        <v>20</v>
      </c>
      <c r="P60" t="s">
        <v>12</v>
      </c>
      <c r="Q60" s="3">
        <v>6860</v>
      </c>
      <c r="R60" s="4">
        <v>126</v>
      </c>
    </row>
    <row r="61" spans="14:18" x14ac:dyDescent="0.25">
      <c r="N61" t="s">
        <v>5</v>
      </c>
      <c r="O61" t="s">
        <v>9</v>
      </c>
      <c r="P61" t="s">
        <v>22</v>
      </c>
      <c r="Q61" s="3">
        <v>6853</v>
      </c>
      <c r="R61" s="4">
        <v>372</v>
      </c>
    </row>
    <row r="62" spans="14:18" x14ac:dyDescent="0.25">
      <c r="N62" t="s">
        <v>11</v>
      </c>
      <c r="O62" t="s">
        <v>30</v>
      </c>
      <c r="P62" t="s">
        <v>41</v>
      </c>
      <c r="Q62" s="3">
        <v>6832</v>
      </c>
      <c r="R62" s="4">
        <v>27</v>
      </c>
    </row>
    <row r="63" spans="14:18" x14ac:dyDescent="0.25">
      <c r="N63" t="s">
        <v>16</v>
      </c>
      <c r="O63" t="s">
        <v>6</v>
      </c>
      <c r="P63" t="s">
        <v>42</v>
      </c>
      <c r="Q63" s="3">
        <v>6818</v>
      </c>
      <c r="R63" s="4">
        <v>6</v>
      </c>
    </row>
    <row r="64" spans="14:18" x14ac:dyDescent="0.25">
      <c r="N64" t="s">
        <v>23</v>
      </c>
      <c r="O64" t="s">
        <v>9</v>
      </c>
      <c r="P64" t="s">
        <v>7</v>
      </c>
      <c r="Q64" s="3">
        <v>6755</v>
      </c>
      <c r="R64" s="4">
        <v>252</v>
      </c>
    </row>
    <row r="65" spans="14:18" x14ac:dyDescent="0.25">
      <c r="N65" t="s">
        <v>5</v>
      </c>
      <c r="O65" t="s">
        <v>30</v>
      </c>
      <c r="P65" t="s">
        <v>42</v>
      </c>
      <c r="Q65" s="3">
        <v>6748</v>
      </c>
      <c r="R65" s="4">
        <v>48</v>
      </c>
    </row>
    <row r="66" spans="14:18" x14ac:dyDescent="0.25">
      <c r="N66" t="s">
        <v>16</v>
      </c>
      <c r="O66" t="s">
        <v>30</v>
      </c>
      <c r="P66" t="s">
        <v>10</v>
      </c>
      <c r="Q66" s="3">
        <v>6734</v>
      </c>
      <c r="R66" s="4">
        <v>123</v>
      </c>
    </row>
    <row r="67" spans="14:18" x14ac:dyDescent="0.25">
      <c r="N67" t="s">
        <v>8</v>
      </c>
      <c r="O67" t="s">
        <v>9</v>
      </c>
      <c r="P67" t="s">
        <v>10</v>
      </c>
      <c r="Q67" s="3">
        <v>6706</v>
      </c>
      <c r="R67" s="4">
        <v>459</v>
      </c>
    </row>
    <row r="68" spans="14:18" x14ac:dyDescent="0.25">
      <c r="N68" t="s">
        <v>35</v>
      </c>
      <c r="O68" t="s">
        <v>14</v>
      </c>
      <c r="P68" t="s">
        <v>10</v>
      </c>
      <c r="Q68" s="3">
        <v>6657</v>
      </c>
      <c r="R68" s="4">
        <v>303</v>
      </c>
    </row>
    <row r="69" spans="14:18" x14ac:dyDescent="0.25">
      <c r="N69" t="s">
        <v>27</v>
      </c>
      <c r="O69" t="s">
        <v>9</v>
      </c>
      <c r="P69" t="s">
        <v>37</v>
      </c>
      <c r="Q69" s="3">
        <v>6657</v>
      </c>
      <c r="R69" s="4">
        <v>276</v>
      </c>
    </row>
    <row r="70" spans="14:18" x14ac:dyDescent="0.25">
      <c r="N70" t="s">
        <v>23</v>
      </c>
      <c r="O70" t="s">
        <v>6</v>
      </c>
      <c r="P70" t="s">
        <v>24</v>
      </c>
      <c r="Q70" s="3">
        <v>6608</v>
      </c>
      <c r="R70" s="4">
        <v>225</v>
      </c>
    </row>
    <row r="71" spans="14:18" x14ac:dyDescent="0.25">
      <c r="N71" t="s">
        <v>26</v>
      </c>
      <c r="O71" t="s">
        <v>20</v>
      </c>
      <c r="P71" t="s">
        <v>40</v>
      </c>
      <c r="Q71" s="3">
        <v>6580</v>
      </c>
      <c r="R71" s="4">
        <v>183</v>
      </c>
    </row>
    <row r="72" spans="14:18" x14ac:dyDescent="0.25">
      <c r="N72" t="s">
        <v>23</v>
      </c>
      <c r="O72" t="s">
        <v>6</v>
      </c>
      <c r="P72" t="s">
        <v>7</v>
      </c>
      <c r="Q72" s="3">
        <v>6454</v>
      </c>
      <c r="R72" s="4">
        <v>54</v>
      </c>
    </row>
    <row r="73" spans="14:18" x14ac:dyDescent="0.25">
      <c r="N73" t="s">
        <v>8</v>
      </c>
      <c r="O73" t="s">
        <v>20</v>
      </c>
      <c r="P73" t="s">
        <v>41</v>
      </c>
      <c r="Q73" s="3">
        <v>6433</v>
      </c>
      <c r="R73" s="4">
        <v>78</v>
      </c>
    </row>
    <row r="74" spans="14:18" x14ac:dyDescent="0.25">
      <c r="N74" t="s">
        <v>13</v>
      </c>
      <c r="O74" t="s">
        <v>6</v>
      </c>
      <c r="P74" t="s">
        <v>38</v>
      </c>
      <c r="Q74" s="3">
        <v>6398</v>
      </c>
      <c r="R74" s="4">
        <v>102</v>
      </c>
    </row>
    <row r="75" spans="14:18" x14ac:dyDescent="0.25">
      <c r="N75" t="s">
        <v>23</v>
      </c>
      <c r="O75" t="s">
        <v>6</v>
      </c>
      <c r="P75" t="s">
        <v>19</v>
      </c>
      <c r="Q75" s="3">
        <v>6391</v>
      </c>
      <c r="R75" s="4">
        <v>48</v>
      </c>
    </row>
    <row r="76" spans="14:18" x14ac:dyDescent="0.25">
      <c r="N76" t="s">
        <v>5</v>
      </c>
      <c r="O76" t="s">
        <v>17</v>
      </c>
      <c r="P76" t="s">
        <v>39</v>
      </c>
      <c r="Q76" s="3">
        <v>6370</v>
      </c>
      <c r="R76" s="4">
        <v>30</v>
      </c>
    </row>
    <row r="77" spans="14:18" x14ac:dyDescent="0.25">
      <c r="N77" t="s">
        <v>25</v>
      </c>
      <c r="O77" t="s">
        <v>14</v>
      </c>
      <c r="P77" t="s">
        <v>34</v>
      </c>
      <c r="Q77" s="3">
        <v>6314</v>
      </c>
      <c r="R77" s="4">
        <v>15</v>
      </c>
    </row>
    <row r="78" spans="14:18" x14ac:dyDescent="0.25">
      <c r="N78" t="s">
        <v>27</v>
      </c>
      <c r="O78" t="s">
        <v>30</v>
      </c>
      <c r="P78" t="s">
        <v>18</v>
      </c>
      <c r="Q78" s="3">
        <v>6300</v>
      </c>
      <c r="R78" s="4">
        <v>42</v>
      </c>
    </row>
    <row r="79" spans="14:18" x14ac:dyDescent="0.25">
      <c r="N79" t="s">
        <v>8</v>
      </c>
      <c r="O79" t="s">
        <v>6</v>
      </c>
      <c r="P79" t="s">
        <v>42</v>
      </c>
      <c r="Q79" s="3">
        <v>6279</v>
      </c>
      <c r="R79" s="4">
        <v>45</v>
      </c>
    </row>
    <row r="80" spans="14:18" x14ac:dyDescent="0.25">
      <c r="N80" t="s">
        <v>25</v>
      </c>
      <c r="O80" t="s">
        <v>30</v>
      </c>
      <c r="P80" t="s">
        <v>22</v>
      </c>
      <c r="Q80" s="3">
        <v>6279</v>
      </c>
      <c r="R80" s="4">
        <v>237</v>
      </c>
    </row>
    <row r="81" spans="14:18" x14ac:dyDescent="0.25">
      <c r="N81" t="s">
        <v>25</v>
      </c>
      <c r="O81" t="s">
        <v>14</v>
      </c>
      <c r="P81" t="s">
        <v>31</v>
      </c>
      <c r="Q81" s="3">
        <v>6146</v>
      </c>
      <c r="R81" s="4">
        <v>63</v>
      </c>
    </row>
    <row r="82" spans="14:18" x14ac:dyDescent="0.25">
      <c r="N82" t="s">
        <v>5</v>
      </c>
      <c r="O82" t="s">
        <v>6</v>
      </c>
      <c r="P82" t="s">
        <v>39</v>
      </c>
      <c r="Q82" s="3">
        <v>6132</v>
      </c>
      <c r="R82" s="4">
        <v>93</v>
      </c>
    </row>
    <row r="83" spans="14:18" x14ac:dyDescent="0.25">
      <c r="N83" t="s">
        <v>5</v>
      </c>
      <c r="O83" t="s">
        <v>20</v>
      </c>
      <c r="P83" t="s">
        <v>12</v>
      </c>
      <c r="Q83" s="3">
        <v>6125</v>
      </c>
      <c r="R83" s="4">
        <v>102</v>
      </c>
    </row>
    <row r="84" spans="14:18" x14ac:dyDescent="0.25">
      <c r="N84" t="s">
        <v>16</v>
      </c>
      <c r="O84" t="s">
        <v>14</v>
      </c>
      <c r="P84" t="s">
        <v>10</v>
      </c>
      <c r="Q84" s="3">
        <v>6118</v>
      </c>
      <c r="R84" s="4">
        <v>9</v>
      </c>
    </row>
    <row r="85" spans="14:18" x14ac:dyDescent="0.25">
      <c r="N85" t="s">
        <v>13</v>
      </c>
      <c r="O85" t="s">
        <v>14</v>
      </c>
      <c r="P85" t="s">
        <v>7</v>
      </c>
      <c r="Q85" s="3">
        <v>6118</v>
      </c>
      <c r="R85" s="4">
        <v>174</v>
      </c>
    </row>
    <row r="86" spans="14:18" x14ac:dyDescent="0.25">
      <c r="N86" t="s">
        <v>25</v>
      </c>
      <c r="O86" t="s">
        <v>14</v>
      </c>
      <c r="P86" t="s">
        <v>15</v>
      </c>
      <c r="Q86" s="3">
        <v>6111</v>
      </c>
      <c r="R86" s="4">
        <v>3</v>
      </c>
    </row>
    <row r="87" spans="14:18" x14ac:dyDescent="0.25">
      <c r="N87" t="s">
        <v>16</v>
      </c>
      <c r="O87" t="s">
        <v>17</v>
      </c>
      <c r="P87" t="s">
        <v>28</v>
      </c>
      <c r="Q87" s="3">
        <v>6048</v>
      </c>
      <c r="R87" s="4">
        <v>27</v>
      </c>
    </row>
    <row r="88" spans="14:18" x14ac:dyDescent="0.25">
      <c r="N88" t="s">
        <v>26</v>
      </c>
      <c r="O88" t="s">
        <v>17</v>
      </c>
      <c r="P88" t="s">
        <v>40</v>
      </c>
      <c r="Q88" s="3">
        <v>6027</v>
      </c>
      <c r="R88" s="4">
        <v>144</v>
      </c>
    </row>
    <row r="89" spans="14:18" x14ac:dyDescent="0.25">
      <c r="N89" t="s">
        <v>13</v>
      </c>
      <c r="O89" t="s">
        <v>20</v>
      </c>
      <c r="P89" t="s">
        <v>22</v>
      </c>
      <c r="Q89" s="3">
        <v>5915</v>
      </c>
      <c r="R89" s="4">
        <v>3</v>
      </c>
    </row>
    <row r="90" spans="14:18" x14ac:dyDescent="0.25">
      <c r="N90" t="s">
        <v>5</v>
      </c>
      <c r="O90" t="s">
        <v>17</v>
      </c>
      <c r="P90" t="s">
        <v>22</v>
      </c>
      <c r="Q90" s="3">
        <v>5817</v>
      </c>
      <c r="R90" s="4">
        <v>12</v>
      </c>
    </row>
    <row r="91" spans="14:18" x14ac:dyDescent="0.25">
      <c r="N91" t="s">
        <v>5</v>
      </c>
      <c r="O91" t="s">
        <v>17</v>
      </c>
      <c r="P91" t="s">
        <v>37</v>
      </c>
      <c r="Q91" s="3">
        <v>5775</v>
      </c>
      <c r="R91" s="4">
        <v>42</v>
      </c>
    </row>
    <row r="92" spans="14:18" x14ac:dyDescent="0.25">
      <c r="N92" t="s">
        <v>23</v>
      </c>
      <c r="O92" t="s">
        <v>20</v>
      </c>
      <c r="P92" t="s">
        <v>40</v>
      </c>
      <c r="Q92" s="3">
        <v>5677</v>
      </c>
      <c r="R92" s="4">
        <v>258</v>
      </c>
    </row>
    <row r="93" spans="14:18" x14ac:dyDescent="0.25">
      <c r="N93" t="s">
        <v>5</v>
      </c>
      <c r="O93" t="s">
        <v>20</v>
      </c>
      <c r="P93" t="s">
        <v>31</v>
      </c>
      <c r="Q93" s="3">
        <v>5670</v>
      </c>
      <c r="R93" s="4">
        <v>297</v>
      </c>
    </row>
    <row r="94" spans="14:18" x14ac:dyDescent="0.25">
      <c r="N94" t="s">
        <v>35</v>
      </c>
      <c r="O94" t="s">
        <v>20</v>
      </c>
      <c r="P94" t="s">
        <v>24</v>
      </c>
      <c r="Q94" s="3">
        <v>5586</v>
      </c>
      <c r="R94" s="4">
        <v>525</v>
      </c>
    </row>
    <row r="95" spans="14:18" x14ac:dyDescent="0.25">
      <c r="N95" t="s">
        <v>23</v>
      </c>
      <c r="O95" t="s">
        <v>14</v>
      </c>
      <c r="P95" t="s">
        <v>32</v>
      </c>
      <c r="Q95" s="3">
        <v>5551</v>
      </c>
      <c r="R95" s="4">
        <v>252</v>
      </c>
    </row>
    <row r="96" spans="14:18" x14ac:dyDescent="0.25">
      <c r="N96" t="s">
        <v>25</v>
      </c>
      <c r="O96" t="s">
        <v>20</v>
      </c>
      <c r="P96" t="s">
        <v>36</v>
      </c>
      <c r="Q96" s="3">
        <v>5474</v>
      </c>
      <c r="R96" s="4">
        <v>168</v>
      </c>
    </row>
    <row r="97" spans="14:18" x14ac:dyDescent="0.25">
      <c r="N97" t="s">
        <v>5</v>
      </c>
      <c r="O97" t="s">
        <v>14</v>
      </c>
      <c r="P97" t="s">
        <v>18</v>
      </c>
      <c r="Q97" s="3">
        <v>5439</v>
      </c>
      <c r="R97" s="4">
        <v>30</v>
      </c>
    </row>
    <row r="98" spans="14:18" x14ac:dyDescent="0.25">
      <c r="N98" t="s">
        <v>35</v>
      </c>
      <c r="O98" t="s">
        <v>30</v>
      </c>
      <c r="P98" t="s">
        <v>36</v>
      </c>
      <c r="Q98" s="3">
        <v>5355</v>
      </c>
      <c r="R98" s="4">
        <v>204</v>
      </c>
    </row>
    <row r="99" spans="14:18" x14ac:dyDescent="0.25">
      <c r="N99" t="s">
        <v>23</v>
      </c>
      <c r="O99" t="s">
        <v>6</v>
      </c>
      <c r="P99" t="s">
        <v>42</v>
      </c>
      <c r="Q99" s="3">
        <v>5306</v>
      </c>
      <c r="R99" s="4">
        <v>0</v>
      </c>
    </row>
    <row r="100" spans="14:18" x14ac:dyDescent="0.25">
      <c r="N100" t="s">
        <v>25</v>
      </c>
      <c r="O100" t="s">
        <v>17</v>
      </c>
      <c r="P100" t="s">
        <v>42</v>
      </c>
      <c r="Q100" s="3">
        <v>5236</v>
      </c>
      <c r="R100" s="4">
        <v>51</v>
      </c>
    </row>
    <row r="101" spans="14:18" x14ac:dyDescent="0.25">
      <c r="N101" t="s">
        <v>23</v>
      </c>
      <c r="O101" t="s">
        <v>9</v>
      </c>
      <c r="P101" t="s">
        <v>40</v>
      </c>
      <c r="Q101" s="3">
        <v>5194</v>
      </c>
      <c r="R101" s="4">
        <v>288</v>
      </c>
    </row>
    <row r="102" spans="14:18" x14ac:dyDescent="0.25">
      <c r="N102" t="s">
        <v>25</v>
      </c>
      <c r="O102" t="s">
        <v>20</v>
      </c>
      <c r="P102" t="s">
        <v>10</v>
      </c>
      <c r="Q102" s="3">
        <v>5075</v>
      </c>
      <c r="R102" s="4">
        <v>21</v>
      </c>
    </row>
    <row r="103" spans="14:18" x14ac:dyDescent="0.25">
      <c r="N103" t="s">
        <v>5</v>
      </c>
      <c r="O103" t="s">
        <v>30</v>
      </c>
      <c r="P103" t="s">
        <v>28</v>
      </c>
      <c r="Q103" s="3">
        <v>5019</v>
      </c>
      <c r="R103" s="4">
        <v>156</v>
      </c>
    </row>
    <row r="104" spans="14:18" x14ac:dyDescent="0.25">
      <c r="N104" t="s">
        <v>8</v>
      </c>
      <c r="O104" t="s">
        <v>14</v>
      </c>
      <c r="P104" t="s">
        <v>34</v>
      </c>
      <c r="Q104" s="3">
        <v>5019</v>
      </c>
      <c r="R104" s="4">
        <v>150</v>
      </c>
    </row>
    <row r="105" spans="14:18" x14ac:dyDescent="0.25">
      <c r="N105" t="s">
        <v>8</v>
      </c>
      <c r="O105" t="s">
        <v>9</v>
      </c>
      <c r="P105" t="s">
        <v>22</v>
      </c>
      <c r="Q105" s="3">
        <v>5012</v>
      </c>
      <c r="R105" s="4">
        <v>210</v>
      </c>
    </row>
    <row r="106" spans="14:18" x14ac:dyDescent="0.25">
      <c r="N106" t="s">
        <v>25</v>
      </c>
      <c r="O106" t="s">
        <v>6</v>
      </c>
      <c r="P106" t="s">
        <v>24</v>
      </c>
      <c r="Q106" s="3">
        <v>4991</v>
      </c>
      <c r="R106" s="4">
        <v>12</v>
      </c>
    </row>
    <row r="107" spans="14:18" x14ac:dyDescent="0.25">
      <c r="N107" t="s">
        <v>35</v>
      </c>
      <c r="O107" t="s">
        <v>30</v>
      </c>
      <c r="P107" t="s">
        <v>42</v>
      </c>
      <c r="Q107" s="3">
        <v>4991</v>
      </c>
      <c r="R107" s="4">
        <v>9</v>
      </c>
    </row>
    <row r="108" spans="14:18" x14ac:dyDescent="0.25">
      <c r="N108" t="s">
        <v>16</v>
      </c>
      <c r="O108" t="s">
        <v>14</v>
      </c>
      <c r="P108" t="s">
        <v>28</v>
      </c>
      <c r="Q108" s="3">
        <v>4970</v>
      </c>
      <c r="R108" s="4">
        <v>156</v>
      </c>
    </row>
    <row r="109" spans="14:18" x14ac:dyDescent="0.25">
      <c r="N109" t="s">
        <v>27</v>
      </c>
      <c r="O109" t="s">
        <v>17</v>
      </c>
      <c r="P109" t="s">
        <v>42</v>
      </c>
      <c r="Q109" s="3">
        <v>4956</v>
      </c>
      <c r="R109" s="4">
        <v>171</v>
      </c>
    </row>
    <row r="110" spans="14:18" x14ac:dyDescent="0.25">
      <c r="N110" t="s">
        <v>16</v>
      </c>
      <c r="O110" t="s">
        <v>6</v>
      </c>
      <c r="P110" t="s">
        <v>34</v>
      </c>
      <c r="Q110" s="3">
        <v>4949</v>
      </c>
      <c r="R110" s="4">
        <v>189</v>
      </c>
    </row>
    <row r="111" spans="14:18" x14ac:dyDescent="0.25">
      <c r="N111" t="s">
        <v>13</v>
      </c>
      <c r="O111" t="s">
        <v>30</v>
      </c>
      <c r="P111" t="s">
        <v>34</v>
      </c>
      <c r="Q111" s="3">
        <v>4935</v>
      </c>
      <c r="R111" s="4">
        <v>126</v>
      </c>
    </row>
    <row r="112" spans="14:18" x14ac:dyDescent="0.25">
      <c r="N112" t="s">
        <v>35</v>
      </c>
      <c r="O112" t="s">
        <v>17</v>
      </c>
      <c r="P112" t="s">
        <v>41</v>
      </c>
      <c r="Q112" s="3">
        <v>4858</v>
      </c>
      <c r="R112" s="4">
        <v>279</v>
      </c>
    </row>
    <row r="113" spans="14:18" x14ac:dyDescent="0.25">
      <c r="N113" t="s">
        <v>26</v>
      </c>
      <c r="O113" t="s">
        <v>17</v>
      </c>
      <c r="P113" t="s">
        <v>37</v>
      </c>
      <c r="Q113" s="3">
        <v>4802</v>
      </c>
      <c r="R113" s="4">
        <v>36</v>
      </c>
    </row>
    <row r="114" spans="14:18" x14ac:dyDescent="0.25">
      <c r="N114" t="s">
        <v>16</v>
      </c>
      <c r="O114" t="s">
        <v>9</v>
      </c>
      <c r="P114" t="s">
        <v>7</v>
      </c>
      <c r="Q114" s="3">
        <v>4781</v>
      </c>
      <c r="R114" s="4">
        <v>123</v>
      </c>
    </row>
    <row r="115" spans="14:18" x14ac:dyDescent="0.25">
      <c r="N115" t="s">
        <v>13</v>
      </c>
      <c r="O115" t="s">
        <v>9</v>
      </c>
      <c r="P115" t="s">
        <v>31</v>
      </c>
      <c r="Q115" s="3">
        <v>4760</v>
      </c>
      <c r="R115" s="4">
        <v>69</v>
      </c>
    </row>
    <row r="116" spans="14:18" x14ac:dyDescent="0.25">
      <c r="N116" t="s">
        <v>8</v>
      </c>
      <c r="O116" t="s">
        <v>9</v>
      </c>
      <c r="P116" t="s">
        <v>39</v>
      </c>
      <c r="Q116" s="3">
        <v>4753</v>
      </c>
      <c r="R116" s="4">
        <v>300</v>
      </c>
    </row>
    <row r="117" spans="14:18" x14ac:dyDescent="0.25">
      <c r="N117" t="s">
        <v>25</v>
      </c>
      <c r="O117" t="s">
        <v>9</v>
      </c>
      <c r="P117" t="s">
        <v>21</v>
      </c>
      <c r="Q117" s="3">
        <v>4753</v>
      </c>
      <c r="R117" s="4">
        <v>246</v>
      </c>
    </row>
    <row r="118" spans="14:18" x14ac:dyDescent="0.25">
      <c r="N118" t="s">
        <v>5</v>
      </c>
      <c r="O118" t="s">
        <v>9</v>
      </c>
      <c r="P118" t="s">
        <v>29</v>
      </c>
      <c r="Q118" s="3">
        <v>4725</v>
      </c>
      <c r="R118" s="4">
        <v>174</v>
      </c>
    </row>
    <row r="119" spans="14:18" x14ac:dyDescent="0.25">
      <c r="N119" t="s">
        <v>35</v>
      </c>
      <c r="O119" t="s">
        <v>6</v>
      </c>
      <c r="P119" t="s">
        <v>34</v>
      </c>
      <c r="Q119" s="3">
        <v>4683</v>
      </c>
      <c r="R119" s="4">
        <v>30</v>
      </c>
    </row>
    <row r="120" spans="14:18" x14ac:dyDescent="0.25">
      <c r="N120" t="s">
        <v>23</v>
      </c>
      <c r="O120" t="s">
        <v>9</v>
      </c>
      <c r="P120" t="s">
        <v>24</v>
      </c>
      <c r="Q120" s="3">
        <v>4606</v>
      </c>
      <c r="R120" s="4">
        <v>63</v>
      </c>
    </row>
    <row r="121" spans="14:18" x14ac:dyDescent="0.25">
      <c r="N121" t="s">
        <v>27</v>
      </c>
      <c r="O121" t="s">
        <v>6</v>
      </c>
      <c r="P121" t="s">
        <v>32</v>
      </c>
      <c r="Q121" s="3">
        <v>4592</v>
      </c>
      <c r="R121" s="4">
        <v>324</v>
      </c>
    </row>
    <row r="122" spans="14:18" x14ac:dyDescent="0.25">
      <c r="N122" t="s">
        <v>23</v>
      </c>
      <c r="O122" t="s">
        <v>9</v>
      </c>
      <c r="P122" t="s">
        <v>36</v>
      </c>
      <c r="Q122" s="3">
        <v>4585</v>
      </c>
      <c r="R122" s="4">
        <v>240</v>
      </c>
    </row>
    <row r="123" spans="14:18" x14ac:dyDescent="0.25">
      <c r="N123" t="s">
        <v>23</v>
      </c>
      <c r="O123" t="s">
        <v>6</v>
      </c>
      <c r="P123" t="s">
        <v>28</v>
      </c>
      <c r="Q123" s="3">
        <v>4487</v>
      </c>
      <c r="R123" s="4">
        <v>111</v>
      </c>
    </row>
    <row r="124" spans="14:18" x14ac:dyDescent="0.25">
      <c r="N124" t="s">
        <v>23</v>
      </c>
      <c r="O124" t="s">
        <v>6</v>
      </c>
      <c r="P124" t="s">
        <v>29</v>
      </c>
      <c r="Q124" s="3">
        <v>4487</v>
      </c>
      <c r="R124" s="4">
        <v>333</v>
      </c>
    </row>
    <row r="125" spans="14:18" x14ac:dyDescent="0.25">
      <c r="N125" t="s">
        <v>25</v>
      </c>
      <c r="O125" t="s">
        <v>9</v>
      </c>
      <c r="P125" t="s">
        <v>32</v>
      </c>
      <c r="Q125" s="3">
        <v>4480</v>
      </c>
      <c r="R125" s="4">
        <v>357</v>
      </c>
    </row>
    <row r="126" spans="14:18" x14ac:dyDescent="0.25">
      <c r="N126" t="s">
        <v>23</v>
      </c>
      <c r="O126" t="s">
        <v>17</v>
      </c>
      <c r="P126" t="s">
        <v>28</v>
      </c>
      <c r="Q126" s="3">
        <v>4438</v>
      </c>
      <c r="R126" s="4">
        <v>246</v>
      </c>
    </row>
    <row r="127" spans="14:18" x14ac:dyDescent="0.25">
      <c r="N127" t="s">
        <v>5</v>
      </c>
      <c r="O127" t="s">
        <v>14</v>
      </c>
      <c r="P127" t="s">
        <v>31</v>
      </c>
      <c r="Q127" s="3">
        <v>4424</v>
      </c>
      <c r="R127" s="4">
        <v>201</v>
      </c>
    </row>
    <row r="128" spans="14:18" x14ac:dyDescent="0.25">
      <c r="N128" t="s">
        <v>26</v>
      </c>
      <c r="O128" t="s">
        <v>20</v>
      </c>
      <c r="P128" t="s">
        <v>34</v>
      </c>
      <c r="Q128" s="3">
        <v>4417</v>
      </c>
      <c r="R128" s="4">
        <v>153</v>
      </c>
    </row>
    <row r="129" spans="14:18" x14ac:dyDescent="0.25">
      <c r="N129" t="s">
        <v>26</v>
      </c>
      <c r="O129" t="s">
        <v>20</v>
      </c>
      <c r="P129" t="s">
        <v>21</v>
      </c>
      <c r="Q129" s="3">
        <v>4326</v>
      </c>
      <c r="R129" s="4">
        <v>348</v>
      </c>
    </row>
    <row r="130" spans="14:18" x14ac:dyDescent="0.25">
      <c r="N130" t="s">
        <v>16</v>
      </c>
      <c r="O130" t="s">
        <v>14</v>
      </c>
      <c r="P130" t="s">
        <v>31</v>
      </c>
      <c r="Q130" s="3">
        <v>4319</v>
      </c>
      <c r="R130" s="4">
        <v>30</v>
      </c>
    </row>
    <row r="131" spans="14:18" x14ac:dyDescent="0.25">
      <c r="N131" t="s">
        <v>11</v>
      </c>
      <c r="O131" t="s">
        <v>6</v>
      </c>
      <c r="P131" t="s">
        <v>18</v>
      </c>
      <c r="Q131" s="3">
        <v>4305</v>
      </c>
      <c r="R131" s="4">
        <v>156</v>
      </c>
    </row>
    <row r="132" spans="14:18" x14ac:dyDescent="0.25">
      <c r="N132" t="s">
        <v>16</v>
      </c>
      <c r="O132" t="s">
        <v>30</v>
      </c>
      <c r="P132" t="s">
        <v>39</v>
      </c>
      <c r="Q132" s="3">
        <v>4242</v>
      </c>
      <c r="R132" s="4">
        <v>207</v>
      </c>
    </row>
    <row r="133" spans="14:18" x14ac:dyDescent="0.25">
      <c r="N133" t="s">
        <v>11</v>
      </c>
      <c r="O133" t="s">
        <v>20</v>
      </c>
      <c r="P133" t="s">
        <v>38</v>
      </c>
      <c r="Q133" s="3">
        <v>4137</v>
      </c>
      <c r="R133" s="4">
        <v>60</v>
      </c>
    </row>
    <row r="134" spans="14:18" x14ac:dyDescent="0.25">
      <c r="N134" t="s">
        <v>35</v>
      </c>
      <c r="O134" t="s">
        <v>30</v>
      </c>
      <c r="P134" t="s">
        <v>22</v>
      </c>
      <c r="Q134" s="3">
        <v>4053</v>
      </c>
      <c r="R134" s="4">
        <v>24</v>
      </c>
    </row>
    <row r="135" spans="14:18" x14ac:dyDescent="0.25">
      <c r="N135" t="s">
        <v>5</v>
      </c>
      <c r="O135" t="s">
        <v>30</v>
      </c>
      <c r="P135" t="s">
        <v>36</v>
      </c>
      <c r="Q135" s="3">
        <v>4018</v>
      </c>
      <c r="R135" s="4">
        <v>162</v>
      </c>
    </row>
    <row r="136" spans="14:18" x14ac:dyDescent="0.25">
      <c r="N136" t="s">
        <v>25</v>
      </c>
      <c r="O136" t="s">
        <v>17</v>
      </c>
      <c r="P136" t="s">
        <v>38</v>
      </c>
      <c r="Q136" s="3">
        <v>4018</v>
      </c>
      <c r="R136" s="4">
        <v>171</v>
      </c>
    </row>
    <row r="137" spans="14:18" x14ac:dyDescent="0.25">
      <c r="N137" t="s">
        <v>26</v>
      </c>
      <c r="O137" t="s">
        <v>17</v>
      </c>
      <c r="P137" t="s">
        <v>19</v>
      </c>
      <c r="Q137" s="3">
        <v>4018</v>
      </c>
      <c r="R137" s="4">
        <v>126</v>
      </c>
    </row>
    <row r="138" spans="14:18" x14ac:dyDescent="0.25">
      <c r="N138" t="s">
        <v>27</v>
      </c>
      <c r="O138" t="s">
        <v>6</v>
      </c>
      <c r="P138" t="s">
        <v>28</v>
      </c>
      <c r="Q138" s="3">
        <v>3983</v>
      </c>
      <c r="R138" s="4">
        <v>144</v>
      </c>
    </row>
    <row r="139" spans="14:18" x14ac:dyDescent="0.25">
      <c r="N139" t="s">
        <v>13</v>
      </c>
      <c r="O139" t="s">
        <v>17</v>
      </c>
      <c r="P139" t="s">
        <v>24</v>
      </c>
      <c r="Q139" s="3">
        <v>3976</v>
      </c>
      <c r="R139" s="4">
        <v>72</v>
      </c>
    </row>
    <row r="140" spans="14:18" x14ac:dyDescent="0.25">
      <c r="N140" t="s">
        <v>11</v>
      </c>
      <c r="O140" t="s">
        <v>17</v>
      </c>
      <c r="P140" t="s">
        <v>38</v>
      </c>
      <c r="Q140" s="3">
        <v>3920</v>
      </c>
      <c r="R140" s="4">
        <v>306</v>
      </c>
    </row>
    <row r="141" spans="14:18" x14ac:dyDescent="0.25">
      <c r="N141" t="s">
        <v>16</v>
      </c>
      <c r="O141" t="s">
        <v>9</v>
      </c>
      <c r="P141" t="s">
        <v>39</v>
      </c>
      <c r="Q141" s="3">
        <v>3864</v>
      </c>
      <c r="R141" s="4">
        <v>177</v>
      </c>
    </row>
    <row r="142" spans="14:18" x14ac:dyDescent="0.25">
      <c r="N142" t="s">
        <v>11</v>
      </c>
      <c r="O142" t="s">
        <v>20</v>
      </c>
      <c r="P142" t="s">
        <v>18</v>
      </c>
      <c r="Q142" s="3">
        <v>3850</v>
      </c>
      <c r="R142" s="4">
        <v>102</v>
      </c>
    </row>
    <row r="143" spans="14:18" x14ac:dyDescent="0.25">
      <c r="N143" t="s">
        <v>23</v>
      </c>
      <c r="O143" t="s">
        <v>30</v>
      </c>
      <c r="P143" t="s">
        <v>37</v>
      </c>
      <c r="Q143" s="3">
        <v>3829</v>
      </c>
      <c r="R143" s="4">
        <v>24</v>
      </c>
    </row>
    <row r="144" spans="14:18" x14ac:dyDescent="0.25">
      <c r="N144" t="s">
        <v>35</v>
      </c>
      <c r="O144" t="s">
        <v>9</v>
      </c>
      <c r="P144" t="s">
        <v>15</v>
      </c>
      <c r="Q144" s="3">
        <v>3808</v>
      </c>
      <c r="R144" s="4">
        <v>279</v>
      </c>
    </row>
    <row r="145" spans="14:18" x14ac:dyDescent="0.25">
      <c r="N145" t="s">
        <v>5</v>
      </c>
      <c r="O145" t="s">
        <v>30</v>
      </c>
      <c r="P145" t="s">
        <v>19</v>
      </c>
      <c r="Q145" s="3">
        <v>3794</v>
      </c>
      <c r="R145" s="4">
        <v>159</v>
      </c>
    </row>
    <row r="146" spans="14:18" x14ac:dyDescent="0.25">
      <c r="N146" t="s">
        <v>27</v>
      </c>
      <c r="O146" t="s">
        <v>14</v>
      </c>
      <c r="P146" t="s">
        <v>34</v>
      </c>
      <c r="Q146" s="3">
        <v>3773</v>
      </c>
      <c r="R146" s="4">
        <v>165</v>
      </c>
    </row>
    <row r="147" spans="14:18" x14ac:dyDescent="0.25">
      <c r="N147" t="s">
        <v>16</v>
      </c>
      <c r="O147" t="s">
        <v>30</v>
      </c>
      <c r="P147" t="s">
        <v>28</v>
      </c>
      <c r="Q147" s="3">
        <v>3759</v>
      </c>
      <c r="R147" s="4">
        <v>150</v>
      </c>
    </row>
    <row r="148" spans="14:18" x14ac:dyDescent="0.25">
      <c r="N148" t="s">
        <v>8</v>
      </c>
      <c r="O148" t="s">
        <v>20</v>
      </c>
      <c r="P148" t="s">
        <v>10</v>
      </c>
      <c r="Q148" s="3">
        <v>3752</v>
      </c>
      <c r="R148" s="4">
        <v>213</v>
      </c>
    </row>
    <row r="149" spans="14:18" x14ac:dyDescent="0.25">
      <c r="N149" t="s">
        <v>27</v>
      </c>
      <c r="O149" t="s">
        <v>30</v>
      </c>
      <c r="P149" t="s">
        <v>40</v>
      </c>
      <c r="Q149" s="3">
        <v>3689</v>
      </c>
      <c r="R149" s="4">
        <v>312</v>
      </c>
    </row>
    <row r="150" spans="14:18" x14ac:dyDescent="0.25">
      <c r="N150" t="s">
        <v>27</v>
      </c>
      <c r="O150" t="s">
        <v>17</v>
      </c>
      <c r="P150" t="s">
        <v>32</v>
      </c>
      <c r="Q150" s="3">
        <v>3640</v>
      </c>
      <c r="R150" s="4">
        <v>51</v>
      </c>
    </row>
    <row r="151" spans="14:18" x14ac:dyDescent="0.25">
      <c r="N151" t="s">
        <v>8</v>
      </c>
      <c r="O151" t="s">
        <v>9</v>
      </c>
      <c r="P151" t="s">
        <v>7</v>
      </c>
      <c r="Q151" s="3">
        <v>3598</v>
      </c>
      <c r="R151" s="4">
        <v>81</v>
      </c>
    </row>
    <row r="152" spans="14:18" x14ac:dyDescent="0.25">
      <c r="N152" t="s">
        <v>16</v>
      </c>
      <c r="O152" t="s">
        <v>6</v>
      </c>
      <c r="P152" t="s">
        <v>40</v>
      </c>
      <c r="Q152" s="3">
        <v>3556</v>
      </c>
      <c r="R152" s="4">
        <v>459</v>
      </c>
    </row>
    <row r="153" spans="14:18" x14ac:dyDescent="0.25">
      <c r="N153" t="s">
        <v>26</v>
      </c>
      <c r="O153" t="s">
        <v>20</v>
      </c>
      <c r="P153" t="s">
        <v>12</v>
      </c>
      <c r="Q153" s="3">
        <v>3549</v>
      </c>
      <c r="R153" s="4">
        <v>3</v>
      </c>
    </row>
    <row r="154" spans="14:18" x14ac:dyDescent="0.25">
      <c r="N154" t="s">
        <v>8</v>
      </c>
      <c r="O154" t="s">
        <v>30</v>
      </c>
      <c r="P154" t="s">
        <v>21</v>
      </c>
      <c r="Q154" s="3">
        <v>3507</v>
      </c>
      <c r="R154" s="4">
        <v>288</v>
      </c>
    </row>
    <row r="155" spans="14:18" x14ac:dyDescent="0.25">
      <c r="N155" t="s">
        <v>35</v>
      </c>
      <c r="O155" t="s">
        <v>9</v>
      </c>
      <c r="P155" t="s">
        <v>24</v>
      </c>
      <c r="Q155" s="3">
        <v>3472</v>
      </c>
      <c r="R155" s="4">
        <v>96</v>
      </c>
    </row>
    <row r="156" spans="14:18" x14ac:dyDescent="0.25">
      <c r="N156" t="s">
        <v>16</v>
      </c>
      <c r="O156" t="s">
        <v>30</v>
      </c>
      <c r="P156" t="s">
        <v>7</v>
      </c>
      <c r="Q156" s="3">
        <v>3402</v>
      </c>
      <c r="R156" s="4">
        <v>366</v>
      </c>
    </row>
    <row r="157" spans="14:18" x14ac:dyDescent="0.25">
      <c r="N157" t="s">
        <v>13</v>
      </c>
      <c r="O157" t="s">
        <v>6</v>
      </c>
      <c r="P157" t="s">
        <v>33</v>
      </c>
      <c r="Q157" s="3">
        <v>3388</v>
      </c>
      <c r="R157" s="4">
        <v>123</v>
      </c>
    </row>
    <row r="158" spans="14:18" x14ac:dyDescent="0.25">
      <c r="N158" t="s">
        <v>16</v>
      </c>
      <c r="O158" t="s">
        <v>30</v>
      </c>
      <c r="P158" t="s">
        <v>32</v>
      </c>
      <c r="Q158" s="3">
        <v>3339</v>
      </c>
      <c r="R158" s="4">
        <v>75</v>
      </c>
    </row>
    <row r="159" spans="14:18" x14ac:dyDescent="0.25">
      <c r="N159" t="s">
        <v>27</v>
      </c>
      <c r="O159" t="s">
        <v>14</v>
      </c>
      <c r="P159" t="s">
        <v>18</v>
      </c>
      <c r="Q159" s="3">
        <v>3339</v>
      </c>
      <c r="R159" s="4">
        <v>39</v>
      </c>
    </row>
    <row r="160" spans="14:18" x14ac:dyDescent="0.25">
      <c r="N160" t="s">
        <v>25</v>
      </c>
      <c r="O160" t="s">
        <v>14</v>
      </c>
      <c r="P160" t="s">
        <v>28</v>
      </c>
      <c r="Q160" s="3">
        <v>3339</v>
      </c>
      <c r="R160" s="4">
        <v>348</v>
      </c>
    </row>
    <row r="161" spans="14:18" x14ac:dyDescent="0.25">
      <c r="N161" t="s">
        <v>23</v>
      </c>
      <c r="O161" t="s">
        <v>30</v>
      </c>
      <c r="P161" t="s">
        <v>10</v>
      </c>
      <c r="Q161" s="3">
        <v>3262</v>
      </c>
      <c r="R161" s="4">
        <v>75</v>
      </c>
    </row>
    <row r="162" spans="14:18" x14ac:dyDescent="0.25">
      <c r="N162" t="s">
        <v>11</v>
      </c>
      <c r="O162" t="s">
        <v>17</v>
      </c>
      <c r="P162" t="s">
        <v>18</v>
      </c>
      <c r="Q162" s="3">
        <v>3192</v>
      </c>
      <c r="R162" s="4">
        <v>72</v>
      </c>
    </row>
    <row r="163" spans="14:18" x14ac:dyDescent="0.25">
      <c r="N163" t="s">
        <v>5</v>
      </c>
      <c r="O163" t="s">
        <v>14</v>
      </c>
      <c r="P163" t="s">
        <v>39</v>
      </c>
      <c r="Q163" s="3">
        <v>3164</v>
      </c>
      <c r="R163" s="4">
        <v>306</v>
      </c>
    </row>
    <row r="164" spans="14:18" x14ac:dyDescent="0.25">
      <c r="N164" t="s">
        <v>27</v>
      </c>
      <c r="O164" t="s">
        <v>30</v>
      </c>
      <c r="P164" t="s">
        <v>42</v>
      </c>
      <c r="Q164" s="3">
        <v>3108</v>
      </c>
      <c r="R164" s="4">
        <v>54</v>
      </c>
    </row>
    <row r="165" spans="14:18" x14ac:dyDescent="0.25">
      <c r="N165" t="s">
        <v>5</v>
      </c>
      <c r="O165" t="s">
        <v>17</v>
      </c>
      <c r="P165" t="s">
        <v>40</v>
      </c>
      <c r="Q165" s="3">
        <v>3101</v>
      </c>
      <c r="R165" s="4">
        <v>225</v>
      </c>
    </row>
    <row r="166" spans="14:18" x14ac:dyDescent="0.25">
      <c r="N166" t="s">
        <v>26</v>
      </c>
      <c r="O166" t="s">
        <v>14</v>
      </c>
      <c r="P166" t="s">
        <v>21</v>
      </c>
      <c r="Q166" s="3">
        <v>3094</v>
      </c>
      <c r="R166" s="4">
        <v>246</v>
      </c>
    </row>
    <row r="167" spans="14:18" x14ac:dyDescent="0.25">
      <c r="N167" t="s">
        <v>35</v>
      </c>
      <c r="O167" t="s">
        <v>6</v>
      </c>
      <c r="P167" t="s">
        <v>40</v>
      </c>
      <c r="Q167" s="3">
        <v>3059</v>
      </c>
      <c r="R167" s="4">
        <v>27</v>
      </c>
    </row>
    <row r="168" spans="14:18" x14ac:dyDescent="0.25">
      <c r="N168" t="s">
        <v>16</v>
      </c>
      <c r="O168" t="s">
        <v>17</v>
      </c>
      <c r="P168" t="s">
        <v>32</v>
      </c>
      <c r="Q168" s="3">
        <v>3052</v>
      </c>
      <c r="R168" s="4">
        <v>378</v>
      </c>
    </row>
    <row r="169" spans="14:18" x14ac:dyDescent="0.25">
      <c r="N169" t="s">
        <v>16</v>
      </c>
      <c r="O169" t="s">
        <v>17</v>
      </c>
      <c r="P169" t="s">
        <v>38</v>
      </c>
      <c r="Q169" s="3">
        <v>2989</v>
      </c>
      <c r="R169" s="4">
        <v>3</v>
      </c>
    </row>
    <row r="170" spans="14:18" x14ac:dyDescent="0.25">
      <c r="N170" t="s">
        <v>11</v>
      </c>
      <c r="O170" t="s">
        <v>14</v>
      </c>
      <c r="P170" t="s">
        <v>10</v>
      </c>
      <c r="Q170" s="3">
        <v>2954</v>
      </c>
      <c r="R170" s="4">
        <v>189</v>
      </c>
    </row>
    <row r="171" spans="14:18" x14ac:dyDescent="0.25">
      <c r="N171" t="s">
        <v>13</v>
      </c>
      <c r="O171" t="s">
        <v>6</v>
      </c>
      <c r="P171" t="s">
        <v>41</v>
      </c>
      <c r="Q171" s="3">
        <v>2933</v>
      </c>
      <c r="R171" s="4">
        <v>9</v>
      </c>
    </row>
    <row r="172" spans="14:18" x14ac:dyDescent="0.25">
      <c r="N172" t="s">
        <v>11</v>
      </c>
      <c r="O172" t="s">
        <v>6</v>
      </c>
      <c r="P172" t="s">
        <v>40</v>
      </c>
      <c r="Q172" s="3">
        <v>2919</v>
      </c>
      <c r="R172" s="4">
        <v>45</v>
      </c>
    </row>
    <row r="173" spans="14:18" x14ac:dyDescent="0.25">
      <c r="N173" t="s">
        <v>27</v>
      </c>
      <c r="O173" t="s">
        <v>30</v>
      </c>
      <c r="P173" t="s">
        <v>28</v>
      </c>
      <c r="Q173" s="3">
        <v>2919</v>
      </c>
      <c r="R173" s="4">
        <v>93</v>
      </c>
    </row>
    <row r="174" spans="14:18" x14ac:dyDescent="0.25">
      <c r="N174" t="s">
        <v>25</v>
      </c>
      <c r="O174" t="s">
        <v>30</v>
      </c>
      <c r="P174" t="s">
        <v>32</v>
      </c>
      <c r="Q174" s="3">
        <v>2891</v>
      </c>
      <c r="R174" s="4">
        <v>102</v>
      </c>
    </row>
    <row r="175" spans="14:18" x14ac:dyDescent="0.25">
      <c r="N175" t="s">
        <v>23</v>
      </c>
      <c r="O175" t="s">
        <v>14</v>
      </c>
      <c r="P175" t="s">
        <v>36</v>
      </c>
      <c r="Q175" s="3">
        <v>2870</v>
      </c>
      <c r="R175" s="4">
        <v>300</v>
      </c>
    </row>
    <row r="176" spans="14:18" x14ac:dyDescent="0.25">
      <c r="N176" t="s">
        <v>26</v>
      </c>
      <c r="O176" t="s">
        <v>6</v>
      </c>
      <c r="P176" t="s">
        <v>37</v>
      </c>
      <c r="Q176" s="3">
        <v>2863</v>
      </c>
      <c r="R176" s="4">
        <v>42</v>
      </c>
    </row>
    <row r="177" spans="14:18" x14ac:dyDescent="0.25">
      <c r="N177" t="s">
        <v>11</v>
      </c>
      <c r="O177" t="s">
        <v>6</v>
      </c>
      <c r="P177" t="s">
        <v>42</v>
      </c>
      <c r="Q177" s="3">
        <v>2856</v>
      </c>
      <c r="R177" s="4">
        <v>246</v>
      </c>
    </row>
    <row r="178" spans="14:18" x14ac:dyDescent="0.25">
      <c r="N178" t="s">
        <v>23</v>
      </c>
      <c r="O178" t="s">
        <v>9</v>
      </c>
      <c r="P178" t="s">
        <v>38</v>
      </c>
      <c r="Q178" s="3">
        <v>2793</v>
      </c>
      <c r="R178" s="4">
        <v>114</v>
      </c>
    </row>
    <row r="179" spans="14:18" x14ac:dyDescent="0.25">
      <c r="N179" t="s">
        <v>5</v>
      </c>
      <c r="O179" t="s">
        <v>30</v>
      </c>
      <c r="P179" t="s">
        <v>34</v>
      </c>
      <c r="Q179" s="3">
        <v>2779</v>
      </c>
      <c r="R179" s="4">
        <v>75</v>
      </c>
    </row>
    <row r="180" spans="14:18" x14ac:dyDescent="0.25">
      <c r="N180" t="s">
        <v>25</v>
      </c>
      <c r="O180" t="s">
        <v>9</v>
      </c>
      <c r="P180" t="s">
        <v>12</v>
      </c>
      <c r="Q180" s="3">
        <v>2744</v>
      </c>
      <c r="R180" s="4">
        <v>9</v>
      </c>
    </row>
    <row r="181" spans="14:18" x14ac:dyDescent="0.25">
      <c r="N181" t="s">
        <v>11</v>
      </c>
      <c r="O181" t="s">
        <v>6</v>
      </c>
      <c r="P181" t="s">
        <v>34</v>
      </c>
      <c r="Q181" s="3">
        <v>2737</v>
      </c>
      <c r="R181" s="4">
        <v>93</v>
      </c>
    </row>
    <row r="182" spans="14:18" x14ac:dyDescent="0.25">
      <c r="N182" t="s">
        <v>8</v>
      </c>
      <c r="O182" t="s">
        <v>9</v>
      </c>
      <c r="P182" t="s">
        <v>33</v>
      </c>
      <c r="Q182" s="3">
        <v>2702</v>
      </c>
      <c r="R182" s="4">
        <v>363</v>
      </c>
    </row>
    <row r="183" spans="14:18" x14ac:dyDescent="0.25">
      <c r="N183" t="s">
        <v>16</v>
      </c>
      <c r="O183" t="s">
        <v>20</v>
      </c>
      <c r="P183" t="s">
        <v>21</v>
      </c>
      <c r="Q183" s="3">
        <v>2681</v>
      </c>
      <c r="R183" s="4">
        <v>54</v>
      </c>
    </row>
    <row r="184" spans="14:18" x14ac:dyDescent="0.25">
      <c r="N184" t="s">
        <v>11</v>
      </c>
      <c r="O184" t="s">
        <v>20</v>
      </c>
      <c r="P184" t="s">
        <v>29</v>
      </c>
      <c r="Q184" s="3">
        <v>2646</v>
      </c>
      <c r="R184" s="4">
        <v>120</v>
      </c>
    </row>
    <row r="185" spans="14:18" x14ac:dyDescent="0.25">
      <c r="N185" t="s">
        <v>23</v>
      </c>
      <c r="O185" t="s">
        <v>14</v>
      </c>
      <c r="P185" t="s">
        <v>15</v>
      </c>
      <c r="Q185" s="3">
        <v>2646</v>
      </c>
      <c r="R185" s="4">
        <v>177</v>
      </c>
    </row>
    <row r="186" spans="14:18" x14ac:dyDescent="0.25">
      <c r="N186" t="s">
        <v>11</v>
      </c>
      <c r="O186" t="s">
        <v>17</v>
      </c>
      <c r="P186" t="s">
        <v>15</v>
      </c>
      <c r="Q186" s="3">
        <v>2639</v>
      </c>
      <c r="R186" s="4">
        <v>204</v>
      </c>
    </row>
    <row r="187" spans="14:18" x14ac:dyDescent="0.25">
      <c r="N187" t="s">
        <v>27</v>
      </c>
      <c r="O187" t="s">
        <v>30</v>
      </c>
      <c r="P187" t="s">
        <v>33</v>
      </c>
      <c r="Q187" s="3">
        <v>2583</v>
      </c>
      <c r="R187" s="4">
        <v>18</v>
      </c>
    </row>
    <row r="188" spans="14:18" x14ac:dyDescent="0.25">
      <c r="N188" t="s">
        <v>35</v>
      </c>
      <c r="O188" t="s">
        <v>9</v>
      </c>
      <c r="P188" t="s">
        <v>37</v>
      </c>
      <c r="Q188" s="3">
        <v>2562</v>
      </c>
      <c r="R188" s="4">
        <v>6</v>
      </c>
    </row>
    <row r="189" spans="14:18" x14ac:dyDescent="0.25">
      <c r="N189" t="s">
        <v>5</v>
      </c>
      <c r="O189" t="s">
        <v>20</v>
      </c>
      <c r="P189" t="s">
        <v>18</v>
      </c>
      <c r="Q189" s="3">
        <v>2541</v>
      </c>
      <c r="R189" s="4">
        <v>90</v>
      </c>
    </row>
    <row r="190" spans="14:18" x14ac:dyDescent="0.25">
      <c r="N190" t="s">
        <v>5</v>
      </c>
      <c r="O190" t="s">
        <v>20</v>
      </c>
      <c r="P190" t="s">
        <v>32</v>
      </c>
      <c r="Q190" s="3">
        <v>2541</v>
      </c>
      <c r="R190" s="4">
        <v>45</v>
      </c>
    </row>
    <row r="191" spans="14:18" x14ac:dyDescent="0.25">
      <c r="N191" t="s">
        <v>23</v>
      </c>
      <c r="O191" t="s">
        <v>9</v>
      </c>
      <c r="P191" t="s">
        <v>39</v>
      </c>
      <c r="Q191" s="3">
        <v>2478</v>
      </c>
      <c r="R191" s="4">
        <v>21</v>
      </c>
    </row>
    <row r="192" spans="14:18" x14ac:dyDescent="0.25">
      <c r="N192" t="s">
        <v>35</v>
      </c>
      <c r="O192" t="s">
        <v>14</v>
      </c>
      <c r="P192" t="s">
        <v>32</v>
      </c>
      <c r="Q192" s="3">
        <v>2471</v>
      </c>
      <c r="R192" s="4">
        <v>342</v>
      </c>
    </row>
    <row r="193" spans="14:18" x14ac:dyDescent="0.25">
      <c r="N193" t="s">
        <v>27</v>
      </c>
      <c r="O193" t="s">
        <v>9</v>
      </c>
      <c r="P193" t="s">
        <v>18</v>
      </c>
      <c r="Q193" s="3">
        <v>2464</v>
      </c>
      <c r="R193" s="4">
        <v>234</v>
      </c>
    </row>
    <row r="194" spans="14:18" x14ac:dyDescent="0.25">
      <c r="N194" t="s">
        <v>11</v>
      </c>
      <c r="O194" t="s">
        <v>20</v>
      </c>
      <c r="P194" t="s">
        <v>42</v>
      </c>
      <c r="Q194" s="3">
        <v>2436</v>
      </c>
      <c r="R194" s="4">
        <v>99</v>
      </c>
    </row>
    <row r="195" spans="14:18" x14ac:dyDescent="0.25">
      <c r="N195" t="s">
        <v>11</v>
      </c>
      <c r="O195" t="s">
        <v>9</v>
      </c>
      <c r="P195" t="s">
        <v>39</v>
      </c>
      <c r="Q195" s="3">
        <v>2429</v>
      </c>
      <c r="R195" s="4">
        <v>144</v>
      </c>
    </row>
    <row r="196" spans="14:18" x14ac:dyDescent="0.25">
      <c r="N196" t="s">
        <v>27</v>
      </c>
      <c r="O196" t="s">
        <v>9</v>
      </c>
      <c r="P196" t="s">
        <v>24</v>
      </c>
      <c r="Q196" s="3">
        <v>2415</v>
      </c>
      <c r="R196" s="4">
        <v>255</v>
      </c>
    </row>
    <row r="197" spans="14:18" x14ac:dyDescent="0.25">
      <c r="N197" t="s">
        <v>25</v>
      </c>
      <c r="O197" t="s">
        <v>9</v>
      </c>
      <c r="P197" t="s">
        <v>15</v>
      </c>
      <c r="Q197" s="3">
        <v>2415</v>
      </c>
      <c r="R197" s="4">
        <v>15</v>
      </c>
    </row>
    <row r="198" spans="14:18" x14ac:dyDescent="0.25">
      <c r="N198" t="s">
        <v>11</v>
      </c>
      <c r="O198" t="s">
        <v>20</v>
      </c>
      <c r="P198" t="s">
        <v>28</v>
      </c>
      <c r="Q198" s="3">
        <v>2408</v>
      </c>
      <c r="R198" s="4">
        <v>9</v>
      </c>
    </row>
    <row r="199" spans="14:18" x14ac:dyDescent="0.25">
      <c r="N199" t="s">
        <v>13</v>
      </c>
      <c r="O199" t="s">
        <v>6</v>
      </c>
      <c r="P199" t="s">
        <v>42</v>
      </c>
      <c r="Q199" s="3">
        <v>2324</v>
      </c>
      <c r="R199" s="4">
        <v>177</v>
      </c>
    </row>
    <row r="200" spans="14:18" x14ac:dyDescent="0.25">
      <c r="N200" t="s">
        <v>35</v>
      </c>
      <c r="O200" t="s">
        <v>14</v>
      </c>
      <c r="P200" t="s">
        <v>34</v>
      </c>
      <c r="Q200" s="3">
        <v>2317</v>
      </c>
      <c r="R200" s="4">
        <v>261</v>
      </c>
    </row>
    <row r="201" spans="14:18" x14ac:dyDescent="0.25">
      <c r="N201" t="s">
        <v>16</v>
      </c>
      <c r="O201" t="s">
        <v>20</v>
      </c>
      <c r="P201" t="s">
        <v>31</v>
      </c>
      <c r="Q201" s="3">
        <v>2317</v>
      </c>
      <c r="R201" s="4">
        <v>123</v>
      </c>
    </row>
    <row r="202" spans="14:18" x14ac:dyDescent="0.25">
      <c r="N202" t="s">
        <v>5</v>
      </c>
      <c r="O202" t="s">
        <v>30</v>
      </c>
      <c r="P202" t="s">
        <v>39</v>
      </c>
      <c r="Q202" s="3">
        <v>2289</v>
      </c>
      <c r="R202" s="4">
        <v>135</v>
      </c>
    </row>
    <row r="203" spans="14:18" x14ac:dyDescent="0.25">
      <c r="N203" t="s">
        <v>5</v>
      </c>
      <c r="O203" t="s">
        <v>9</v>
      </c>
      <c r="P203" t="s">
        <v>7</v>
      </c>
      <c r="Q203" s="3">
        <v>2275</v>
      </c>
      <c r="R203" s="4">
        <v>447</v>
      </c>
    </row>
    <row r="204" spans="14:18" x14ac:dyDescent="0.25">
      <c r="N204" t="s">
        <v>8</v>
      </c>
      <c r="O204" t="s">
        <v>20</v>
      </c>
      <c r="P204" t="s">
        <v>39</v>
      </c>
      <c r="Q204" s="3">
        <v>2268</v>
      </c>
      <c r="R204" s="4">
        <v>63</v>
      </c>
    </row>
    <row r="205" spans="14:18" x14ac:dyDescent="0.25">
      <c r="N205" t="s">
        <v>23</v>
      </c>
      <c r="O205" t="s">
        <v>30</v>
      </c>
      <c r="P205" t="s">
        <v>19</v>
      </c>
      <c r="Q205" s="3">
        <v>2226</v>
      </c>
      <c r="R205" s="4">
        <v>48</v>
      </c>
    </row>
    <row r="206" spans="14:18" x14ac:dyDescent="0.25">
      <c r="N206" t="s">
        <v>16</v>
      </c>
      <c r="O206" t="s">
        <v>30</v>
      </c>
      <c r="P206" t="s">
        <v>29</v>
      </c>
      <c r="Q206" s="3">
        <v>2219</v>
      </c>
      <c r="R206" s="4">
        <v>75</v>
      </c>
    </row>
    <row r="207" spans="14:18" x14ac:dyDescent="0.25">
      <c r="N207" t="s">
        <v>27</v>
      </c>
      <c r="O207" t="s">
        <v>30</v>
      </c>
      <c r="P207" t="s">
        <v>34</v>
      </c>
      <c r="Q207" s="3">
        <v>2212</v>
      </c>
      <c r="R207" s="4">
        <v>117</v>
      </c>
    </row>
    <row r="208" spans="14:18" x14ac:dyDescent="0.25">
      <c r="N208" t="s">
        <v>35</v>
      </c>
      <c r="O208" t="s">
        <v>20</v>
      </c>
      <c r="P208" t="s">
        <v>22</v>
      </c>
      <c r="Q208" s="3">
        <v>2205</v>
      </c>
      <c r="R208" s="4">
        <v>141</v>
      </c>
    </row>
    <row r="209" spans="14:18" x14ac:dyDescent="0.25">
      <c r="N209" t="s">
        <v>23</v>
      </c>
      <c r="O209" t="s">
        <v>30</v>
      </c>
      <c r="P209" t="s">
        <v>33</v>
      </c>
      <c r="Q209" s="3">
        <v>2205</v>
      </c>
      <c r="R209" s="4">
        <v>138</v>
      </c>
    </row>
    <row r="210" spans="14:18" x14ac:dyDescent="0.25">
      <c r="N210" t="s">
        <v>23</v>
      </c>
      <c r="O210" t="s">
        <v>14</v>
      </c>
      <c r="P210" t="s">
        <v>21</v>
      </c>
      <c r="Q210" s="3">
        <v>2149</v>
      </c>
      <c r="R210" s="4">
        <v>117</v>
      </c>
    </row>
    <row r="211" spans="14:18" x14ac:dyDescent="0.25">
      <c r="N211" t="s">
        <v>11</v>
      </c>
      <c r="O211" t="s">
        <v>14</v>
      </c>
      <c r="P211" t="s">
        <v>18</v>
      </c>
      <c r="Q211" s="3">
        <v>2142</v>
      </c>
      <c r="R211" s="4">
        <v>114</v>
      </c>
    </row>
    <row r="212" spans="14:18" x14ac:dyDescent="0.25">
      <c r="N212" t="s">
        <v>23</v>
      </c>
      <c r="O212" t="s">
        <v>9</v>
      </c>
      <c r="P212" t="s">
        <v>29</v>
      </c>
      <c r="Q212" s="3">
        <v>2135</v>
      </c>
      <c r="R212" s="4">
        <v>27</v>
      </c>
    </row>
    <row r="213" spans="14:18" x14ac:dyDescent="0.25">
      <c r="N213" t="s">
        <v>27</v>
      </c>
      <c r="O213" t="s">
        <v>9</v>
      </c>
      <c r="P213" t="s">
        <v>32</v>
      </c>
      <c r="Q213" s="3">
        <v>2114</v>
      </c>
      <c r="R213" s="4">
        <v>66</v>
      </c>
    </row>
    <row r="214" spans="14:18" x14ac:dyDescent="0.25">
      <c r="N214" t="s">
        <v>13</v>
      </c>
      <c r="O214" t="s">
        <v>9</v>
      </c>
      <c r="P214" t="s">
        <v>37</v>
      </c>
      <c r="Q214" s="3">
        <v>2114</v>
      </c>
      <c r="R214" s="4">
        <v>186</v>
      </c>
    </row>
    <row r="215" spans="14:18" x14ac:dyDescent="0.25">
      <c r="N215" t="s">
        <v>16</v>
      </c>
      <c r="O215" t="s">
        <v>17</v>
      </c>
      <c r="P215" t="s">
        <v>18</v>
      </c>
      <c r="Q215" s="3">
        <v>2100</v>
      </c>
      <c r="R215" s="4">
        <v>414</v>
      </c>
    </row>
    <row r="216" spans="14:18" x14ac:dyDescent="0.25">
      <c r="N216" t="s">
        <v>8</v>
      </c>
      <c r="O216" t="s">
        <v>9</v>
      </c>
      <c r="P216" t="s">
        <v>32</v>
      </c>
      <c r="Q216" s="3">
        <v>2023</v>
      </c>
      <c r="R216" s="4">
        <v>168</v>
      </c>
    </row>
    <row r="217" spans="14:18" x14ac:dyDescent="0.25">
      <c r="N217" t="s">
        <v>27</v>
      </c>
      <c r="O217" t="s">
        <v>9</v>
      </c>
      <c r="P217" t="s">
        <v>34</v>
      </c>
      <c r="Q217" s="3">
        <v>2023</v>
      </c>
      <c r="R217" s="4">
        <v>78</v>
      </c>
    </row>
    <row r="218" spans="14:18" x14ac:dyDescent="0.25">
      <c r="N218" t="s">
        <v>26</v>
      </c>
      <c r="O218" t="s">
        <v>17</v>
      </c>
      <c r="P218" t="s">
        <v>29</v>
      </c>
      <c r="Q218" s="3">
        <v>2016</v>
      </c>
      <c r="R218" s="4">
        <v>117</v>
      </c>
    </row>
    <row r="219" spans="14:18" x14ac:dyDescent="0.25">
      <c r="N219" t="s">
        <v>8</v>
      </c>
      <c r="O219" t="s">
        <v>30</v>
      </c>
      <c r="P219" t="s">
        <v>29</v>
      </c>
      <c r="Q219" s="3">
        <v>2009</v>
      </c>
      <c r="R219" s="4">
        <v>219</v>
      </c>
    </row>
    <row r="220" spans="14:18" x14ac:dyDescent="0.25">
      <c r="N220" t="s">
        <v>5</v>
      </c>
      <c r="O220" t="s">
        <v>20</v>
      </c>
      <c r="P220" t="s">
        <v>21</v>
      </c>
      <c r="Q220" s="3">
        <v>1988</v>
      </c>
      <c r="R220" s="4">
        <v>39</v>
      </c>
    </row>
    <row r="221" spans="14:18" x14ac:dyDescent="0.25">
      <c r="N221" t="s">
        <v>35</v>
      </c>
      <c r="O221" t="s">
        <v>9</v>
      </c>
      <c r="P221" t="s">
        <v>33</v>
      </c>
      <c r="Q221" s="3">
        <v>1974</v>
      </c>
      <c r="R221" s="4">
        <v>195</v>
      </c>
    </row>
    <row r="222" spans="14:18" x14ac:dyDescent="0.25">
      <c r="N222" t="s">
        <v>23</v>
      </c>
      <c r="O222" t="s">
        <v>30</v>
      </c>
      <c r="P222" t="s">
        <v>24</v>
      </c>
      <c r="Q222" s="3">
        <v>1932</v>
      </c>
      <c r="R222" s="4">
        <v>369</v>
      </c>
    </row>
    <row r="223" spans="14:18" x14ac:dyDescent="0.25">
      <c r="N223" t="s">
        <v>13</v>
      </c>
      <c r="O223" t="s">
        <v>14</v>
      </c>
      <c r="P223" t="s">
        <v>36</v>
      </c>
      <c r="Q223" s="3">
        <v>1925</v>
      </c>
      <c r="R223" s="4">
        <v>192</v>
      </c>
    </row>
    <row r="224" spans="14:18" x14ac:dyDescent="0.25">
      <c r="N224" t="s">
        <v>16</v>
      </c>
      <c r="O224" t="s">
        <v>6</v>
      </c>
      <c r="P224" t="s">
        <v>29</v>
      </c>
      <c r="Q224" s="3">
        <v>1904</v>
      </c>
      <c r="R224" s="4">
        <v>405</v>
      </c>
    </row>
    <row r="225" spans="14:18" x14ac:dyDescent="0.25">
      <c r="N225" t="s">
        <v>8</v>
      </c>
      <c r="O225" t="s">
        <v>6</v>
      </c>
      <c r="P225" t="s">
        <v>22</v>
      </c>
      <c r="Q225" s="3">
        <v>1890</v>
      </c>
      <c r="R225" s="4">
        <v>195</v>
      </c>
    </row>
    <row r="226" spans="14:18" x14ac:dyDescent="0.25">
      <c r="N226" t="s">
        <v>26</v>
      </c>
      <c r="O226" t="s">
        <v>17</v>
      </c>
      <c r="P226" t="s">
        <v>18</v>
      </c>
      <c r="Q226" s="3">
        <v>1785</v>
      </c>
      <c r="R226" s="4">
        <v>462</v>
      </c>
    </row>
    <row r="227" spans="14:18" x14ac:dyDescent="0.25">
      <c r="N227" t="s">
        <v>23</v>
      </c>
      <c r="O227" t="s">
        <v>20</v>
      </c>
      <c r="P227" t="s">
        <v>15</v>
      </c>
      <c r="Q227" s="3">
        <v>1778</v>
      </c>
      <c r="R227" s="4">
        <v>270</v>
      </c>
    </row>
    <row r="228" spans="14:18" x14ac:dyDescent="0.25">
      <c r="N228" t="s">
        <v>8</v>
      </c>
      <c r="O228" t="s">
        <v>6</v>
      </c>
      <c r="P228" t="s">
        <v>36</v>
      </c>
      <c r="Q228" s="3">
        <v>1771</v>
      </c>
      <c r="R228" s="4">
        <v>204</v>
      </c>
    </row>
    <row r="229" spans="14:18" x14ac:dyDescent="0.25">
      <c r="N229" t="s">
        <v>8</v>
      </c>
      <c r="O229" t="s">
        <v>20</v>
      </c>
      <c r="P229" t="s">
        <v>34</v>
      </c>
      <c r="Q229" s="3">
        <v>1701</v>
      </c>
      <c r="R229" s="4">
        <v>234</v>
      </c>
    </row>
    <row r="230" spans="14:18" x14ac:dyDescent="0.25">
      <c r="N230" t="s">
        <v>25</v>
      </c>
      <c r="O230" t="s">
        <v>30</v>
      </c>
      <c r="P230" t="s">
        <v>19</v>
      </c>
      <c r="Q230" s="3">
        <v>1652</v>
      </c>
      <c r="R230" s="4">
        <v>93</v>
      </c>
    </row>
    <row r="231" spans="14:18" x14ac:dyDescent="0.25">
      <c r="N231" t="s">
        <v>27</v>
      </c>
      <c r="O231" t="s">
        <v>17</v>
      </c>
      <c r="P231" t="s">
        <v>40</v>
      </c>
      <c r="Q231" s="3">
        <v>1652</v>
      </c>
      <c r="R231" s="4">
        <v>102</v>
      </c>
    </row>
    <row r="232" spans="14:18" x14ac:dyDescent="0.25">
      <c r="N232" t="s">
        <v>16</v>
      </c>
      <c r="O232" t="s">
        <v>17</v>
      </c>
      <c r="P232" t="s">
        <v>7</v>
      </c>
      <c r="Q232" s="3">
        <v>1638</v>
      </c>
      <c r="R232" s="4">
        <v>63</v>
      </c>
    </row>
    <row r="233" spans="14:18" x14ac:dyDescent="0.25">
      <c r="N233" t="s">
        <v>5</v>
      </c>
      <c r="O233" t="s">
        <v>9</v>
      </c>
      <c r="P233" t="s">
        <v>38</v>
      </c>
      <c r="Q233" s="3">
        <v>1638</v>
      </c>
      <c r="R233" s="4">
        <v>48</v>
      </c>
    </row>
    <row r="234" spans="14:18" x14ac:dyDescent="0.25">
      <c r="N234" t="s">
        <v>5</v>
      </c>
      <c r="O234" t="s">
        <v>6</v>
      </c>
      <c r="P234" t="s">
        <v>7</v>
      </c>
      <c r="Q234" s="3">
        <v>1624</v>
      </c>
      <c r="R234" s="4">
        <v>114</v>
      </c>
    </row>
    <row r="235" spans="14:18" x14ac:dyDescent="0.25">
      <c r="N235" t="s">
        <v>5</v>
      </c>
      <c r="O235" t="s">
        <v>9</v>
      </c>
      <c r="P235" t="s">
        <v>32</v>
      </c>
      <c r="Q235" s="3">
        <v>1617</v>
      </c>
      <c r="R235" s="4">
        <v>126</v>
      </c>
    </row>
    <row r="236" spans="14:18" x14ac:dyDescent="0.25">
      <c r="N236" t="s">
        <v>26</v>
      </c>
      <c r="O236" t="s">
        <v>9</v>
      </c>
      <c r="P236" t="s">
        <v>28</v>
      </c>
      <c r="Q236" s="3">
        <v>1589</v>
      </c>
      <c r="R236" s="4">
        <v>303</v>
      </c>
    </row>
    <row r="237" spans="14:18" x14ac:dyDescent="0.25">
      <c r="N237" t="s">
        <v>23</v>
      </c>
      <c r="O237" t="s">
        <v>30</v>
      </c>
      <c r="P237" t="s">
        <v>18</v>
      </c>
      <c r="Q237" s="3">
        <v>1568</v>
      </c>
      <c r="R237" s="4">
        <v>96</v>
      </c>
    </row>
    <row r="238" spans="14:18" x14ac:dyDescent="0.25">
      <c r="N238" t="s">
        <v>26</v>
      </c>
      <c r="O238" t="s">
        <v>17</v>
      </c>
      <c r="P238" t="s">
        <v>22</v>
      </c>
      <c r="Q238" s="3">
        <v>1568</v>
      </c>
      <c r="R238" s="4">
        <v>141</v>
      </c>
    </row>
    <row r="239" spans="14:18" x14ac:dyDescent="0.25">
      <c r="N239" t="s">
        <v>8</v>
      </c>
      <c r="O239" t="s">
        <v>17</v>
      </c>
      <c r="P239" t="s">
        <v>42</v>
      </c>
      <c r="Q239" s="3">
        <v>1561</v>
      </c>
      <c r="R239" s="4">
        <v>27</v>
      </c>
    </row>
    <row r="240" spans="14:18" x14ac:dyDescent="0.25">
      <c r="N240" t="s">
        <v>13</v>
      </c>
      <c r="O240" t="s">
        <v>6</v>
      </c>
      <c r="P240" t="s">
        <v>7</v>
      </c>
      <c r="Q240" s="3">
        <v>1526</v>
      </c>
      <c r="R240" s="4">
        <v>240</v>
      </c>
    </row>
    <row r="241" spans="14:18" x14ac:dyDescent="0.25">
      <c r="N241" t="s">
        <v>25</v>
      </c>
      <c r="O241" t="s">
        <v>14</v>
      </c>
      <c r="P241" t="s">
        <v>7</v>
      </c>
      <c r="Q241" s="3">
        <v>1526</v>
      </c>
      <c r="R241" s="4">
        <v>105</v>
      </c>
    </row>
    <row r="242" spans="14:18" x14ac:dyDescent="0.25">
      <c r="N242" t="s">
        <v>16</v>
      </c>
      <c r="O242" t="s">
        <v>6</v>
      </c>
      <c r="P242" t="s">
        <v>15</v>
      </c>
      <c r="Q242" s="3">
        <v>1505</v>
      </c>
      <c r="R242" s="4">
        <v>102</v>
      </c>
    </row>
    <row r="243" spans="14:18" x14ac:dyDescent="0.25">
      <c r="N243" t="s">
        <v>13</v>
      </c>
      <c r="O243" t="s">
        <v>30</v>
      </c>
      <c r="P243" t="s">
        <v>28</v>
      </c>
      <c r="Q243" s="3">
        <v>1463</v>
      </c>
      <c r="R243" s="4">
        <v>39</v>
      </c>
    </row>
    <row r="244" spans="14:18" x14ac:dyDescent="0.25">
      <c r="N244" t="s">
        <v>16</v>
      </c>
      <c r="O244" t="s">
        <v>30</v>
      </c>
      <c r="P244" t="s">
        <v>37</v>
      </c>
      <c r="Q244" s="3">
        <v>1442</v>
      </c>
      <c r="R244" s="4">
        <v>15</v>
      </c>
    </row>
    <row r="245" spans="14:18" x14ac:dyDescent="0.25">
      <c r="N245" t="s">
        <v>35</v>
      </c>
      <c r="O245" t="s">
        <v>30</v>
      </c>
      <c r="P245" t="s">
        <v>18</v>
      </c>
      <c r="Q245" s="3">
        <v>1428</v>
      </c>
      <c r="R245" s="4">
        <v>93</v>
      </c>
    </row>
    <row r="246" spans="14:18" x14ac:dyDescent="0.25">
      <c r="N246" t="s">
        <v>35</v>
      </c>
      <c r="O246" t="s">
        <v>14</v>
      </c>
      <c r="P246" t="s">
        <v>39</v>
      </c>
      <c r="Q246" s="3">
        <v>1407</v>
      </c>
      <c r="R246" s="4">
        <v>72</v>
      </c>
    </row>
    <row r="247" spans="14:18" x14ac:dyDescent="0.25">
      <c r="N247" t="s">
        <v>16</v>
      </c>
      <c r="O247" t="s">
        <v>14</v>
      </c>
      <c r="P247" t="s">
        <v>32</v>
      </c>
      <c r="Q247" s="3">
        <v>1400</v>
      </c>
      <c r="R247" s="4">
        <v>135</v>
      </c>
    </row>
    <row r="248" spans="14:18" x14ac:dyDescent="0.25">
      <c r="N248" t="s">
        <v>16</v>
      </c>
      <c r="O248" t="s">
        <v>9</v>
      </c>
      <c r="P248" t="s">
        <v>12</v>
      </c>
      <c r="Q248" s="3">
        <v>1302</v>
      </c>
      <c r="R248" s="4">
        <v>402</v>
      </c>
    </row>
    <row r="249" spans="14:18" x14ac:dyDescent="0.25">
      <c r="N249" t="s">
        <v>23</v>
      </c>
      <c r="O249" t="s">
        <v>20</v>
      </c>
      <c r="P249" t="s">
        <v>24</v>
      </c>
      <c r="Q249" s="3">
        <v>1281</v>
      </c>
      <c r="R249" s="4">
        <v>75</v>
      </c>
    </row>
    <row r="250" spans="14:18" x14ac:dyDescent="0.25">
      <c r="N250" t="s">
        <v>27</v>
      </c>
      <c r="O250" t="s">
        <v>14</v>
      </c>
      <c r="P250" t="s">
        <v>36</v>
      </c>
      <c r="Q250" s="3">
        <v>1281</v>
      </c>
      <c r="R250" s="4">
        <v>18</v>
      </c>
    </row>
    <row r="251" spans="14:18" x14ac:dyDescent="0.25">
      <c r="N251" t="s">
        <v>13</v>
      </c>
      <c r="O251" t="s">
        <v>30</v>
      </c>
      <c r="P251" t="s">
        <v>29</v>
      </c>
      <c r="Q251" s="3">
        <v>1274</v>
      </c>
      <c r="R251" s="4">
        <v>225</v>
      </c>
    </row>
    <row r="252" spans="14:18" x14ac:dyDescent="0.25">
      <c r="N252" t="s">
        <v>16</v>
      </c>
      <c r="O252" t="s">
        <v>20</v>
      </c>
      <c r="P252" t="s">
        <v>39</v>
      </c>
      <c r="Q252" s="3">
        <v>1134</v>
      </c>
      <c r="R252" s="4">
        <v>282</v>
      </c>
    </row>
    <row r="253" spans="14:18" x14ac:dyDescent="0.25">
      <c r="N253" t="s">
        <v>11</v>
      </c>
      <c r="O253" t="s">
        <v>6</v>
      </c>
      <c r="P253" t="s">
        <v>32</v>
      </c>
      <c r="Q253" s="3">
        <v>1085</v>
      </c>
      <c r="R253" s="4">
        <v>273</v>
      </c>
    </row>
    <row r="254" spans="14:18" x14ac:dyDescent="0.25">
      <c r="N254" t="s">
        <v>16</v>
      </c>
      <c r="O254" t="s">
        <v>9</v>
      </c>
      <c r="P254" t="s">
        <v>33</v>
      </c>
      <c r="Q254" s="3">
        <v>1071</v>
      </c>
      <c r="R254" s="4">
        <v>270</v>
      </c>
    </row>
    <row r="255" spans="14:18" x14ac:dyDescent="0.25">
      <c r="N255" t="s">
        <v>26</v>
      </c>
      <c r="O255" t="s">
        <v>6</v>
      </c>
      <c r="P255" t="s">
        <v>24</v>
      </c>
      <c r="Q255" s="3">
        <v>1057</v>
      </c>
      <c r="R255" s="4">
        <v>54</v>
      </c>
    </row>
    <row r="256" spans="14:18" x14ac:dyDescent="0.25">
      <c r="N256" t="s">
        <v>27</v>
      </c>
      <c r="O256" t="s">
        <v>14</v>
      </c>
      <c r="P256" t="s">
        <v>40</v>
      </c>
      <c r="Q256" s="3">
        <v>973</v>
      </c>
      <c r="R256" s="4">
        <v>162</v>
      </c>
    </row>
    <row r="257" spans="14:18" x14ac:dyDescent="0.25">
      <c r="N257" t="s">
        <v>23</v>
      </c>
      <c r="O257" t="s">
        <v>17</v>
      </c>
      <c r="P257" t="s">
        <v>39</v>
      </c>
      <c r="Q257" s="3">
        <v>966</v>
      </c>
      <c r="R257" s="4">
        <v>198</v>
      </c>
    </row>
    <row r="258" spans="14:18" x14ac:dyDescent="0.25">
      <c r="N258" t="s">
        <v>11</v>
      </c>
      <c r="O258" t="s">
        <v>9</v>
      </c>
      <c r="P258" t="s">
        <v>12</v>
      </c>
      <c r="Q258" s="3">
        <v>959</v>
      </c>
      <c r="R258" s="4">
        <v>147</v>
      </c>
    </row>
    <row r="259" spans="14:18" x14ac:dyDescent="0.25">
      <c r="N259" t="s">
        <v>16</v>
      </c>
      <c r="O259" t="s">
        <v>20</v>
      </c>
      <c r="P259" t="s">
        <v>19</v>
      </c>
      <c r="Q259" s="3">
        <v>959</v>
      </c>
      <c r="R259" s="4">
        <v>135</v>
      </c>
    </row>
    <row r="260" spans="14:18" x14ac:dyDescent="0.25">
      <c r="N260" t="s">
        <v>35</v>
      </c>
      <c r="O260" t="s">
        <v>14</v>
      </c>
      <c r="P260" t="s">
        <v>31</v>
      </c>
      <c r="Q260" s="3">
        <v>945</v>
      </c>
      <c r="R260" s="4">
        <v>75</v>
      </c>
    </row>
    <row r="261" spans="14:18" x14ac:dyDescent="0.25">
      <c r="N261" t="s">
        <v>16</v>
      </c>
      <c r="O261" t="s">
        <v>20</v>
      </c>
      <c r="P261" t="s">
        <v>29</v>
      </c>
      <c r="Q261" s="3">
        <v>938</v>
      </c>
      <c r="R261" s="4">
        <v>6</v>
      </c>
    </row>
    <row r="262" spans="14:18" x14ac:dyDescent="0.25">
      <c r="N262" t="s">
        <v>11</v>
      </c>
      <c r="O262" t="s">
        <v>30</v>
      </c>
      <c r="P262" t="s">
        <v>29</v>
      </c>
      <c r="Q262" s="3">
        <v>938</v>
      </c>
      <c r="R262" s="4">
        <v>189</v>
      </c>
    </row>
    <row r="263" spans="14:18" x14ac:dyDescent="0.25">
      <c r="N263" t="s">
        <v>27</v>
      </c>
      <c r="O263" t="s">
        <v>6</v>
      </c>
      <c r="P263" t="s">
        <v>12</v>
      </c>
      <c r="Q263" s="3">
        <v>938</v>
      </c>
      <c r="R263" s="4">
        <v>366</v>
      </c>
    </row>
    <row r="264" spans="14:18" x14ac:dyDescent="0.25">
      <c r="N264" t="s">
        <v>25</v>
      </c>
      <c r="O264" t="s">
        <v>30</v>
      </c>
      <c r="P264" t="s">
        <v>36</v>
      </c>
      <c r="Q264" s="3">
        <v>861</v>
      </c>
      <c r="R264" s="4">
        <v>195</v>
      </c>
    </row>
    <row r="265" spans="14:18" x14ac:dyDescent="0.25">
      <c r="N265" t="s">
        <v>13</v>
      </c>
      <c r="O265" t="s">
        <v>14</v>
      </c>
      <c r="P265" t="s">
        <v>40</v>
      </c>
      <c r="Q265" s="3">
        <v>854</v>
      </c>
      <c r="R265" s="4">
        <v>309</v>
      </c>
    </row>
    <row r="266" spans="14:18" x14ac:dyDescent="0.25">
      <c r="N266" t="s">
        <v>13</v>
      </c>
      <c r="O266" t="s">
        <v>9</v>
      </c>
      <c r="P266" t="s">
        <v>39</v>
      </c>
      <c r="Q266" s="3">
        <v>847</v>
      </c>
      <c r="R266" s="4">
        <v>129</v>
      </c>
    </row>
    <row r="267" spans="14:18" x14ac:dyDescent="0.25">
      <c r="N267" t="s">
        <v>8</v>
      </c>
      <c r="O267" t="s">
        <v>20</v>
      </c>
      <c r="P267" t="s">
        <v>31</v>
      </c>
      <c r="Q267" s="3">
        <v>819</v>
      </c>
      <c r="R267" s="4">
        <v>510</v>
      </c>
    </row>
    <row r="268" spans="14:18" x14ac:dyDescent="0.25">
      <c r="N268" t="s">
        <v>27</v>
      </c>
      <c r="O268" t="s">
        <v>9</v>
      </c>
      <c r="P268" t="s">
        <v>19</v>
      </c>
      <c r="Q268" s="3">
        <v>819</v>
      </c>
      <c r="R268" s="4">
        <v>306</v>
      </c>
    </row>
    <row r="269" spans="14:18" x14ac:dyDescent="0.25">
      <c r="N269" t="s">
        <v>26</v>
      </c>
      <c r="O269" t="s">
        <v>14</v>
      </c>
      <c r="P269" t="s">
        <v>39</v>
      </c>
      <c r="Q269" s="3">
        <v>798</v>
      </c>
      <c r="R269" s="4">
        <v>519</v>
      </c>
    </row>
    <row r="270" spans="14:18" x14ac:dyDescent="0.25">
      <c r="N270" t="s">
        <v>13</v>
      </c>
      <c r="O270" t="s">
        <v>6</v>
      </c>
      <c r="P270" t="s">
        <v>37</v>
      </c>
      <c r="Q270" s="3">
        <v>714</v>
      </c>
      <c r="R270" s="4">
        <v>231</v>
      </c>
    </row>
    <row r="271" spans="14:18" x14ac:dyDescent="0.25">
      <c r="N271" t="s">
        <v>11</v>
      </c>
      <c r="O271" t="s">
        <v>30</v>
      </c>
      <c r="P271" t="s">
        <v>28</v>
      </c>
      <c r="Q271" s="3">
        <v>707</v>
      </c>
      <c r="R271" s="4">
        <v>174</v>
      </c>
    </row>
    <row r="272" spans="14:18" x14ac:dyDescent="0.25">
      <c r="N272" t="s">
        <v>35</v>
      </c>
      <c r="O272" t="s">
        <v>30</v>
      </c>
      <c r="P272" t="s">
        <v>28</v>
      </c>
      <c r="Q272" s="3">
        <v>700</v>
      </c>
      <c r="R272" s="4">
        <v>87</v>
      </c>
    </row>
    <row r="273" spans="14:18" x14ac:dyDescent="0.25">
      <c r="N273" t="s">
        <v>26</v>
      </c>
      <c r="O273" t="s">
        <v>17</v>
      </c>
      <c r="P273" t="s">
        <v>34</v>
      </c>
      <c r="Q273" s="3">
        <v>630</v>
      </c>
      <c r="R273" s="4">
        <v>36</v>
      </c>
    </row>
    <row r="274" spans="14:18" x14ac:dyDescent="0.25">
      <c r="N274" t="s">
        <v>5</v>
      </c>
      <c r="O274" t="s">
        <v>20</v>
      </c>
      <c r="P274" t="s">
        <v>38</v>
      </c>
      <c r="Q274" s="3">
        <v>623</v>
      </c>
      <c r="R274" s="4">
        <v>51</v>
      </c>
    </row>
    <row r="275" spans="14:18" x14ac:dyDescent="0.25">
      <c r="N275" t="s">
        <v>5</v>
      </c>
      <c r="O275" t="s">
        <v>20</v>
      </c>
      <c r="P275" t="s">
        <v>42</v>
      </c>
      <c r="Q275" s="3">
        <v>609</v>
      </c>
      <c r="R275" s="4">
        <v>87</v>
      </c>
    </row>
    <row r="276" spans="14:18" x14ac:dyDescent="0.25">
      <c r="N276" t="s">
        <v>13</v>
      </c>
      <c r="O276" t="s">
        <v>9</v>
      </c>
      <c r="P276" t="s">
        <v>36</v>
      </c>
      <c r="Q276" s="3">
        <v>609</v>
      </c>
      <c r="R276" s="4">
        <v>99</v>
      </c>
    </row>
    <row r="277" spans="14:18" x14ac:dyDescent="0.25">
      <c r="N277" t="s">
        <v>35</v>
      </c>
      <c r="O277" t="s">
        <v>9</v>
      </c>
      <c r="P277" t="s">
        <v>41</v>
      </c>
      <c r="Q277" s="3">
        <v>567</v>
      </c>
      <c r="R277" s="4">
        <v>228</v>
      </c>
    </row>
    <row r="278" spans="14:18" x14ac:dyDescent="0.25">
      <c r="N278" t="s">
        <v>16</v>
      </c>
      <c r="O278" t="s">
        <v>6</v>
      </c>
      <c r="P278" t="s">
        <v>7</v>
      </c>
      <c r="Q278" s="3">
        <v>560</v>
      </c>
      <c r="R278" s="4">
        <v>81</v>
      </c>
    </row>
    <row r="279" spans="14:18" x14ac:dyDescent="0.25">
      <c r="N279" t="s">
        <v>26</v>
      </c>
      <c r="O279" t="s">
        <v>9</v>
      </c>
      <c r="P279" t="s">
        <v>36</v>
      </c>
      <c r="Q279" s="3">
        <v>553</v>
      </c>
      <c r="R279" s="4">
        <v>15</v>
      </c>
    </row>
    <row r="280" spans="14:18" x14ac:dyDescent="0.25">
      <c r="N280" t="s">
        <v>16</v>
      </c>
      <c r="O280" t="s">
        <v>30</v>
      </c>
      <c r="P280" t="s">
        <v>12</v>
      </c>
      <c r="Q280" s="3">
        <v>525</v>
      </c>
      <c r="R280" s="4">
        <v>48</v>
      </c>
    </row>
    <row r="281" spans="14:18" x14ac:dyDescent="0.25">
      <c r="N281" t="s">
        <v>25</v>
      </c>
      <c r="O281" t="s">
        <v>6</v>
      </c>
      <c r="P281" t="s">
        <v>22</v>
      </c>
      <c r="Q281" s="3">
        <v>518</v>
      </c>
      <c r="R281" s="4">
        <v>75</v>
      </c>
    </row>
    <row r="282" spans="14:18" x14ac:dyDescent="0.25">
      <c r="N282" t="s">
        <v>16</v>
      </c>
      <c r="O282" t="s">
        <v>14</v>
      </c>
      <c r="P282" t="s">
        <v>41</v>
      </c>
      <c r="Q282" s="3">
        <v>497</v>
      </c>
      <c r="R282" s="4">
        <v>63</v>
      </c>
    </row>
    <row r="283" spans="14:18" x14ac:dyDescent="0.25">
      <c r="N283" t="s">
        <v>25</v>
      </c>
      <c r="O283" t="s">
        <v>9</v>
      </c>
      <c r="P283" t="s">
        <v>22</v>
      </c>
      <c r="Q283" s="3">
        <v>490</v>
      </c>
      <c r="R283" s="4">
        <v>84</v>
      </c>
    </row>
    <row r="284" spans="14:18" x14ac:dyDescent="0.25">
      <c r="N284" t="s">
        <v>16</v>
      </c>
      <c r="O284" t="s">
        <v>20</v>
      </c>
      <c r="P284" t="s">
        <v>18</v>
      </c>
      <c r="Q284" s="3">
        <v>469</v>
      </c>
      <c r="R284" s="4">
        <v>75</v>
      </c>
    </row>
    <row r="285" spans="14:18" x14ac:dyDescent="0.25">
      <c r="N285" t="s">
        <v>8</v>
      </c>
      <c r="O285" t="s">
        <v>6</v>
      </c>
      <c r="P285" t="s">
        <v>41</v>
      </c>
      <c r="Q285" s="3">
        <v>434</v>
      </c>
      <c r="R285" s="4">
        <v>87</v>
      </c>
    </row>
    <row r="286" spans="14:18" x14ac:dyDescent="0.25">
      <c r="N286" t="s">
        <v>25</v>
      </c>
      <c r="O286" t="s">
        <v>17</v>
      </c>
      <c r="P286" t="s">
        <v>15</v>
      </c>
      <c r="Q286" s="3">
        <v>385</v>
      </c>
      <c r="R286" s="4">
        <v>249</v>
      </c>
    </row>
    <row r="287" spans="14:18" x14ac:dyDescent="0.25">
      <c r="N287" t="s">
        <v>8</v>
      </c>
      <c r="O287" t="s">
        <v>9</v>
      </c>
      <c r="P287" t="s">
        <v>19</v>
      </c>
      <c r="Q287" s="3">
        <v>357</v>
      </c>
      <c r="R287" s="4">
        <v>126</v>
      </c>
    </row>
    <row r="288" spans="14:18" x14ac:dyDescent="0.25">
      <c r="N288" t="s">
        <v>13</v>
      </c>
      <c r="O288" t="s">
        <v>30</v>
      </c>
      <c r="P288" t="s">
        <v>22</v>
      </c>
      <c r="Q288" s="3">
        <v>336</v>
      </c>
      <c r="R288" s="4">
        <v>144</v>
      </c>
    </row>
    <row r="289" spans="14:18" x14ac:dyDescent="0.25">
      <c r="N289" t="s">
        <v>23</v>
      </c>
      <c r="O289" t="s">
        <v>14</v>
      </c>
      <c r="P289" t="s">
        <v>10</v>
      </c>
      <c r="Q289" s="3">
        <v>280</v>
      </c>
      <c r="R289" s="4">
        <v>87</v>
      </c>
    </row>
    <row r="290" spans="14:18" x14ac:dyDescent="0.25">
      <c r="N290" t="s">
        <v>11</v>
      </c>
      <c r="O290" t="s">
        <v>6</v>
      </c>
      <c r="P290" t="s">
        <v>12</v>
      </c>
      <c r="Q290" s="3">
        <v>259</v>
      </c>
      <c r="R290" s="4">
        <v>207</v>
      </c>
    </row>
    <row r="291" spans="14:18" x14ac:dyDescent="0.25">
      <c r="N291" t="s">
        <v>26</v>
      </c>
      <c r="O291" t="s">
        <v>30</v>
      </c>
      <c r="P291" t="s">
        <v>31</v>
      </c>
      <c r="Q291" s="3">
        <v>252</v>
      </c>
      <c r="R291" s="4">
        <v>54</v>
      </c>
    </row>
    <row r="292" spans="14:18" x14ac:dyDescent="0.25">
      <c r="N292" t="s">
        <v>35</v>
      </c>
      <c r="O292" t="s">
        <v>6</v>
      </c>
      <c r="P292" t="s">
        <v>41</v>
      </c>
      <c r="Q292" s="3">
        <v>245</v>
      </c>
      <c r="R292" s="4">
        <v>288</v>
      </c>
    </row>
    <row r="293" spans="14:18" x14ac:dyDescent="0.25">
      <c r="N293" t="s">
        <v>26</v>
      </c>
      <c r="O293" t="s">
        <v>6</v>
      </c>
      <c r="P293" t="s">
        <v>36</v>
      </c>
      <c r="Q293" s="3">
        <v>238</v>
      </c>
      <c r="R293" s="4">
        <v>18</v>
      </c>
    </row>
    <row r="294" spans="14:18" x14ac:dyDescent="0.25">
      <c r="N294" t="s">
        <v>5</v>
      </c>
      <c r="O294" t="s">
        <v>14</v>
      </c>
      <c r="P294" t="s">
        <v>12</v>
      </c>
      <c r="Q294" s="3">
        <v>217</v>
      </c>
      <c r="R294" s="4">
        <v>36</v>
      </c>
    </row>
    <row r="295" spans="14:18" x14ac:dyDescent="0.25">
      <c r="N295" t="s">
        <v>26</v>
      </c>
      <c r="O295" t="s">
        <v>14</v>
      </c>
      <c r="P295" t="s">
        <v>28</v>
      </c>
      <c r="Q295" s="3">
        <v>189</v>
      </c>
      <c r="R295" s="4">
        <v>48</v>
      </c>
    </row>
    <row r="296" spans="14:18" x14ac:dyDescent="0.25">
      <c r="N296" t="s">
        <v>25</v>
      </c>
      <c r="O296" t="s">
        <v>6</v>
      </c>
      <c r="P296" t="s">
        <v>21</v>
      </c>
      <c r="Q296" s="3">
        <v>182</v>
      </c>
      <c r="R296" s="4">
        <v>48</v>
      </c>
    </row>
    <row r="297" spans="14:18" x14ac:dyDescent="0.25">
      <c r="N297" t="s">
        <v>8</v>
      </c>
      <c r="O297" t="s">
        <v>20</v>
      </c>
      <c r="P297" t="s">
        <v>22</v>
      </c>
      <c r="Q297" s="3">
        <v>168</v>
      </c>
      <c r="R297" s="4">
        <v>84</v>
      </c>
    </row>
    <row r="298" spans="14:18" x14ac:dyDescent="0.25">
      <c r="N298" t="s">
        <v>13</v>
      </c>
      <c r="O298" t="s">
        <v>20</v>
      </c>
      <c r="P298" t="s">
        <v>18</v>
      </c>
      <c r="Q298" s="3">
        <v>154</v>
      </c>
      <c r="R298" s="4">
        <v>21</v>
      </c>
    </row>
    <row r="299" spans="14:18" x14ac:dyDescent="0.25">
      <c r="N299" t="s">
        <v>11</v>
      </c>
      <c r="O299" t="s">
        <v>9</v>
      </c>
      <c r="P299" t="s">
        <v>42</v>
      </c>
      <c r="Q299" s="3">
        <v>98</v>
      </c>
      <c r="R299" s="4">
        <v>159</v>
      </c>
    </row>
    <row r="300" spans="14:18" x14ac:dyDescent="0.25">
      <c r="N300" t="s">
        <v>13</v>
      </c>
      <c r="O300" t="s">
        <v>14</v>
      </c>
      <c r="P300" t="s">
        <v>42</v>
      </c>
      <c r="Q300" s="3">
        <v>98</v>
      </c>
      <c r="R300" s="4">
        <v>204</v>
      </c>
    </row>
    <row r="301" spans="14:18" x14ac:dyDescent="0.25">
      <c r="N301" t="s">
        <v>35</v>
      </c>
      <c r="O301" t="s">
        <v>20</v>
      </c>
      <c r="P301" t="s">
        <v>31</v>
      </c>
      <c r="Q301" s="3">
        <v>63</v>
      </c>
      <c r="R301" s="4">
        <v>123</v>
      </c>
    </row>
    <row r="302" spans="14:18" x14ac:dyDescent="0.25">
      <c r="N302" t="s">
        <v>26</v>
      </c>
      <c r="O302" t="s">
        <v>20</v>
      </c>
      <c r="P302" t="s">
        <v>31</v>
      </c>
      <c r="Q302" s="3">
        <v>56</v>
      </c>
      <c r="R302" s="4">
        <v>51</v>
      </c>
    </row>
    <row r="303" spans="14:18" x14ac:dyDescent="0.25">
      <c r="N303" t="s">
        <v>8</v>
      </c>
      <c r="O303" t="s">
        <v>6</v>
      </c>
      <c r="P303" t="s">
        <v>7</v>
      </c>
      <c r="Q303" s="3">
        <v>42</v>
      </c>
      <c r="R303" s="4">
        <v>150</v>
      </c>
    </row>
    <row r="304" spans="14:18" x14ac:dyDescent="0.25">
      <c r="N304" t="s">
        <v>27</v>
      </c>
      <c r="O304" t="s">
        <v>17</v>
      </c>
      <c r="P304" t="s">
        <v>29</v>
      </c>
      <c r="Q304" s="3">
        <v>21</v>
      </c>
      <c r="R304" s="4">
        <v>168</v>
      </c>
    </row>
    <row r="305" spans="14:18" x14ac:dyDescent="0.25">
      <c r="N305" t="s">
        <v>5</v>
      </c>
      <c r="O305" t="s">
        <v>17</v>
      </c>
      <c r="P305" t="s">
        <v>32</v>
      </c>
      <c r="Q305" s="3">
        <v>0</v>
      </c>
      <c r="R305" s="4">
        <v>135</v>
      </c>
    </row>
  </sheetData>
  <mergeCells count="1">
    <mergeCell ref="A1:R2"/>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C619-E280-4D19-BC0F-0D3D90A2DCFF}">
  <dimension ref="B2:H17"/>
  <sheetViews>
    <sheetView showGridLines="0" workbookViewId="0">
      <selection activeCell="G2" sqref="G2:H2"/>
    </sheetView>
  </sheetViews>
  <sheetFormatPr defaultRowHeight="15" x14ac:dyDescent="0.25"/>
  <cols>
    <col min="2" max="2" width="16.42578125" bestFit="1" customWidth="1"/>
    <col min="3" max="3" width="14.85546875" bestFit="1" customWidth="1"/>
    <col min="7" max="7" width="16.28515625" bestFit="1" customWidth="1"/>
    <col min="8" max="8" width="14.85546875" bestFit="1" customWidth="1"/>
  </cols>
  <sheetData>
    <row r="2" spans="2:8" x14ac:dyDescent="0.25">
      <c r="B2" s="39" t="s">
        <v>64</v>
      </c>
      <c r="C2" s="39"/>
      <c r="G2" s="40" t="s">
        <v>65</v>
      </c>
      <c r="H2" s="40"/>
    </row>
    <row r="4" spans="2:8" x14ac:dyDescent="0.25">
      <c r="B4" s="12" t="s">
        <v>55</v>
      </c>
      <c r="C4" t="s">
        <v>57</v>
      </c>
      <c r="G4" s="12" t="s">
        <v>55</v>
      </c>
      <c r="H4" t="s">
        <v>57</v>
      </c>
    </row>
    <row r="5" spans="2:8" x14ac:dyDescent="0.25">
      <c r="B5" s="13" t="s">
        <v>20</v>
      </c>
      <c r="C5" s="23"/>
      <c r="G5" s="13" t="s">
        <v>20</v>
      </c>
      <c r="H5" s="23"/>
    </row>
    <row r="6" spans="2:8" x14ac:dyDescent="0.25">
      <c r="B6" s="17" t="s">
        <v>25</v>
      </c>
      <c r="C6" s="23">
        <v>25221</v>
      </c>
      <c r="G6" s="17" t="s">
        <v>13</v>
      </c>
      <c r="H6" s="23">
        <v>6069</v>
      </c>
    </row>
    <row r="7" spans="2:8" x14ac:dyDescent="0.25">
      <c r="B7" s="13" t="s">
        <v>14</v>
      </c>
      <c r="C7" s="23"/>
      <c r="G7" s="13" t="s">
        <v>14</v>
      </c>
      <c r="H7" s="23"/>
    </row>
    <row r="8" spans="2:8" x14ac:dyDescent="0.25">
      <c r="B8" s="17" t="s">
        <v>25</v>
      </c>
      <c r="C8" s="23">
        <v>39620</v>
      </c>
      <c r="G8" s="17" t="s">
        <v>8</v>
      </c>
      <c r="H8" s="23">
        <v>5019</v>
      </c>
    </row>
    <row r="9" spans="2:8" x14ac:dyDescent="0.25">
      <c r="B9" s="13" t="s">
        <v>30</v>
      </c>
      <c r="C9" s="23"/>
      <c r="G9" s="13" t="s">
        <v>30</v>
      </c>
      <c r="H9" s="23"/>
    </row>
    <row r="10" spans="2:8" x14ac:dyDescent="0.25">
      <c r="B10" s="17" t="s">
        <v>25</v>
      </c>
      <c r="C10" s="23">
        <v>41559</v>
      </c>
      <c r="G10" s="17" t="s">
        <v>8</v>
      </c>
      <c r="H10" s="23">
        <v>5516</v>
      </c>
    </row>
    <row r="11" spans="2:8" x14ac:dyDescent="0.25">
      <c r="B11" s="13" t="s">
        <v>6</v>
      </c>
      <c r="C11" s="23"/>
      <c r="G11" s="13" t="s">
        <v>6</v>
      </c>
      <c r="H11" s="23"/>
    </row>
    <row r="12" spans="2:8" x14ac:dyDescent="0.25">
      <c r="B12" s="17" t="s">
        <v>23</v>
      </c>
      <c r="C12" s="23">
        <v>43568</v>
      </c>
      <c r="G12" s="17" t="s">
        <v>35</v>
      </c>
      <c r="H12" s="23">
        <v>7987</v>
      </c>
    </row>
    <row r="13" spans="2:8" x14ac:dyDescent="0.25">
      <c r="B13" s="13" t="s">
        <v>17</v>
      </c>
      <c r="C13" s="23"/>
      <c r="G13" s="13" t="s">
        <v>17</v>
      </c>
      <c r="H13" s="23"/>
    </row>
    <row r="14" spans="2:8" x14ac:dyDescent="0.25">
      <c r="B14" s="17" t="s">
        <v>26</v>
      </c>
      <c r="C14" s="23">
        <v>45752</v>
      </c>
      <c r="G14" s="17" t="s">
        <v>13</v>
      </c>
      <c r="H14" s="23">
        <v>3976</v>
      </c>
    </row>
    <row r="15" spans="2:8" x14ac:dyDescent="0.25">
      <c r="B15" s="13" t="s">
        <v>9</v>
      </c>
      <c r="C15" s="23"/>
      <c r="G15" s="13" t="s">
        <v>9</v>
      </c>
      <c r="H15" s="23"/>
    </row>
    <row r="16" spans="2:8" x14ac:dyDescent="0.25">
      <c r="B16" s="17" t="s">
        <v>5</v>
      </c>
      <c r="C16" s="23">
        <v>38325</v>
      </c>
      <c r="G16" s="17" t="s">
        <v>26</v>
      </c>
      <c r="H16" s="23">
        <v>2142</v>
      </c>
    </row>
    <row r="17" spans="2:8" x14ac:dyDescent="0.25">
      <c r="B17" s="13" t="s">
        <v>56</v>
      </c>
      <c r="C17" s="23">
        <v>234045</v>
      </c>
      <c r="G17" s="13" t="s">
        <v>56</v>
      </c>
      <c r="H17" s="23">
        <v>30709</v>
      </c>
    </row>
  </sheetData>
  <mergeCells count="2">
    <mergeCell ref="B2:C2"/>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C469C-2C71-460F-9064-E95D834FD8AF}">
  <dimension ref="A1:G27"/>
  <sheetViews>
    <sheetView showGridLines="0" workbookViewId="0">
      <selection activeCell="K6" sqref="K6"/>
    </sheetView>
  </sheetViews>
  <sheetFormatPr defaultRowHeight="15" x14ac:dyDescent="0.25"/>
  <cols>
    <col min="2" max="2" width="21.85546875" bestFit="1" customWidth="1"/>
    <col min="3" max="5" width="10.85546875" bestFit="1" customWidth="1"/>
  </cols>
  <sheetData>
    <row r="1" spans="1:7" x14ac:dyDescent="0.25">
      <c r="A1" s="38" t="s">
        <v>69</v>
      </c>
      <c r="B1" s="37"/>
      <c r="C1" s="37"/>
      <c r="D1" s="37"/>
      <c r="E1" s="37"/>
      <c r="F1" s="37"/>
      <c r="G1" s="37"/>
    </row>
    <row r="2" spans="1:7" x14ac:dyDescent="0.25">
      <c r="A2" s="37"/>
      <c r="B2" s="37"/>
      <c r="C2" s="37"/>
      <c r="D2" s="37"/>
      <c r="E2" s="37"/>
      <c r="F2" s="37"/>
      <c r="G2" s="37"/>
    </row>
    <row r="4" spans="1:7" x14ac:dyDescent="0.25">
      <c r="B4" s="12" t="s">
        <v>55</v>
      </c>
      <c r="C4" t="s">
        <v>68</v>
      </c>
    </row>
    <row r="5" spans="1:7" x14ac:dyDescent="0.25">
      <c r="B5" s="13" t="s">
        <v>42</v>
      </c>
      <c r="C5" s="25">
        <v>58277.8</v>
      </c>
    </row>
    <row r="6" spans="1:7" x14ac:dyDescent="0.25">
      <c r="B6" s="13" t="s">
        <v>28</v>
      </c>
      <c r="C6" s="25">
        <v>56471.590000000004</v>
      </c>
    </row>
    <row r="7" spans="1:7" x14ac:dyDescent="0.25">
      <c r="B7" s="13" t="s">
        <v>10</v>
      </c>
      <c r="C7" s="25">
        <v>52063.35</v>
      </c>
    </row>
    <row r="8" spans="1:7" x14ac:dyDescent="0.25">
      <c r="B8" s="13" t="s">
        <v>37</v>
      </c>
      <c r="C8" s="25">
        <v>50988.91</v>
      </c>
    </row>
    <row r="9" spans="1:7" x14ac:dyDescent="0.25">
      <c r="B9" s="13" t="s">
        <v>22</v>
      </c>
      <c r="C9" s="25">
        <v>46234.960000000006</v>
      </c>
    </row>
    <row r="10" spans="1:7" x14ac:dyDescent="0.25">
      <c r="B10" s="13" t="s">
        <v>19</v>
      </c>
      <c r="C10" s="25">
        <v>46226.020000000004</v>
      </c>
    </row>
    <row r="11" spans="1:7" x14ac:dyDescent="0.25">
      <c r="B11" s="13" t="s">
        <v>34</v>
      </c>
      <c r="C11" s="25">
        <v>44884.12</v>
      </c>
    </row>
    <row r="12" spans="1:7" x14ac:dyDescent="0.25">
      <c r="B12" s="13" t="s">
        <v>29</v>
      </c>
      <c r="C12" s="25">
        <v>43177.34</v>
      </c>
    </row>
    <row r="13" spans="1:7" x14ac:dyDescent="0.25">
      <c r="B13" s="13" t="s">
        <v>15</v>
      </c>
      <c r="C13" s="25">
        <v>40814.559999999998</v>
      </c>
    </row>
    <row r="14" spans="1:7" x14ac:dyDescent="0.25">
      <c r="B14" s="13" t="s">
        <v>40</v>
      </c>
      <c r="C14" s="25">
        <v>39084.339999999997</v>
      </c>
    </row>
    <row r="15" spans="1:7" x14ac:dyDescent="0.25">
      <c r="B15" s="13" t="s">
        <v>32</v>
      </c>
      <c r="C15" s="25">
        <v>36700.840000000004</v>
      </c>
    </row>
    <row r="16" spans="1:7" x14ac:dyDescent="0.25">
      <c r="B16" s="13" t="s">
        <v>33</v>
      </c>
      <c r="C16" s="25">
        <v>31390.479999999996</v>
      </c>
    </row>
    <row r="17" spans="2:3" x14ac:dyDescent="0.25">
      <c r="B17" s="13" t="s">
        <v>38</v>
      </c>
      <c r="C17" s="25">
        <v>30189.32</v>
      </c>
    </row>
    <row r="18" spans="2:3" x14ac:dyDescent="0.25">
      <c r="B18" s="13" t="s">
        <v>36</v>
      </c>
      <c r="C18" s="25">
        <v>29800.16</v>
      </c>
    </row>
    <row r="19" spans="2:3" x14ac:dyDescent="0.25">
      <c r="B19" s="13" t="s">
        <v>31</v>
      </c>
      <c r="C19" s="25">
        <v>29721.269999999997</v>
      </c>
    </row>
    <row r="20" spans="2:3" x14ac:dyDescent="0.25">
      <c r="B20" s="13" t="s">
        <v>18</v>
      </c>
      <c r="C20" s="25">
        <v>29678.099999999995</v>
      </c>
    </row>
    <row r="21" spans="2:3" x14ac:dyDescent="0.25">
      <c r="B21" s="13" t="s">
        <v>21</v>
      </c>
      <c r="C21" s="25">
        <v>29518.43</v>
      </c>
    </row>
    <row r="22" spans="2:3" x14ac:dyDescent="0.25">
      <c r="B22" s="13" t="s">
        <v>41</v>
      </c>
      <c r="C22" s="25">
        <v>26000</v>
      </c>
    </row>
    <row r="23" spans="2:3" x14ac:dyDescent="0.25">
      <c r="B23" s="13" t="s">
        <v>7</v>
      </c>
      <c r="C23" s="25">
        <v>25899.020000000004</v>
      </c>
    </row>
    <row r="24" spans="2:3" x14ac:dyDescent="0.25">
      <c r="B24" s="13" t="s">
        <v>39</v>
      </c>
      <c r="C24" s="25">
        <v>19572.139999999992</v>
      </c>
    </row>
    <row r="25" spans="2:3" x14ac:dyDescent="0.25">
      <c r="B25" s="13" t="s">
        <v>24</v>
      </c>
      <c r="C25" s="25">
        <v>19525.600000000002</v>
      </c>
    </row>
    <row r="26" spans="2:3" x14ac:dyDescent="0.25">
      <c r="B26" s="13" t="s">
        <v>12</v>
      </c>
      <c r="C26" s="25">
        <v>14946.919999999998</v>
      </c>
    </row>
    <row r="27" spans="2:3" x14ac:dyDescent="0.25">
      <c r="B27" s="13" t="s">
        <v>56</v>
      </c>
      <c r="C27" s="25">
        <v>801165.27</v>
      </c>
    </row>
  </sheetData>
  <mergeCells count="1">
    <mergeCell ref="A1:G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54FAB-49F9-42AE-8049-1131BEF2FBF5}">
  <dimension ref="B1:Q19"/>
  <sheetViews>
    <sheetView workbookViewId="0">
      <selection activeCell="N3" sqref="N3"/>
    </sheetView>
  </sheetViews>
  <sheetFormatPr defaultRowHeight="15" x14ac:dyDescent="0.25"/>
  <cols>
    <col min="3" max="3" width="13.28515625" bestFit="1" customWidth="1"/>
    <col min="4" max="4" width="10.5703125" bestFit="1" customWidth="1"/>
    <col min="7" max="7" width="16" bestFit="1" customWidth="1"/>
    <col min="9" max="9" width="10.7109375" bestFit="1" customWidth="1"/>
  </cols>
  <sheetData>
    <row r="1" spans="2:17" x14ac:dyDescent="0.25">
      <c r="C1" s="35" t="s">
        <v>80</v>
      </c>
      <c r="D1" s="36"/>
      <c r="E1" s="36"/>
      <c r="F1" s="36"/>
      <c r="G1" s="36"/>
      <c r="H1" s="36"/>
      <c r="I1" s="36"/>
      <c r="J1" s="36"/>
      <c r="K1" s="36"/>
    </row>
    <row r="2" spans="2:17" x14ac:dyDescent="0.25">
      <c r="C2" s="36"/>
      <c r="D2" s="36"/>
      <c r="E2" s="36"/>
      <c r="F2" s="36"/>
      <c r="G2" s="36"/>
      <c r="H2" s="36"/>
      <c r="I2" s="36"/>
      <c r="J2" s="36"/>
      <c r="K2" s="36"/>
      <c r="Q2" s="1" t="s">
        <v>70</v>
      </c>
    </row>
    <row r="3" spans="2:17" x14ac:dyDescent="0.25">
      <c r="Q3" t="s">
        <v>6</v>
      </c>
    </row>
    <row r="4" spans="2:17" x14ac:dyDescent="0.25">
      <c r="Q4" t="s">
        <v>9</v>
      </c>
    </row>
    <row r="5" spans="2:17" x14ac:dyDescent="0.25">
      <c r="B5" s="30"/>
      <c r="E5" s="27" t="s">
        <v>71</v>
      </c>
      <c r="F5" s="27"/>
      <c r="G5" s="28" t="s">
        <v>30</v>
      </c>
      <c r="Q5" t="s">
        <v>14</v>
      </c>
    </row>
    <row r="6" spans="2:17" x14ac:dyDescent="0.25">
      <c r="Q6" t="s">
        <v>17</v>
      </c>
    </row>
    <row r="7" spans="2:17" x14ac:dyDescent="0.25">
      <c r="C7" s="31" t="s">
        <v>77</v>
      </c>
      <c r="D7" s="32"/>
      <c r="E7" s="32"/>
      <c r="G7" s="32" t="s">
        <v>79</v>
      </c>
      <c r="H7" s="32"/>
      <c r="I7" s="32"/>
      <c r="J7" s="32"/>
      <c r="K7" s="32"/>
      <c r="Q7" t="s">
        <v>20</v>
      </c>
    </row>
    <row r="8" spans="2:17" x14ac:dyDescent="0.25">
      <c r="Q8" t="s">
        <v>30</v>
      </c>
    </row>
    <row r="9" spans="2:17" x14ac:dyDescent="0.25">
      <c r="C9" s="27" t="s">
        <v>72</v>
      </c>
      <c r="D9" s="27"/>
      <c r="E9">
        <f>COUNTIFS(Table1[Geography],G5)</f>
        <v>58</v>
      </c>
      <c r="G9" s="33"/>
      <c r="H9" s="33"/>
      <c r="I9" s="34" t="s">
        <v>3</v>
      </c>
      <c r="J9" s="34" t="s">
        <v>4</v>
      </c>
      <c r="K9" s="34" t="s">
        <v>78</v>
      </c>
    </row>
    <row r="10" spans="2:17" x14ac:dyDescent="0.25">
      <c r="G10" t="s">
        <v>26</v>
      </c>
      <c r="H10">
        <v>7763</v>
      </c>
      <c r="I10" s="16">
        <f>SUMIFS(Table1[Amount], Table1[Sales Person], $G10, Table1[Geography],$G$5)</f>
        <v>7763</v>
      </c>
      <c r="J10">
        <f>SUMIFS(Table1[Units], Table1[Sales Person], $G10, Table1[Geography],$G$5)</f>
        <v>174</v>
      </c>
      <c r="K10" s="26">
        <f>IF(I10&gt;12000, 1, -1)</f>
        <v>-1</v>
      </c>
    </row>
    <row r="11" spans="2:17" x14ac:dyDescent="0.25">
      <c r="C11" s="33"/>
      <c r="D11" s="34" t="s">
        <v>74</v>
      </c>
      <c r="E11" s="34" t="s">
        <v>43</v>
      </c>
      <c r="G11" t="s">
        <v>8</v>
      </c>
      <c r="H11">
        <v>5516</v>
      </c>
      <c r="I11" s="16">
        <f>SUMIFS(Table1[Amount], Table1[Sales Person], $G11, Table1[Geography],$G$5)</f>
        <v>5516</v>
      </c>
      <c r="J11">
        <f>SUMIFS(Table1[Units], Table1[Sales Person], $G11, Table1[Geography],$G$5)</f>
        <v>507</v>
      </c>
      <c r="K11" s="26">
        <f t="shared" ref="K11:K19" si="0">IF(I11&gt;12000, 1, -1)</f>
        <v>-1</v>
      </c>
    </row>
    <row r="12" spans="2:17" x14ac:dyDescent="0.25">
      <c r="C12" t="s">
        <v>73</v>
      </c>
      <c r="D12" s="16">
        <f>SUMIFS(Table1[Amount], Table1[Geography],$G$5)</f>
        <v>252469</v>
      </c>
      <c r="E12" s="16">
        <f>AVERAGEIFS(Table1[Amount], Table1[Geography], $G$5)</f>
        <v>4352.9137931034484</v>
      </c>
      <c r="G12" t="s">
        <v>13</v>
      </c>
      <c r="H12">
        <v>15855</v>
      </c>
      <c r="I12" s="16">
        <f>SUMIFS(Table1[Amount], Table1[Sales Person], $G12, Table1[Geography],$G$5)</f>
        <v>15855</v>
      </c>
      <c r="J12">
        <f>SUMIFS(Table1[Units], Table1[Sales Person], $G12, Table1[Geography],$G$5)</f>
        <v>708</v>
      </c>
      <c r="K12" s="26">
        <f t="shared" si="0"/>
        <v>1</v>
      </c>
    </row>
    <row r="13" spans="2:17" x14ac:dyDescent="0.25">
      <c r="C13" t="s">
        <v>67</v>
      </c>
      <c r="D13" s="16">
        <f>SUMIFS(Table1[Cost], Table1[Geography],$G$5)</f>
        <v>80681.400000000023</v>
      </c>
      <c r="E13" s="16">
        <f>AVERAGEIFS(Table1[Cost], Table1[Geography], $G$5)</f>
        <v>1391.0586206896555</v>
      </c>
      <c r="G13" t="s">
        <v>23</v>
      </c>
      <c r="H13">
        <v>31661</v>
      </c>
      <c r="I13" s="16">
        <f>SUMIFS(Table1[Amount], Table1[Sales Person], $G13, Table1[Geography],$G$5)</f>
        <v>31661</v>
      </c>
      <c r="J13">
        <f>SUMIFS(Table1[Units], Table1[Sales Person], $G13, Table1[Geography],$G$5)</f>
        <v>978</v>
      </c>
      <c r="K13" s="26">
        <f t="shared" si="0"/>
        <v>1</v>
      </c>
    </row>
    <row r="14" spans="2:17" x14ac:dyDescent="0.25">
      <c r="C14" t="s">
        <v>75</v>
      </c>
      <c r="D14" s="16">
        <f>SUMIFS(Table1[Profit], Table1[Geography],$G$5)</f>
        <v>171787.60000000003</v>
      </c>
      <c r="E14" s="16">
        <f>AVERAGEIFS(Table1[Profit], Table1[Geography], $G$5)</f>
        <v>2961.8551724137938</v>
      </c>
      <c r="G14" t="s">
        <v>16</v>
      </c>
      <c r="H14">
        <v>33670</v>
      </c>
      <c r="I14" s="16">
        <f>SUMIFS(Table1[Amount], Table1[Sales Person], $G14, Table1[Geography],$G$5)</f>
        <v>33670</v>
      </c>
      <c r="J14">
        <f>SUMIFS(Table1[Units], Table1[Sales Person], $G14, Table1[Geography],$G$5)</f>
        <v>1515</v>
      </c>
      <c r="K14" s="26">
        <f t="shared" si="0"/>
        <v>1</v>
      </c>
    </row>
    <row r="15" spans="2:17" x14ac:dyDescent="0.25">
      <c r="C15" t="s">
        <v>76</v>
      </c>
      <c r="D15">
        <f>SUMIFS(Table1[Units], Table1[Geography],$G$5)</f>
        <v>8760</v>
      </c>
      <c r="E15" s="29">
        <f>AVERAGEIFS(Table1[Units], Table1[Geography], $G$5)</f>
        <v>151.0344827586207</v>
      </c>
      <c r="G15" t="s">
        <v>25</v>
      </c>
      <c r="H15">
        <v>41559</v>
      </c>
      <c r="I15" s="16">
        <f>SUMIFS(Table1[Amount], Table1[Sales Person], $G15, Table1[Geography],$G$5)</f>
        <v>41559</v>
      </c>
      <c r="J15">
        <f>SUMIFS(Table1[Units], Table1[Sales Person], $G15, Table1[Geography],$G$5)</f>
        <v>1188</v>
      </c>
      <c r="K15" s="26">
        <f t="shared" si="0"/>
        <v>1</v>
      </c>
    </row>
    <row r="16" spans="2:17" x14ac:dyDescent="0.25">
      <c r="G16" t="s">
        <v>27</v>
      </c>
      <c r="H16">
        <v>35847</v>
      </c>
      <c r="I16" s="16">
        <f>SUMIFS(Table1[Amount], Table1[Sales Person], $G16, Table1[Geography],$G$5)</f>
        <v>35847</v>
      </c>
      <c r="J16">
        <f>SUMIFS(Table1[Units], Table1[Sales Person], $G16, Table1[Geography],$G$5)</f>
        <v>1416</v>
      </c>
      <c r="K16" s="26">
        <f t="shared" si="0"/>
        <v>1</v>
      </c>
    </row>
    <row r="17" spans="7:11" x14ac:dyDescent="0.25">
      <c r="G17" t="s">
        <v>11</v>
      </c>
      <c r="H17">
        <v>39424</v>
      </c>
      <c r="I17" s="16">
        <f>SUMIFS(Table1[Amount], Table1[Sales Person], $G17, Table1[Geography],$G$5)</f>
        <v>39424</v>
      </c>
      <c r="J17">
        <f>SUMIFS(Table1[Units], Table1[Sales Person], $G17, Table1[Geography],$G$5)</f>
        <v>1122</v>
      </c>
      <c r="K17" s="26">
        <f t="shared" si="0"/>
        <v>1</v>
      </c>
    </row>
    <row r="18" spans="7:11" x14ac:dyDescent="0.25">
      <c r="G18" t="s">
        <v>35</v>
      </c>
      <c r="H18">
        <v>16527</v>
      </c>
      <c r="I18" s="16">
        <f>SUMIFS(Table1[Amount], Table1[Sales Person], $G18, Table1[Geography],$G$5)</f>
        <v>16527</v>
      </c>
      <c r="J18">
        <f>SUMIFS(Table1[Units], Table1[Sales Person], $G18, Table1[Geography],$G$5)</f>
        <v>417</v>
      </c>
      <c r="K18" s="26">
        <f t="shared" si="0"/>
        <v>1</v>
      </c>
    </row>
    <row r="19" spans="7:11" x14ac:dyDescent="0.25">
      <c r="G19" t="s">
        <v>5</v>
      </c>
      <c r="H19">
        <v>24647</v>
      </c>
      <c r="I19" s="16">
        <f>SUMIFS(Table1[Amount], Table1[Sales Person], $G19, Table1[Geography],$G$5)</f>
        <v>24647</v>
      </c>
      <c r="J19">
        <f>SUMIFS(Table1[Units], Table1[Sales Person], $G19, Table1[Geography],$G$5)</f>
        <v>735</v>
      </c>
      <c r="K19" s="26">
        <f t="shared" si="0"/>
        <v>1</v>
      </c>
    </row>
  </sheetData>
  <sortState xmlns:xlrd2="http://schemas.microsoft.com/office/spreadsheetml/2017/richdata2" ref="G10:G19">
    <sortCondition ref="G10:G19"/>
  </sortState>
  <mergeCells count="5">
    <mergeCell ref="E5:F5"/>
    <mergeCell ref="C1:K2"/>
    <mergeCell ref="C9:D9"/>
    <mergeCell ref="C7:E7"/>
    <mergeCell ref="G7:K7"/>
  </mergeCells>
  <conditionalFormatting sqref="H10:H19">
    <cfRule type="dataBar" priority="5">
      <dataBar showValue="0">
        <cfvo type="min"/>
        <cfvo type="max"/>
        <color theme="7" tint="0.39997558519241921"/>
      </dataBar>
      <extLst>
        <ext xmlns:x14="http://schemas.microsoft.com/office/spreadsheetml/2009/9/main" uri="{B025F937-C7B1-47D3-B67F-A62EFF666E3E}">
          <x14:id>{1B6C0C4E-F0A2-4730-8070-A56CCBEF3482}</x14:id>
        </ext>
      </extLst>
    </cfRule>
    <cfRule type="dataBar" priority="6">
      <dataBar>
        <cfvo type="min"/>
        <cfvo type="max"/>
        <color rgb="FFFFB628"/>
      </dataBar>
      <extLst>
        <ext xmlns:x14="http://schemas.microsoft.com/office/spreadsheetml/2009/9/main" uri="{B025F937-C7B1-47D3-B67F-A62EFF666E3E}">
          <x14:id>{6294413E-D395-4C7F-BC68-F6C49BE2BCE1}</x14:id>
        </ext>
      </extLst>
    </cfRule>
  </conditionalFormatting>
  <conditionalFormatting sqref="K10:K19">
    <cfRule type="iconSet" priority="2">
      <iconSet iconSet="3Symbols" showValue="0">
        <cfvo type="percent" val="0"/>
        <cfvo type="percent" val="33"/>
        <cfvo type="percent" val="67"/>
      </iconSet>
    </cfRule>
    <cfRule type="iconSet" priority="3">
      <iconSet showValue="0">
        <cfvo type="percent" val="0"/>
        <cfvo type="percent" val="33"/>
        <cfvo type="percent" val="67"/>
      </iconSet>
    </cfRule>
    <cfRule type="iconSet" priority="4">
      <iconSet iconSet="3Symbols">
        <cfvo type="percent" val="0"/>
        <cfvo type="percent" val="33"/>
        <cfvo type="percent" val="67"/>
      </iconSet>
    </cfRule>
  </conditionalFormatting>
  <dataValidations count="1">
    <dataValidation type="list" allowBlank="1" showInputMessage="1" showErrorMessage="1" sqref="G5" xr:uid="{391CEB02-8602-4C3E-AEB1-9C3813995169}">
      <formula1>$Q$3:$Q$8</formula1>
    </dataValidation>
  </dataValidations>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1B6C0C4E-F0A2-4730-8070-A56CCBEF3482}">
            <x14:dataBar minLength="0" maxLength="100" gradient="0">
              <x14:cfvo type="autoMin"/>
              <x14:cfvo type="autoMax"/>
              <x14:negativeFillColor rgb="FFFF0000"/>
              <x14:axisColor rgb="FF000000"/>
            </x14:dataBar>
          </x14:cfRule>
          <x14:cfRule type="dataBar" id="{6294413E-D395-4C7F-BC68-F6C49BE2BCE1}">
            <x14:dataBar minLength="0" maxLength="100" border="1" negativeBarBorderColorSameAsPositive="0">
              <x14:cfvo type="autoMin"/>
              <x14:cfvo type="autoMax"/>
              <x14:borderColor rgb="FFFFB628"/>
              <x14:negativeFillColor rgb="FFFF0000"/>
              <x14:negativeBorderColor rgb="FFFF0000"/>
              <x14:axisColor rgb="FF000000"/>
            </x14:dataBar>
          </x14:cfRule>
          <xm:sqref>H10:H19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F692-BE98-4CAC-B7BB-6AC04A965CA8}">
  <dimension ref="A1:P28"/>
  <sheetViews>
    <sheetView tabSelected="1" topLeftCell="A4" workbookViewId="0">
      <selection activeCell="K19" sqref="K19"/>
    </sheetView>
  </sheetViews>
  <sheetFormatPr defaultRowHeight="15" x14ac:dyDescent="0.25"/>
  <cols>
    <col min="2" max="2" width="21.85546875" bestFit="1" customWidth="1"/>
    <col min="3" max="3" width="14.85546875" bestFit="1" customWidth="1"/>
    <col min="4" max="4" width="12.28515625" bestFit="1" customWidth="1"/>
    <col min="5" max="5" width="10.85546875" bestFit="1" customWidth="1"/>
    <col min="6" max="7" width="8" bestFit="1" customWidth="1"/>
  </cols>
  <sheetData>
    <row r="1" spans="1:16" x14ac:dyDescent="0.25">
      <c r="A1" s="46" t="s">
        <v>84</v>
      </c>
      <c r="B1" s="47"/>
      <c r="C1" s="47"/>
      <c r="D1" s="47"/>
      <c r="E1" s="47"/>
      <c r="F1" s="47"/>
      <c r="G1" s="47"/>
      <c r="H1" s="47"/>
      <c r="I1" s="47"/>
      <c r="J1" s="47"/>
      <c r="K1" s="47"/>
      <c r="L1" s="47"/>
      <c r="M1" s="47"/>
      <c r="N1" s="47"/>
      <c r="O1" s="47"/>
      <c r="P1" s="47"/>
    </row>
    <row r="2" spans="1:16" x14ac:dyDescent="0.25">
      <c r="A2" s="47"/>
      <c r="B2" s="47"/>
      <c r="C2" s="47"/>
      <c r="D2" s="47"/>
      <c r="E2" s="47"/>
      <c r="F2" s="47"/>
      <c r="G2" s="47"/>
      <c r="H2" s="47"/>
      <c r="I2" s="47"/>
      <c r="J2" s="47"/>
      <c r="K2" s="47"/>
      <c r="L2" s="47"/>
      <c r="M2" s="47"/>
      <c r="N2" s="47"/>
      <c r="O2" s="47"/>
      <c r="P2" s="47"/>
    </row>
    <row r="5" spans="1:16" x14ac:dyDescent="0.25">
      <c r="B5" s="12" t="s">
        <v>55</v>
      </c>
      <c r="C5" t="s">
        <v>57</v>
      </c>
      <c r="D5" t="s">
        <v>58</v>
      </c>
      <c r="E5" t="s">
        <v>68</v>
      </c>
      <c r="F5" t="s">
        <v>81</v>
      </c>
      <c r="L5" s="43" t="s">
        <v>82</v>
      </c>
      <c r="M5" s="44"/>
      <c r="N5" s="44"/>
      <c r="O5" s="44"/>
    </row>
    <row r="6" spans="1:16" x14ac:dyDescent="0.25">
      <c r="B6" s="13" t="s">
        <v>12</v>
      </c>
      <c r="C6" s="16">
        <v>33551</v>
      </c>
      <c r="D6" s="23">
        <v>1566</v>
      </c>
      <c r="E6" s="25">
        <v>14946.919999999998</v>
      </c>
      <c r="F6" s="42">
        <v>0.44549849482876808</v>
      </c>
      <c r="L6" s="45" t="s">
        <v>83</v>
      </c>
      <c r="M6" s="45"/>
      <c r="N6" s="45"/>
      <c r="O6" s="45"/>
    </row>
    <row r="7" spans="1:16" x14ac:dyDescent="0.25">
      <c r="B7" s="13" t="s">
        <v>38</v>
      </c>
      <c r="C7" s="16">
        <v>35378</v>
      </c>
      <c r="D7" s="23">
        <v>1044</v>
      </c>
      <c r="E7" s="25">
        <v>30189.32</v>
      </c>
      <c r="F7" s="42">
        <v>0.85333597150771667</v>
      </c>
      <c r="L7" s="45"/>
      <c r="M7" s="45"/>
      <c r="N7" s="45"/>
      <c r="O7" s="45"/>
    </row>
    <row r="8" spans="1:16" x14ac:dyDescent="0.25">
      <c r="B8" s="13" t="s">
        <v>41</v>
      </c>
      <c r="C8" s="16">
        <v>37772</v>
      </c>
      <c r="D8" s="23">
        <v>1308</v>
      </c>
      <c r="E8" s="25">
        <v>26000</v>
      </c>
      <c r="F8" s="42">
        <v>0.68834056973419466</v>
      </c>
      <c r="L8" s="45"/>
      <c r="M8" s="45"/>
      <c r="N8" s="45"/>
      <c r="O8" s="45"/>
    </row>
    <row r="9" spans="1:16" x14ac:dyDescent="0.25">
      <c r="B9" s="13" t="s">
        <v>21</v>
      </c>
      <c r="C9" s="16">
        <v>39263</v>
      </c>
      <c r="D9" s="23">
        <v>1683</v>
      </c>
      <c r="E9" s="25">
        <v>29518.43</v>
      </c>
      <c r="F9" s="42">
        <v>0.75181290273285284</v>
      </c>
      <c r="L9" s="45"/>
      <c r="M9" s="45"/>
      <c r="N9" s="45"/>
      <c r="O9" s="45"/>
    </row>
    <row r="10" spans="1:16" x14ac:dyDescent="0.25">
      <c r="B10" s="13" t="s">
        <v>24</v>
      </c>
      <c r="C10" s="16">
        <v>43183</v>
      </c>
      <c r="D10" s="23">
        <v>2022</v>
      </c>
      <c r="E10" s="25">
        <v>19525.600000000002</v>
      </c>
      <c r="F10" s="42">
        <v>0.45215941458444298</v>
      </c>
      <c r="L10" s="45"/>
      <c r="M10" s="45"/>
      <c r="N10" s="45"/>
      <c r="O10" s="45"/>
    </row>
    <row r="11" spans="1:16" x14ac:dyDescent="0.25">
      <c r="B11" s="13" t="s">
        <v>36</v>
      </c>
      <c r="C11" s="16">
        <v>44744</v>
      </c>
      <c r="D11" s="23">
        <v>1956</v>
      </c>
      <c r="E11" s="25">
        <v>29800.16</v>
      </c>
      <c r="F11" s="42">
        <v>0.6660146611836224</v>
      </c>
      <c r="L11" s="45"/>
      <c r="M11" s="45"/>
      <c r="N11" s="45"/>
      <c r="O11" s="45"/>
    </row>
    <row r="12" spans="1:16" x14ac:dyDescent="0.25">
      <c r="B12" s="13" t="s">
        <v>31</v>
      </c>
      <c r="C12" s="16">
        <v>47271</v>
      </c>
      <c r="D12" s="23">
        <v>1881</v>
      </c>
      <c r="E12" s="25">
        <v>29721.269999999997</v>
      </c>
      <c r="F12" s="42">
        <v>0.62874214634765491</v>
      </c>
      <c r="L12" s="45"/>
      <c r="M12" s="45"/>
      <c r="N12" s="45"/>
      <c r="O12" s="45"/>
    </row>
    <row r="13" spans="1:16" x14ac:dyDescent="0.25">
      <c r="B13" s="13" t="s">
        <v>15</v>
      </c>
      <c r="C13" s="16">
        <v>52150</v>
      </c>
      <c r="D13" s="23">
        <v>1752</v>
      </c>
      <c r="E13" s="25">
        <v>40814.559999999998</v>
      </c>
      <c r="F13" s="42">
        <v>0.78263777564717163</v>
      </c>
      <c r="L13" s="45"/>
      <c r="M13" s="45"/>
      <c r="N13" s="45"/>
      <c r="O13" s="45"/>
    </row>
    <row r="14" spans="1:16" x14ac:dyDescent="0.25">
      <c r="B14" s="13" t="s">
        <v>33</v>
      </c>
      <c r="C14" s="16">
        <v>54712</v>
      </c>
      <c r="D14" s="23">
        <v>2196</v>
      </c>
      <c r="E14" s="25">
        <v>31390.479999999996</v>
      </c>
      <c r="F14" s="42">
        <v>0.57374031291124428</v>
      </c>
      <c r="L14" s="45"/>
      <c r="M14" s="45"/>
      <c r="N14" s="45"/>
      <c r="O14" s="45"/>
    </row>
    <row r="15" spans="1:16" x14ac:dyDescent="0.25">
      <c r="B15" s="13" t="s">
        <v>34</v>
      </c>
      <c r="C15" s="16">
        <v>56644</v>
      </c>
      <c r="D15" s="23">
        <v>1812</v>
      </c>
      <c r="E15" s="25">
        <v>44884.12</v>
      </c>
      <c r="F15" s="42">
        <v>0.79238966174705183</v>
      </c>
      <c r="L15" s="45"/>
      <c r="M15" s="45"/>
      <c r="N15" s="45"/>
      <c r="O15" s="45"/>
    </row>
    <row r="16" spans="1:16" x14ac:dyDescent="0.25">
      <c r="B16" s="13" t="s">
        <v>18</v>
      </c>
      <c r="C16" s="16">
        <v>57372</v>
      </c>
      <c r="D16" s="23">
        <v>2106</v>
      </c>
      <c r="E16" s="25">
        <v>29678.099999999995</v>
      </c>
      <c r="F16" s="42">
        <v>0.51729240744614091</v>
      </c>
    </row>
    <row r="17" spans="2:6" x14ac:dyDescent="0.25">
      <c r="B17" s="13" t="s">
        <v>32</v>
      </c>
      <c r="C17" s="16">
        <v>58009</v>
      </c>
      <c r="D17" s="23">
        <v>2976</v>
      </c>
      <c r="E17" s="25">
        <v>36700.840000000004</v>
      </c>
      <c r="F17" s="42">
        <v>0.6326749297522799</v>
      </c>
    </row>
    <row r="18" spans="2:6" x14ac:dyDescent="0.25">
      <c r="B18" s="13" t="s">
        <v>29</v>
      </c>
      <c r="C18" s="16">
        <v>62111</v>
      </c>
      <c r="D18" s="23">
        <v>2154</v>
      </c>
      <c r="E18" s="25">
        <v>43177.34</v>
      </c>
      <c r="F18" s="42">
        <v>0.69516414161742679</v>
      </c>
    </row>
    <row r="19" spans="2:6" x14ac:dyDescent="0.25">
      <c r="B19" s="13" t="s">
        <v>28</v>
      </c>
      <c r="C19" s="16">
        <v>63721</v>
      </c>
      <c r="D19" s="23">
        <v>2331</v>
      </c>
      <c r="E19" s="25">
        <v>56471.590000000004</v>
      </c>
      <c r="F19" s="42">
        <v>0.88623201142480512</v>
      </c>
    </row>
    <row r="20" spans="2:6" x14ac:dyDescent="0.25">
      <c r="B20" s="13" t="s">
        <v>22</v>
      </c>
      <c r="C20" s="16">
        <v>66283</v>
      </c>
      <c r="D20" s="23">
        <v>2052</v>
      </c>
      <c r="E20" s="25">
        <v>46234.960000000006</v>
      </c>
      <c r="F20" s="42">
        <v>0.69753873542235578</v>
      </c>
    </row>
    <row r="21" spans="2:6" x14ac:dyDescent="0.25">
      <c r="B21" s="13" t="s">
        <v>7</v>
      </c>
      <c r="C21" s="16">
        <v>66500</v>
      </c>
      <c r="D21" s="23">
        <v>2802</v>
      </c>
      <c r="E21" s="25">
        <v>25899.020000000004</v>
      </c>
      <c r="F21" s="42">
        <v>0.38945894736842113</v>
      </c>
    </row>
    <row r="22" spans="2:6" x14ac:dyDescent="0.25">
      <c r="B22" s="13" t="s">
        <v>37</v>
      </c>
      <c r="C22" s="16">
        <v>68971</v>
      </c>
      <c r="D22" s="23">
        <v>1533</v>
      </c>
      <c r="E22" s="25">
        <v>50988.91</v>
      </c>
      <c r="F22" s="42">
        <v>0.73928042220643464</v>
      </c>
    </row>
    <row r="23" spans="2:6" x14ac:dyDescent="0.25">
      <c r="B23" s="13" t="s">
        <v>19</v>
      </c>
      <c r="C23" s="16">
        <v>69160</v>
      </c>
      <c r="D23" s="23">
        <v>1854</v>
      </c>
      <c r="E23" s="25">
        <v>46226.020000000004</v>
      </c>
      <c r="F23" s="42">
        <v>0.6683924233661076</v>
      </c>
    </row>
    <row r="24" spans="2:6" x14ac:dyDescent="0.25">
      <c r="B24" s="13" t="s">
        <v>39</v>
      </c>
      <c r="C24" s="16">
        <v>69461</v>
      </c>
      <c r="D24" s="23">
        <v>2982</v>
      </c>
      <c r="E24" s="25">
        <v>19572.139999999992</v>
      </c>
      <c r="F24" s="42">
        <v>0.28177164164063279</v>
      </c>
    </row>
    <row r="25" spans="2:6" x14ac:dyDescent="0.25">
      <c r="B25" s="13" t="s">
        <v>42</v>
      </c>
      <c r="C25" s="16">
        <v>70273</v>
      </c>
      <c r="D25" s="23">
        <v>2142</v>
      </c>
      <c r="E25" s="25">
        <v>58277.8</v>
      </c>
      <c r="F25" s="42">
        <v>0.82930570773981471</v>
      </c>
    </row>
    <row r="26" spans="2:6" x14ac:dyDescent="0.25">
      <c r="B26" s="13" t="s">
        <v>10</v>
      </c>
      <c r="C26" s="16">
        <v>71967</v>
      </c>
      <c r="D26" s="23">
        <v>2301</v>
      </c>
      <c r="E26" s="25">
        <v>52063.35</v>
      </c>
      <c r="F26" s="42">
        <v>0.72343365709283425</v>
      </c>
    </row>
    <row r="27" spans="2:6" x14ac:dyDescent="0.25">
      <c r="B27" s="13" t="s">
        <v>40</v>
      </c>
      <c r="C27" s="16">
        <v>72373</v>
      </c>
      <c r="D27" s="23">
        <v>3207</v>
      </c>
      <c r="E27" s="25">
        <v>39084.339999999997</v>
      </c>
      <c r="F27" s="42">
        <v>0.54004034653807353</v>
      </c>
    </row>
    <row r="28" spans="2:6" x14ac:dyDescent="0.25">
      <c r="B28" s="13" t="s">
        <v>56</v>
      </c>
      <c r="C28" s="16">
        <v>1240869</v>
      </c>
      <c r="D28" s="23">
        <v>45660</v>
      </c>
      <c r="E28" s="25">
        <v>801165.27</v>
      </c>
      <c r="F28" s="42">
        <v>0.64564854952456707</v>
      </c>
    </row>
  </sheetData>
  <mergeCells count="3">
    <mergeCell ref="L6:O15"/>
    <mergeCell ref="L5:O5"/>
    <mergeCell ref="A1:P2"/>
  </mergeCells>
  <conditionalFormatting pivot="1" sqref="F6:F28">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Quick Statistics</vt:lpstr>
      <vt:lpstr>Sales by country</vt:lpstr>
      <vt:lpstr>PowerPivot</vt:lpstr>
      <vt:lpstr>Anomalies detection</vt:lpstr>
      <vt:lpstr>performance analysis</vt:lpstr>
      <vt:lpstr>Profit Analysis</vt:lpstr>
      <vt:lpstr>Category Report</vt:lpstr>
      <vt:lpstr>Open-ended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Madhumitha Raj C</cp:lastModifiedBy>
  <dcterms:created xsi:type="dcterms:W3CDTF">2024-01-18T07:05:09Z</dcterms:created>
  <dcterms:modified xsi:type="dcterms:W3CDTF">2024-01-19T18:19:43Z</dcterms:modified>
</cp:coreProperties>
</file>