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parnaupadhyay/Documents/Data-Visualization/"/>
    </mc:Choice>
  </mc:AlternateContent>
  <xr:revisionPtr revIDLastSave="0" documentId="13_ncr:1_{719D0240-C268-404C-A584-D99EFB738D25}" xr6:coauthVersionLast="45" xr6:coauthVersionMax="45" xr10:uidLastSave="{00000000-0000-0000-0000-000000000000}"/>
  <bookViews>
    <workbookView xWindow="100" yWindow="460" windowWidth="28640" windowHeight="16020" xr2:uid="{FF5EAA6C-1C2A-614D-A45D-C5E9EB4C29D6}"/>
  </bookViews>
  <sheets>
    <sheet name="Dashboard 1" sheetId="1" r:id="rId1"/>
    <sheet name="Dashboard 2" sheetId="2" r:id="rId2"/>
    <sheet name="Citation" sheetId="4" r:id="rId3"/>
  </sheets>
  <definedNames>
    <definedName name="_xlnm.Print_Area" localSheetId="0">'Dashboard 1'!$A$1:$M$60</definedName>
    <definedName name="_xlnm.Print_Area" localSheetId="1">'Dashboard 2'!$A$1:$L$60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2" l="1"/>
  <c r="L44" i="2"/>
  <c r="L40" i="2"/>
  <c r="W19" i="2"/>
  <c r="S19" i="2"/>
  <c r="S20" i="2" s="1"/>
  <c r="T19" i="2"/>
  <c r="T20" i="2" s="1"/>
  <c r="W21" i="2" s="1"/>
  <c r="R19" i="2"/>
  <c r="R20" i="2" s="1"/>
  <c r="W16" i="2"/>
  <c r="T7" i="2"/>
  <c r="T8" i="2" s="1"/>
  <c r="S7" i="2"/>
  <c r="S8" i="2" s="1"/>
  <c r="R7" i="2"/>
  <c r="R8" i="2" s="1"/>
  <c r="AB14" i="1"/>
  <c r="AB12" i="1" s="1"/>
  <c r="AC14" i="1"/>
  <c r="AC12" i="1" s="1"/>
  <c r="AD14" i="1"/>
  <c r="AD12" i="1" s="1"/>
  <c r="AB23" i="1"/>
  <c r="AC23" i="1"/>
  <c r="AD23" i="1"/>
  <c r="W20" i="2" l="1"/>
  <c r="R101" i="1" l="1"/>
  <c r="R92" i="1"/>
  <c r="AB10" i="1" s="1"/>
  <c r="R83" i="1"/>
  <c r="R76" i="1"/>
  <c r="R78" i="1" s="1"/>
  <c r="R70" i="1"/>
  <c r="W110" i="1"/>
  <c r="W112" i="1" s="1"/>
  <c r="X110" i="1"/>
  <c r="X112" i="1" s="1"/>
  <c r="W95" i="1"/>
  <c r="W71" i="1"/>
  <c r="W79" i="1" s="1"/>
  <c r="AG21" i="1" s="1"/>
  <c r="AG12" i="1"/>
  <c r="AH12" i="1"/>
  <c r="AI12" i="1"/>
  <c r="W13" i="1"/>
  <c r="Y110" i="1"/>
  <c r="Y112" i="1" s="1"/>
  <c r="X95" i="1"/>
  <c r="Y95" i="1"/>
  <c r="X71" i="1"/>
  <c r="X79" i="1" s="1"/>
  <c r="AH21" i="1" s="1"/>
  <c r="Y71" i="1"/>
  <c r="Y79" i="1" s="1"/>
  <c r="AI21" i="1" s="1"/>
  <c r="S55" i="1"/>
  <c r="R55" i="1"/>
  <c r="T55" i="1"/>
  <c r="AD8" i="1" s="1"/>
  <c r="R52" i="1"/>
  <c r="S52" i="1"/>
  <c r="T52" i="1"/>
  <c r="S101" i="1"/>
  <c r="T101" i="1"/>
  <c r="S92" i="1"/>
  <c r="T92" i="1"/>
  <c r="T70" i="1"/>
  <c r="S83" i="1"/>
  <c r="T83" i="1"/>
  <c r="S76" i="1"/>
  <c r="S78" i="1" s="1"/>
  <c r="T76" i="1"/>
  <c r="T78" i="1" s="1"/>
  <c r="S70" i="1"/>
  <c r="X13" i="1"/>
  <c r="X8" i="1" s="1"/>
  <c r="Y13" i="1"/>
  <c r="Y8" i="1" s="1"/>
  <c r="AB8" i="1" l="1"/>
  <c r="D24" i="1"/>
  <c r="W113" i="1"/>
  <c r="Y47" i="1"/>
  <c r="R84" i="1"/>
  <c r="AB7" i="1" s="1"/>
  <c r="R109" i="1"/>
  <c r="AG23" i="1"/>
  <c r="AG22" i="1" s="1"/>
  <c r="AG10" i="1"/>
  <c r="X14" i="1"/>
  <c r="AH2" i="1" s="1"/>
  <c r="T109" i="1"/>
  <c r="AD10" i="1"/>
  <c r="S109" i="1"/>
  <c r="AC10" i="1"/>
  <c r="AC8" i="1"/>
  <c r="W14" i="1"/>
  <c r="W8" i="1"/>
  <c r="AI23" i="1"/>
  <c r="AI22" i="1" s="1"/>
  <c r="AI10" i="1"/>
  <c r="AH10" i="1"/>
  <c r="AH23" i="1"/>
  <c r="AH22" i="1" s="1"/>
  <c r="X47" i="1"/>
  <c r="X113" i="1"/>
  <c r="T84" i="1"/>
  <c r="AD21" i="1" s="1"/>
  <c r="AD22" i="1" s="1"/>
  <c r="Y14" i="1"/>
  <c r="Y113" i="1"/>
  <c r="S84" i="1"/>
  <c r="R42" i="1"/>
  <c r="R43" i="1" s="1"/>
  <c r="AB19" i="1" s="1"/>
  <c r="T42" i="1"/>
  <c r="T43" i="1" s="1"/>
  <c r="AD19" i="1" s="1"/>
  <c r="S42" i="1"/>
  <c r="S43" i="1" s="1"/>
  <c r="AC19" i="1" s="1"/>
  <c r="S22" i="1"/>
  <c r="R22" i="1"/>
  <c r="T22" i="1"/>
  <c r="S13" i="1"/>
  <c r="R13" i="1"/>
  <c r="T13" i="1"/>
  <c r="S10" i="1"/>
  <c r="R10" i="1"/>
  <c r="T10" i="1"/>
  <c r="X43" i="1"/>
  <c r="AH19" i="1" s="1"/>
  <c r="W43" i="1"/>
  <c r="AG19" i="1" s="1"/>
  <c r="Y43" i="1"/>
  <c r="AI19" i="1" s="1"/>
  <c r="AG2" i="1" l="1"/>
  <c r="W48" i="1"/>
  <c r="AH3" i="1"/>
  <c r="S25" i="2"/>
  <c r="D33" i="1"/>
  <c r="AB21" i="1"/>
  <c r="AB22" i="1" s="1"/>
  <c r="AD7" i="1"/>
  <c r="AH18" i="1"/>
  <c r="X48" i="1"/>
  <c r="AG18" i="1"/>
  <c r="AC7" i="1"/>
  <c r="AC21" i="1"/>
  <c r="AC22" i="1" s="1"/>
  <c r="AI2" i="1"/>
  <c r="AI18" i="1"/>
  <c r="Y48" i="1"/>
  <c r="S15" i="1"/>
  <c r="S24" i="1" s="1"/>
  <c r="S30" i="1" s="1"/>
  <c r="T15" i="1"/>
  <c r="T24" i="1" s="1"/>
  <c r="T30" i="1" s="1"/>
  <c r="R15" i="1"/>
  <c r="R24" i="1" s="1"/>
  <c r="R30" i="1" s="1"/>
  <c r="D30" i="1" l="1"/>
  <c r="AI3" i="1"/>
  <c r="T25" i="2"/>
  <c r="AG3" i="1"/>
  <c r="R25" i="2"/>
  <c r="AD2" i="1"/>
  <c r="AD3" i="1" s="1"/>
  <c r="AD18" i="1"/>
  <c r="AB2" i="1"/>
  <c r="AB3" i="1" s="1"/>
  <c r="AB18" i="1"/>
  <c r="AG4" i="1"/>
  <c r="R26" i="2" s="1"/>
  <c r="W53" i="1"/>
  <c r="W55" i="1" s="1"/>
  <c r="AI4" i="1"/>
  <c r="T26" i="2" s="1"/>
  <c r="Y53" i="1"/>
  <c r="Y55" i="1" s="1"/>
  <c r="T24" i="2" s="1"/>
  <c r="AC2" i="1"/>
  <c r="AC3" i="1" s="1"/>
  <c r="AC18" i="1"/>
  <c r="AH4" i="1"/>
  <c r="S26" i="2" s="1"/>
  <c r="X53" i="1"/>
  <c r="X55" i="1" s="1"/>
  <c r="S24" i="2" s="1"/>
  <c r="S45" i="1"/>
  <c r="T45" i="1"/>
  <c r="R45" i="1"/>
  <c r="D25" i="1" l="1"/>
  <c r="R24" i="2"/>
  <c r="D28" i="1"/>
  <c r="AI20" i="1"/>
  <c r="AI7" i="1"/>
  <c r="AI8" i="1"/>
  <c r="AB4" i="1"/>
  <c r="AB20" i="1"/>
  <c r="AG20" i="1"/>
  <c r="AG8" i="1"/>
  <c r="AG7" i="1"/>
  <c r="AH20" i="1"/>
  <c r="AH7" i="1"/>
  <c r="AH8" i="1"/>
  <c r="AD20" i="1"/>
  <c r="AD4" i="1"/>
  <c r="AC4" i="1"/>
  <c r="AC20" i="1"/>
  <c r="D34" i="1" l="1"/>
  <c r="D31" i="1"/>
  <c r="D27" i="1"/>
</calcChain>
</file>

<file path=xl/sharedStrings.xml><?xml version="1.0" encoding="utf-8"?>
<sst xmlns="http://schemas.openxmlformats.org/spreadsheetml/2006/main" count="296" uniqueCount="228">
  <si>
    <t>Raw Data</t>
  </si>
  <si>
    <t>Revenue</t>
  </si>
  <si>
    <t>Net income</t>
  </si>
  <si>
    <t>Diluted earnings per share</t>
  </si>
  <si>
    <t>Dividends declared per share</t>
  </si>
  <si>
    <t>U.S. Domestic Package</t>
  </si>
  <si>
    <t>International Package</t>
  </si>
  <si>
    <t>Supply Chain &amp; Freight</t>
  </si>
  <si>
    <t>Compensation and benefits</t>
  </si>
  <si>
    <t>Other</t>
  </si>
  <si>
    <t>Investment income (expense) and other</t>
  </si>
  <si>
    <t>Interest expense</t>
  </si>
  <si>
    <t>Income Before Income Taxes</t>
  </si>
  <si>
    <t>Income Tax Expense</t>
  </si>
  <si>
    <t>Basic Earnings Per Share</t>
  </si>
  <si>
    <t>Total Operating expenses</t>
  </si>
  <si>
    <t>Total Revenue</t>
  </si>
  <si>
    <t>Ups</t>
  </si>
  <si>
    <t>Cost of Revenue</t>
  </si>
  <si>
    <t>Maintenance &amp; Repairs</t>
  </si>
  <si>
    <t>DDA Cost of Revenue</t>
  </si>
  <si>
    <t>Other Cost of Revenue</t>
  </si>
  <si>
    <t>Gross Profit</t>
  </si>
  <si>
    <t>EBIT</t>
  </si>
  <si>
    <t>Return on Asset</t>
  </si>
  <si>
    <t>Return on Equity</t>
  </si>
  <si>
    <t>Package</t>
  </si>
  <si>
    <t>Total U.S. domestic package revenue</t>
  </si>
  <si>
    <t>Total international export package revenue</t>
  </si>
  <si>
    <t>Total package revenue</t>
  </si>
  <si>
    <t>Freight:</t>
  </si>
  <si>
    <t>U.S. overnight box</t>
  </si>
  <si>
    <t>U.S. overnight envelope</t>
  </si>
  <si>
    <t>U.S. deferred</t>
  </si>
  <si>
    <t>International priority</t>
  </si>
  <si>
    <t>International economy</t>
  </si>
  <si>
    <t>International domestic</t>
  </si>
  <si>
    <t>Total freight revenue</t>
  </si>
  <si>
    <t>U.S.</t>
  </si>
  <si>
    <t>International airfreight</t>
  </si>
  <si>
    <t>Salaries and employee benefits</t>
  </si>
  <si>
    <t>Purchased transportation</t>
  </si>
  <si>
    <t>Depreciation and amortization</t>
  </si>
  <si>
    <t>Fuel</t>
  </si>
  <si>
    <t>FEDEX</t>
  </si>
  <si>
    <t>UPS</t>
  </si>
  <si>
    <t xml:space="preserve">Rent and Landing Fees </t>
  </si>
  <si>
    <t>Freight LTL Statistics:</t>
  </si>
  <si>
    <t>Revenue (in millions)</t>
  </si>
  <si>
    <t>Shipments (in thousands)</t>
  </si>
  <si>
    <t>Shipments Per Day (in thousands)</t>
  </si>
  <si>
    <t>Gross Weight Hauled (in millions of lbs)</t>
  </si>
  <si>
    <t>Weight Per Shipment (in lbs)</t>
  </si>
  <si>
    <t>Operating Days in Period</t>
  </si>
  <si>
    <t>Forwarding</t>
  </si>
  <si>
    <t>Logistics</t>
  </si>
  <si>
    <t>Freight</t>
  </si>
  <si>
    <t>Operating Expenses</t>
  </si>
  <si>
    <t>Operating Margin %</t>
  </si>
  <si>
    <t>FedEx Ground segment</t>
  </si>
  <si>
    <t>FedEx Services segment</t>
  </si>
  <si>
    <t>Other and eliminations</t>
  </si>
  <si>
    <t>FedEx Freight segment</t>
  </si>
  <si>
    <t>Total Package Revenue</t>
  </si>
  <si>
    <t>Business changes</t>
  </si>
  <si>
    <t>Gross profit</t>
  </si>
  <si>
    <t>Gross profit %</t>
  </si>
  <si>
    <t>Operating Margin %</t>
  </si>
  <si>
    <t>Revenue Per Hundred weight</t>
  </si>
  <si>
    <t>Total Supply Chain &amp; Freight</t>
  </si>
  <si>
    <t>Total Supply Chain and Freight Expense</t>
  </si>
  <si>
    <t>ASSETS</t>
  </si>
  <si>
    <t>CURRENT ASSETS</t>
  </si>
  <si>
    <t>Receivables, less allowances of $300 and $401</t>
  </si>
  <si>
    <t>Spare parts, supplies and fuel, less allowances of $335 and $268</t>
  </si>
  <si>
    <t>PROPERTY AND EQUIPMENT, AT COST Aircraft and related equipment</t>
  </si>
  <si>
    <t>Prepaid expenses and other</t>
  </si>
  <si>
    <t>Total current assets</t>
  </si>
  <si>
    <t>Package handling and ground support equipment</t>
  </si>
  <si>
    <t xml:space="preserve">Cash and cash equivalents </t>
  </si>
  <si>
    <t>Information technology</t>
  </si>
  <si>
    <t>Vehicles and trailers</t>
  </si>
  <si>
    <t>Facilities and other</t>
  </si>
  <si>
    <t>Less accumulated depreciation and amortization</t>
  </si>
  <si>
    <t>Net property and equipment</t>
  </si>
  <si>
    <t>OTHER LONG-TERM ASSETS</t>
  </si>
  <si>
    <t>Goodwill</t>
  </si>
  <si>
    <t>Other assets</t>
  </si>
  <si>
    <t>Total other long-term assets</t>
  </si>
  <si>
    <t>LIABILITIES AND COMMON STOCKHOLDERS’ INVESTMENT</t>
  </si>
  <si>
    <t>CURRENT LIABILITIES</t>
  </si>
  <si>
    <t>Current portion of long-term debt</t>
  </si>
  <si>
    <t>Accrued salaries and employee benefits</t>
  </si>
  <si>
    <t>Accounts payable</t>
  </si>
  <si>
    <t>Accrued expenses</t>
  </si>
  <si>
    <t>OTHER LONG-TERM LIABILITIES</t>
  </si>
  <si>
    <t>Deferred income taxes</t>
  </si>
  <si>
    <t>Pension, postretirement healthcare and other benefit obligations</t>
  </si>
  <si>
    <t>Self-insurance accruals</t>
  </si>
  <si>
    <t>Deferred lease obligations</t>
  </si>
  <si>
    <t>Deferred gains, principally related to aircraft transactions</t>
  </si>
  <si>
    <t xml:space="preserve">Other liabilities </t>
  </si>
  <si>
    <t>COMMITMENTS AND CONTINGENCIES COMMON STOCKHOLDERS’ INVESTMENT</t>
  </si>
  <si>
    <t>Total other long-term liabilities</t>
  </si>
  <si>
    <t>Additional paid-in capital</t>
  </si>
  <si>
    <t>Retained earnings</t>
  </si>
  <si>
    <t>Accumulated other comprehensive loss</t>
  </si>
  <si>
    <t>Treasury stock, at cost</t>
  </si>
  <si>
    <t>Common stock, $0.10 par value; 800 million shares authorized; 318 million shares issued as of May 31, 2019 and 2018</t>
  </si>
  <si>
    <t>LONG-TERM DEBT, LESS CURRENT PORTION</t>
  </si>
  <si>
    <t>OTHER (EXPENSE) INCOME:</t>
  </si>
  <si>
    <t>Interest income</t>
  </si>
  <si>
    <t>Other retirement plans (expense) income</t>
  </si>
  <si>
    <t>Other, net</t>
  </si>
  <si>
    <t>Net Income</t>
  </si>
  <si>
    <t>Maintenance and Repairs</t>
  </si>
  <si>
    <t>Rentals and Landing fees</t>
  </si>
  <si>
    <t>Diluted Earnings Per Share</t>
  </si>
  <si>
    <t>Income Taxes (BENEFIT)</t>
  </si>
  <si>
    <t>Cash and cash equivalents</t>
  </si>
  <si>
    <t>Marketable securities</t>
  </si>
  <si>
    <t>Accounts receivable, net</t>
  </si>
  <si>
    <t>Current income taxes receivable</t>
  </si>
  <si>
    <t>Other current assets</t>
  </si>
  <si>
    <t>Total Current Assets</t>
  </si>
  <si>
    <t>Property, Plant and Equipment, Net</t>
  </si>
  <si>
    <t>LIABILITIES AND SHAREOWNERS’ EQUITY</t>
  </si>
  <si>
    <t>Total Assets</t>
  </si>
  <si>
    <t>Other Non-Current Assets</t>
  </si>
  <si>
    <t>Deferred Income Tax Assets</t>
  </si>
  <si>
    <t>Investments and Restricted Cash</t>
  </si>
  <si>
    <t>Intangible Assets, Net</t>
  </si>
  <si>
    <t>Operating Lease Right-Of-Use Assets</t>
  </si>
  <si>
    <t>Current maturities of long-term debt and commercial paper</t>
  </si>
  <si>
    <t>Current maturities of operating leases</t>
  </si>
  <si>
    <t>Accrued wages and withholdings</t>
  </si>
  <si>
    <t>Self-insurance reserves</t>
  </si>
  <si>
    <t>Accrued group welfare and retirement plan contributions</t>
  </si>
  <si>
    <t>Other current liabilities</t>
  </si>
  <si>
    <t>Total Current Liabilities</t>
  </si>
  <si>
    <t>Non-Current Operating Leases</t>
  </si>
  <si>
    <t>Long-Term Debt and Finance Leases</t>
  </si>
  <si>
    <t>Pension and Postretirement Benefit Obligations</t>
  </si>
  <si>
    <t>Deferred Income Tax Liabilities</t>
  </si>
  <si>
    <t>Self-Insurance Reserves</t>
  </si>
  <si>
    <t>Other Non-Current Liabilities</t>
  </si>
  <si>
    <t>Shareowners’ Equity</t>
  </si>
  <si>
    <t>Class A common stock (156 and 163 shares issued in 2019 and 2018)</t>
  </si>
  <si>
    <t>Class B common stock (701 and 696 shares issued in 2019 and 2018)</t>
  </si>
  <si>
    <t>Deferred compensation obligations</t>
  </si>
  <si>
    <t>Less: Treasury stock (0.4 shares in 2019 and 0.6 shares in 2018)</t>
  </si>
  <si>
    <t>Total Equity for Controlling Interests</t>
  </si>
  <si>
    <t>Noncontrolling Interests</t>
  </si>
  <si>
    <t>Total Shareowners’ Equity</t>
  </si>
  <si>
    <t>Total Liabilities and Shareowners’ Equity</t>
  </si>
  <si>
    <t>Total Stockholders’ investment</t>
  </si>
  <si>
    <t>Debt to Equity Ratio</t>
  </si>
  <si>
    <t>Total Operating Income</t>
  </si>
  <si>
    <t>US</t>
  </si>
  <si>
    <t>US Domestic</t>
  </si>
  <si>
    <t>International Domestic</t>
  </si>
  <si>
    <t>International</t>
  </si>
  <si>
    <t>Expenses</t>
  </si>
  <si>
    <t>INCOME STATEMENT &amp; BALANCE SHEET</t>
  </si>
  <si>
    <t>Asset</t>
  </si>
  <si>
    <t>Shareholder Equity</t>
  </si>
  <si>
    <t>Liability</t>
  </si>
  <si>
    <t>Change</t>
  </si>
  <si>
    <t>DASHBOARD FOR LOGISTIC &amp; FREIGHT COMPANIES</t>
  </si>
  <si>
    <t>Average Daily Package Volume</t>
  </si>
  <si>
    <r>
      <t xml:space="preserve">Average Daily Package Volume </t>
    </r>
    <r>
      <rPr>
        <b/>
        <sz val="10"/>
        <color theme="1"/>
        <rFont val="Calibri (Body)"/>
      </rPr>
      <t>(in 000)</t>
    </r>
  </si>
  <si>
    <r>
      <t xml:space="preserve">3 Years Performance Comparison </t>
    </r>
    <r>
      <rPr>
        <b/>
        <sz val="10"/>
        <color rgb="FF553D79"/>
        <rFont val="Calibri (Body)"/>
      </rPr>
      <t>(in Millions)</t>
    </r>
  </si>
  <si>
    <t>Op. Margin %</t>
  </si>
  <si>
    <t>ROA</t>
  </si>
  <si>
    <t>ROE</t>
  </si>
  <si>
    <r>
      <t xml:space="preserve">FedEx Profitability </t>
    </r>
    <r>
      <rPr>
        <b/>
        <sz val="10"/>
        <color rgb="FF553D79"/>
        <rFont val="Calibri (Body)"/>
      </rPr>
      <t>(in Millions)</t>
    </r>
  </si>
  <si>
    <r>
      <t>Ups Profitability</t>
    </r>
    <r>
      <rPr>
        <b/>
        <sz val="10"/>
        <color rgb="FF553D79"/>
        <rFont val="Calibri (Body)"/>
      </rPr>
      <t xml:space="preserve"> (in Millions)</t>
    </r>
  </si>
  <si>
    <t>FedEx</t>
  </si>
  <si>
    <t>Trends</t>
  </si>
  <si>
    <t>3 Years Avg.</t>
  </si>
  <si>
    <t>DASHBOARD FOR UPS</t>
  </si>
  <si>
    <t>Industry Analysis</t>
  </si>
  <si>
    <t>XPO Logistics</t>
  </si>
  <si>
    <t>DHL</t>
  </si>
  <si>
    <t>JB Hunt Transport</t>
  </si>
  <si>
    <t>Ryder Supply Solution</t>
  </si>
  <si>
    <t>UPS Supply Solution</t>
  </si>
  <si>
    <t>in Millions</t>
  </si>
  <si>
    <t>Net Revenue</t>
  </si>
  <si>
    <t>Market Share</t>
  </si>
  <si>
    <t>USPS</t>
  </si>
  <si>
    <t>Others</t>
  </si>
  <si>
    <t>Market Share Analysis</t>
  </si>
  <si>
    <t>Depreciation &amp; Ammortization</t>
  </si>
  <si>
    <t>Purchased Transportation</t>
  </si>
  <si>
    <t>Fuel &amp; Mainten. Expense</t>
  </si>
  <si>
    <t>Total Expenses</t>
  </si>
  <si>
    <r>
      <rPr>
        <sz val="14"/>
        <color theme="0"/>
        <rFont val="Calibri (Body)"/>
      </rPr>
      <t>Income Growth Summary</t>
    </r>
    <r>
      <rPr>
        <sz val="10"/>
        <color theme="0"/>
        <rFont val="Calibri (Body)"/>
      </rPr>
      <t xml:space="preserve"> (in Millions)</t>
    </r>
  </si>
  <si>
    <t>Debt/Equity Trend</t>
  </si>
  <si>
    <t>Dividend Yield</t>
  </si>
  <si>
    <t>Diluted earning per share</t>
  </si>
  <si>
    <t>Dividend declar. per share</t>
  </si>
  <si>
    <t>Industry Ranking (Net Revenue in Millions)</t>
  </si>
  <si>
    <r>
      <rPr>
        <sz val="14"/>
        <color theme="0"/>
        <rFont val="Calibri (Body)"/>
      </rPr>
      <t xml:space="preserve">Expense Cateogory </t>
    </r>
    <r>
      <rPr>
        <sz val="10"/>
        <color theme="0"/>
        <rFont val="Calibri (Body)"/>
      </rPr>
      <t>(in Millions)</t>
    </r>
  </si>
  <si>
    <r>
      <rPr>
        <sz val="14"/>
        <color theme="0"/>
        <rFont val="Calibri (Body)"/>
      </rPr>
      <t xml:space="preserve">Revenue Business Units </t>
    </r>
    <r>
      <rPr>
        <sz val="10"/>
        <color theme="0"/>
        <rFont val="Calibri (Body)"/>
      </rPr>
      <t>(in Millions)</t>
    </r>
  </si>
  <si>
    <r>
      <rPr>
        <sz val="14"/>
        <color theme="0"/>
        <rFont val="Calibri (Body)"/>
      </rPr>
      <t xml:space="preserve">Dividend </t>
    </r>
    <r>
      <rPr>
        <sz val="10"/>
        <color theme="0"/>
        <rFont val="Calibri (Body)"/>
      </rPr>
      <t>(in Millions)</t>
    </r>
  </si>
  <si>
    <t>Reference</t>
  </si>
  <si>
    <t>Annual Meeting &amp; Reports. (2020, January 11). Retrieved October 11, 2020, from https://investorrelations.medtronic.com/annual-meeting-reports</t>
  </si>
  <si>
    <t>Datanyze. (n.d.). Logistics Market Share Report: Competitor Analysis: UPS, USPS, DHL. Retrieved October 14, 2020, from https://www.datanyze.com/market-share/logistics--129</t>
  </si>
  <si>
    <t>FedEx Corporation (FDX) Balance Sheet. (2020, October 14). Retrieved October 14, 2020, from https://finance.yahoo.com/quote/FDX/balance-sheet?p=FDX</t>
  </si>
  <si>
    <t>Top 50 Logistics. (2020, October 09). Retrieved October 14, 2020, from https://www.ttnews.com/top50/logistics/2019</t>
  </si>
  <si>
    <t>United Parcel Service, Inc. (UPS) Valuation Measures &amp; Financial Statistics. (2020, October 14). Retrieved October 14, 2020, from https://finance.yahoo.com/quote/UPS/key-statistics?p=UPS</t>
  </si>
  <si>
    <t>Annual Report UPS 2019. (2020, December). Retrieved October 13, 2020, from http://www.investors.ups.com/static-files/e4d06ff9-8dcd-45a7-a8f5-b400c944455e</t>
  </si>
  <si>
    <t>Home  Financial information  Annual reports. (n.d.). Retrieved October 14, 2020, from https://investors.fedex.com/financial-information/annual-reports/default.aspx</t>
  </si>
  <si>
    <t>Annual Report UPS 2018. (2019, December). Retrieved October 13, 2020, from https://s21.q4cdn.com/665674268/files/doc_financials/annual/2018/FedEx-Annual-Report-2018.pdf</t>
  </si>
  <si>
    <t>Insights &amp; Recommendation</t>
  </si>
  <si>
    <t>2. UPS is suitable for investment as the Operating margin for UPS is higher by 1 % in 2019 showing better industrial status.</t>
  </si>
  <si>
    <t>3. Investors can also undestand that Return on Asset for UPS is 4.65 % better than FedEx.</t>
  </si>
  <si>
    <t>This is promising than FedEx for the shareholders, even the ratio of Debt/ Equity ratio indicates no liability  and only at 6.65 and is good for a year.</t>
  </si>
  <si>
    <t>The declining Sales Revenue being greater than consecutive previous year by 6% is not advisable for FedEx.</t>
  </si>
  <si>
    <t>1. The Gross Profit denotes the Probiltability of the Companies and that Fedex  decreased there by more than 1% But increased by 2 % in 2019 for UPS.</t>
  </si>
  <si>
    <t>The performance of FedEx also shows the Net Income to be reduced by 666% in 2019 from previous year but UPS being stable has reduced by only 8%.</t>
  </si>
  <si>
    <t>Company Potential</t>
  </si>
  <si>
    <t>1. Net Revenue &amp; Income for UPS shows Opportunity of Growth by more than 20% as;</t>
  </si>
  <si>
    <t>UPS Being the second highest in the industry ranking, increasing market share can potenitaly increase their revenue.</t>
  </si>
  <si>
    <t>2.  International Package or Domestic Package close focus can Increase Operating Margin % by more than 1% in a year for UPS</t>
  </si>
  <si>
    <t>so does reducing expenses under Compensation because it majorly contributes to 58% of extra cost.</t>
  </si>
  <si>
    <t>3. The Debt/Equity being reasonable UPS can provide slighly higher divided in the upcoming year which had dropped by 8%.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</si>
</sst>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.0%"/>
    <numFmt numFmtId="172" formatCode="[$$-409]#,##0;[Red][$$-409]#,##0"/>
    <numFmt numFmtId="178" formatCode="[$$-409]#,##0.00;[Red][$$-409]#,##0.00"/>
    <numFmt numFmtId="181" formatCode="#,##0;[Red]#,##0"/>
    <numFmt numFmtId="183" formatCode="[$$-409]#,##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3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4" tint="-0.249977111117893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 (Body)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 (Body)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553D79"/>
      <name val="Calibri"/>
      <family val="2"/>
      <scheme val="minor"/>
    </font>
    <font>
      <b/>
      <sz val="10"/>
      <color rgb="FF553D79"/>
      <name val="Calibri (Body)"/>
    </font>
    <font>
      <b/>
      <sz val="14"/>
      <color theme="4" tint="-0.499984740745262"/>
      <name val="Calibri"/>
      <family val="2"/>
      <scheme val="minor"/>
    </font>
    <font>
      <sz val="12"/>
      <color theme="1"/>
      <name val="Calibri"/>
      <family val="2"/>
    </font>
    <font>
      <sz val="14"/>
      <color theme="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2D2F9"/>
        <bgColor indexed="64"/>
      </patternFill>
    </fill>
    <fill>
      <patternFill patternType="solid">
        <fgColor rgb="FFDCC8FF"/>
        <bgColor indexed="64"/>
      </patternFill>
    </fill>
    <fill>
      <patternFill patternType="solid">
        <fgColor rgb="FFE4D0EE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3" fontId="0" fillId="0" borderId="0" xfId="0" applyNumberFormat="1"/>
    <xf numFmtId="0" fontId="2" fillId="0" borderId="0" xfId="0" applyFont="1"/>
    <xf numFmtId="0" fontId="6" fillId="0" borderId="0" xfId="0" applyFont="1"/>
    <xf numFmtId="3" fontId="6" fillId="0" borderId="0" xfId="0" applyNumberFormat="1" applyFont="1"/>
    <xf numFmtId="0" fontId="0" fillId="0" borderId="0" xfId="0" applyAlignment="1">
      <alignment horizontal="left" indent="1"/>
    </xf>
    <xf numFmtId="10" fontId="0" fillId="0" borderId="0" xfId="0" applyNumberFormat="1"/>
    <xf numFmtId="0" fontId="7" fillId="0" borderId="0" xfId="0" applyFont="1"/>
    <xf numFmtId="9" fontId="0" fillId="0" borderId="0" xfId="1" applyFont="1"/>
    <xf numFmtId="17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9" fillId="3" borderId="0" xfId="0" applyFont="1" applyFill="1" applyAlignment="1">
      <alignment horizontal="centerContinuous" vertical="center"/>
    </xf>
    <xf numFmtId="0" fontId="0" fillId="3" borderId="0" xfId="0" applyFill="1" applyAlignment="1">
      <alignment horizontal="centerContinuous" vertical="center"/>
    </xf>
    <xf numFmtId="0" fontId="10" fillId="3" borderId="0" xfId="0" applyFont="1" applyFill="1" applyAlignment="1">
      <alignment horizontal="centerContinuous" vertical="center"/>
    </xf>
    <xf numFmtId="0" fontId="11" fillId="4" borderId="0" xfId="0" applyFont="1" applyFill="1" applyAlignment="1">
      <alignment horizontal="centerContinuous" vertical="center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indent="1"/>
    </xf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left" indent="2"/>
    </xf>
    <xf numFmtId="172" fontId="0" fillId="0" borderId="0" xfId="0" applyNumberFormat="1" applyBorder="1"/>
    <xf numFmtId="172" fontId="0" fillId="0" borderId="6" xfId="0" applyNumberFormat="1" applyBorder="1"/>
    <xf numFmtId="0" fontId="2" fillId="0" borderId="5" xfId="0" applyFont="1" applyBorder="1"/>
    <xf numFmtId="172" fontId="2" fillId="0" borderId="0" xfId="0" applyNumberFormat="1" applyFont="1" applyBorder="1"/>
    <xf numFmtId="172" fontId="2" fillId="0" borderId="6" xfId="0" applyNumberFormat="1" applyFont="1" applyBorder="1"/>
    <xf numFmtId="0" fontId="0" fillId="0" borderId="5" xfId="0" applyBorder="1"/>
    <xf numFmtId="0" fontId="2" fillId="0" borderId="5" xfId="0" applyFont="1" applyBorder="1" applyAlignment="1">
      <alignment horizontal="left" indent="1"/>
    </xf>
    <xf numFmtId="172" fontId="0" fillId="0" borderId="5" xfId="0" applyNumberFormat="1" applyBorder="1"/>
    <xf numFmtId="172" fontId="2" fillId="0" borderId="5" xfId="0" applyNumberFormat="1" applyFont="1" applyBorder="1"/>
    <xf numFmtId="178" fontId="0" fillId="0" borderId="6" xfId="0" applyNumberFormat="1" applyBorder="1"/>
    <xf numFmtId="0" fontId="0" fillId="0" borderId="7" xfId="0" applyBorder="1"/>
    <xf numFmtId="172" fontId="0" fillId="0" borderId="9" xfId="0" applyNumberFormat="1" applyBorder="1"/>
    <xf numFmtId="0" fontId="7" fillId="0" borderId="5" xfId="0" applyFont="1" applyBorder="1"/>
    <xf numFmtId="172" fontId="7" fillId="0" borderId="6" xfId="0" applyNumberFormat="1" applyFont="1" applyBorder="1"/>
    <xf numFmtId="3" fontId="7" fillId="0" borderId="5" xfId="0" applyNumberFormat="1" applyFont="1" applyBorder="1"/>
    <xf numFmtId="172" fontId="0" fillId="0" borderId="0" xfId="0" applyNumberFormat="1" applyFont="1" applyBorder="1"/>
    <xf numFmtId="172" fontId="0" fillId="0" borderId="6" xfId="0" applyNumberFormat="1" applyFont="1" applyBorder="1"/>
    <xf numFmtId="178" fontId="0" fillId="0" borderId="9" xfId="0" applyNumberFormat="1" applyBorder="1"/>
    <xf numFmtId="0" fontId="0" fillId="0" borderId="2" xfId="0" applyBorder="1"/>
    <xf numFmtId="172" fontId="0" fillId="0" borderId="3" xfId="0" applyNumberFormat="1" applyBorder="1"/>
    <xf numFmtId="172" fontId="0" fillId="0" borderId="4" xfId="0" applyNumberFormat="1" applyBorder="1"/>
    <xf numFmtId="172" fontId="0" fillId="0" borderId="0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2" fillId="0" borderId="7" xfId="0" applyFont="1" applyBorder="1"/>
    <xf numFmtId="172" fontId="2" fillId="0" borderId="8" xfId="0" applyNumberFormat="1" applyFont="1" applyBorder="1"/>
    <xf numFmtId="172" fontId="2" fillId="0" borderId="9" xfId="0" applyNumberFormat="1" applyFont="1" applyBorder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Continuous" vertical="center"/>
    </xf>
    <xf numFmtId="0" fontId="5" fillId="2" borderId="1" xfId="0" applyFont="1" applyFill="1" applyBorder="1" applyAlignment="1">
      <alignment horizontal="right" vertical="center"/>
    </xf>
    <xf numFmtId="172" fontId="0" fillId="5" borderId="11" xfId="0" applyNumberFormat="1" applyFill="1" applyBorder="1" applyAlignment="1">
      <alignment horizontal="centerContinuous" vertical="center"/>
    </xf>
    <xf numFmtId="0" fontId="0" fillId="5" borderId="11" xfId="0" applyFill="1" applyBorder="1" applyAlignment="1">
      <alignment horizontal="centerContinuous" vertical="center"/>
    </xf>
    <xf numFmtId="172" fontId="0" fillId="5" borderId="12" xfId="0" applyNumberFormat="1" applyFill="1" applyBorder="1" applyAlignment="1">
      <alignment horizontal="centerContinuous" vertical="center"/>
    </xf>
    <xf numFmtId="0" fontId="13" fillId="5" borderId="10" xfId="0" applyFont="1" applyFill="1" applyBorder="1" applyAlignment="1">
      <alignment horizontal="centerContinuous" vertical="center"/>
    </xf>
    <xf numFmtId="0" fontId="9" fillId="6" borderId="0" xfId="0" applyFont="1" applyFill="1" applyAlignment="1">
      <alignment horizontal="centerContinuous" vertical="center"/>
    </xf>
    <xf numFmtId="0" fontId="0" fillId="6" borderId="0" xfId="0" applyFill="1" applyAlignment="1">
      <alignment horizontal="centerContinuous" vertical="center"/>
    </xf>
    <xf numFmtId="0" fontId="10" fillId="6" borderId="0" xfId="0" applyFont="1" applyFill="1" applyAlignment="1">
      <alignment horizontal="centerContinuous" vertical="center"/>
    </xf>
    <xf numFmtId="0" fontId="17" fillId="0" borderId="0" xfId="0" applyFont="1"/>
    <xf numFmtId="166" fontId="18" fillId="0" borderId="0" xfId="1" applyNumberFormat="1" applyFont="1"/>
    <xf numFmtId="0" fontId="18" fillId="0" borderId="0" xfId="0" applyFont="1"/>
    <xf numFmtId="0" fontId="19" fillId="0" borderId="0" xfId="0" applyFont="1" applyAlignment="1">
      <alignment horizontal="right"/>
    </xf>
    <xf numFmtId="181" fontId="0" fillId="0" borderId="3" xfId="0" applyNumberFormat="1" applyBorder="1"/>
    <xf numFmtId="181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183" fontId="0" fillId="0" borderId="6" xfId="0" applyNumberFormat="1" applyBorder="1"/>
    <xf numFmtId="0" fontId="20" fillId="6" borderId="0" xfId="0" applyFont="1" applyFill="1" applyAlignment="1">
      <alignment horizontal="centerContinuous" vertical="center"/>
    </xf>
    <xf numFmtId="0" fontId="0" fillId="0" borderId="4" xfId="0" applyNumberFormat="1" applyBorder="1"/>
    <xf numFmtId="0" fontId="15" fillId="7" borderId="0" xfId="0" applyFont="1" applyFill="1" applyAlignment="1">
      <alignment horizontal="centerContinuous" vertical="center"/>
    </xf>
    <xf numFmtId="0" fontId="11" fillId="7" borderId="0" xfId="0" applyFont="1" applyFill="1" applyAlignment="1">
      <alignment horizontal="centerContinuous" vertical="center"/>
    </xf>
    <xf numFmtId="0" fontId="20" fillId="7" borderId="0" xfId="0" applyFont="1" applyFill="1" applyAlignment="1">
      <alignment horizontal="centerContinuous" vertical="center"/>
    </xf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0" xfId="0" applyFont="1"/>
    <xf numFmtId="0" fontId="14" fillId="0" borderId="17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0" fillId="7" borderId="0" xfId="0" applyFill="1" applyAlignment="1">
      <alignment horizontal="centerContinuous" vertical="center"/>
    </xf>
    <xf numFmtId="0" fontId="20" fillId="8" borderId="0" xfId="0" applyFont="1" applyFill="1" applyAlignment="1">
      <alignment horizontal="centerContinuous" vertical="center"/>
    </xf>
    <xf numFmtId="0" fontId="11" fillId="8" borderId="0" xfId="0" applyFont="1" applyFill="1" applyAlignment="1">
      <alignment horizontal="centerContinuous" vertical="center"/>
    </xf>
    <xf numFmtId="0" fontId="0" fillId="0" borderId="21" xfId="0" applyBorder="1"/>
    <xf numFmtId="0" fontId="0" fillId="0" borderId="22" xfId="0" applyBorder="1"/>
    <xf numFmtId="172" fontId="0" fillId="0" borderId="22" xfId="0" applyNumberFormat="1" applyBorder="1"/>
    <xf numFmtId="172" fontId="2" fillId="0" borderId="22" xfId="0" applyNumberFormat="1" applyFont="1" applyBorder="1"/>
    <xf numFmtId="178" fontId="0" fillId="0" borderId="22" xfId="0" applyNumberFormat="1" applyBorder="1"/>
    <xf numFmtId="172" fontId="0" fillId="0" borderId="23" xfId="0" applyNumberFormat="1" applyBorder="1"/>
    <xf numFmtId="172" fontId="7" fillId="0" borderId="22" xfId="0" applyNumberFormat="1" applyFont="1" applyBorder="1"/>
    <xf numFmtId="172" fontId="0" fillId="0" borderId="22" xfId="0" applyNumberFormat="1" applyFont="1" applyBorder="1"/>
    <xf numFmtId="178" fontId="0" fillId="0" borderId="23" xfId="0" applyNumberFormat="1" applyBorder="1"/>
    <xf numFmtId="0" fontId="0" fillId="0" borderId="21" xfId="0" applyNumberFormat="1" applyBorder="1"/>
    <xf numFmtId="183" fontId="0" fillId="0" borderId="22" xfId="0" applyNumberFormat="1" applyBorder="1"/>
    <xf numFmtId="172" fontId="18" fillId="0" borderId="0" xfId="0" applyNumberFormat="1" applyFont="1" applyBorder="1"/>
    <xf numFmtId="166" fontId="18" fillId="0" borderId="0" xfId="1" applyNumberFormat="1" applyFont="1" applyBorder="1"/>
    <xf numFmtId="10" fontId="18" fillId="0" borderId="0" xfId="0" applyNumberFormat="1" applyFont="1" applyBorder="1"/>
    <xf numFmtId="10" fontId="18" fillId="0" borderId="0" xfId="1" applyNumberFormat="1" applyFont="1" applyBorder="1"/>
    <xf numFmtId="166" fontId="18" fillId="0" borderId="8" xfId="1" applyNumberFormat="1" applyFont="1" applyBorder="1"/>
    <xf numFmtId="0" fontId="0" fillId="8" borderId="0" xfId="0" applyFill="1"/>
    <xf numFmtId="0" fontId="22" fillId="3" borderId="0" xfId="0" applyFont="1" applyFill="1" applyAlignment="1">
      <alignment horizontal="centerContinuous" vertical="center"/>
    </xf>
    <xf numFmtId="0" fontId="0" fillId="0" borderId="5" xfId="0" applyFont="1" applyBorder="1"/>
    <xf numFmtId="172" fontId="23" fillId="0" borderId="0" xfId="0" applyNumberFormat="1" applyFont="1" applyFill="1" applyBorder="1"/>
    <xf numFmtId="172" fontId="8" fillId="0" borderId="0" xfId="0" applyNumberFormat="1" applyFont="1" applyBorder="1"/>
    <xf numFmtId="172" fontId="23" fillId="0" borderId="0" xfId="0" applyNumberFormat="1" applyFont="1" applyBorder="1"/>
    <xf numFmtId="0" fontId="0" fillId="5" borderId="0" xfId="0" applyFill="1"/>
    <xf numFmtId="0" fontId="12" fillId="4" borderId="0" xfId="0" applyFont="1" applyFill="1" applyAlignment="1">
      <alignment horizontal="centerContinuous" vertical="center"/>
    </xf>
    <xf numFmtId="10" fontId="0" fillId="0" borderId="0" xfId="0" applyNumberFormat="1" applyFont="1"/>
    <xf numFmtId="0" fontId="0" fillId="0" borderId="2" xfId="0" applyFont="1" applyBorder="1"/>
    <xf numFmtId="9" fontId="0" fillId="0" borderId="0" xfId="1" applyFont="1" applyBorder="1"/>
    <xf numFmtId="9" fontId="0" fillId="0" borderId="6" xfId="1" applyFont="1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166" fontId="0" fillId="0" borderId="3" xfId="1" applyNumberFormat="1" applyFont="1" applyBorder="1"/>
    <xf numFmtId="166" fontId="0" fillId="0" borderId="4" xfId="1" applyNumberFormat="1" applyFont="1" applyBorder="1"/>
    <xf numFmtId="9" fontId="0" fillId="0" borderId="8" xfId="1" applyFont="1" applyBorder="1"/>
    <xf numFmtId="9" fontId="0" fillId="0" borderId="9" xfId="1" applyFont="1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181" fontId="0" fillId="0" borderId="0" xfId="0" applyNumberFormat="1" applyBorder="1"/>
    <xf numFmtId="181" fontId="0" fillId="0" borderId="6" xfId="0" applyNumberFormat="1" applyBorder="1"/>
    <xf numFmtId="0" fontId="0" fillId="0" borderId="7" xfId="0" applyBorder="1" applyAlignment="1">
      <alignment horizontal="left" indent="2"/>
    </xf>
    <xf numFmtId="181" fontId="0" fillId="0" borderId="8" xfId="0" applyNumberFormat="1" applyBorder="1"/>
    <xf numFmtId="181" fontId="0" fillId="0" borderId="9" xfId="0" applyNumberFormat="1" applyBorder="1"/>
    <xf numFmtId="0" fontId="0" fillId="0" borderId="7" xfId="0" applyBorder="1" applyAlignment="1">
      <alignment horizontal="left" indent="1"/>
    </xf>
    <xf numFmtId="0" fontId="7" fillId="0" borderId="2" xfId="0" applyFont="1" applyBorder="1"/>
    <xf numFmtId="172" fontId="7" fillId="0" borderId="3" xfId="0" applyNumberFormat="1" applyFont="1" applyFill="1" applyBorder="1"/>
    <xf numFmtId="9" fontId="0" fillId="0" borderId="0" xfId="0" applyNumberFormat="1" applyBorder="1"/>
    <xf numFmtId="9" fontId="0" fillId="0" borderId="6" xfId="0" applyNumberFormat="1" applyBorder="1"/>
    <xf numFmtId="0" fontId="8" fillId="0" borderId="7" xfId="0" applyFont="1" applyBorder="1"/>
    <xf numFmtId="10" fontId="0" fillId="0" borderId="8" xfId="0" applyNumberFormat="1" applyBorder="1"/>
    <xf numFmtId="10" fontId="0" fillId="0" borderId="9" xfId="0" applyNumberFormat="1" applyBorder="1"/>
    <xf numFmtId="0" fontId="7" fillId="0" borderId="5" xfId="0" applyFont="1" applyBorder="1" applyAlignment="1">
      <alignment horizontal="left" indent="1"/>
    </xf>
    <xf numFmtId="0" fontId="3" fillId="0" borderId="1" xfId="0" applyFont="1" applyBorder="1" applyAlignment="1">
      <alignment horizontal="left"/>
    </xf>
    <xf numFmtId="172" fontId="7" fillId="0" borderId="1" xfId="0" applyNumberFormat="1" applyFont="1" applyBorder="1"/>
    <xf numFmtId="172" fontId="0" fillId="0" borderId="1" xfId="0" applyNumberFormat="1" applyBorder="1"/>
    <xf numFmtId="172" fontId="7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/>
    <xf numFmtId="172" fontId="2" fillId="0" borderId="1" xfId="0" applyNumberFormat="1" applyFont="1" applyBorder="1"/>
    <xf numFmtId="9" fontId="0" fillId="0" borderId="1" xfId="1" applyFont="1" applyBorder="1"/>
    <xf numFmtId="0" fontId="0" fillId="0" borderId="6" xfId="0" applyBorder="1" applyAlignment="1">
      <alignment horizontal="centerContinuous"/>
    </xf>
    <xf numFmtId="0" fontId="0" fillId="0" borderId="6" xfId="0" applyBorder="1" applyAlignment="1">
      <alignment horizontal="centerContinuous" vertical="center"/>
    </xf>
    <xf numFmtId="0" fontId="17" fillId="0" borderId="8" xfId="0" applyFont="1" applyBorder="1"/>
    <xf numFmtId="0" fontId="19" fillId="0" borderId="8" xfId="0" applyFont="1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8" fillId="0" borderId="1" xfId="0" applyFont="1" applyBorder="1"/>
    <xf numFmtId="10" fontId="0" fillId="0" borderId="1" xfId="0" applyNumberFormat="1" applyBorder="1"/>
    <xf numFmtId="183" fontId="0" fillId="0" borderId="1" xfId="0" applyNumberFormat="1" applyBorder="1"/>
    <xf numFmtId="0" fontId="9" fillId="5" borderId="0" xfId="0" applyFont="1" applyFill="1" applyAlignment="1">
      <alignment horizontal="centerContinuous" vertical="center"/>
    </xf>
    <xf numFmtId="0" fontId="0" fillId="5" borderId="0" xfId="0" applyFill="1" applyAlignment="1">
      <alignment horizontal="centerContinuous" vertical="center"/>
    </xf>
    <xf numFmtId="0" fontId="0" fillId="0" borderId="9" xfId="0" applyBorder="1" applyAlignment="1">
      <alignment horizontal="right"/>
    </xf>
    <xf numFmtId="10" fontId="0" fillId="0" borderId="0" xfId="0" applyNumberFormat="1" applyBorder="1"/>
    <xf numFmtId="0" fontId="14" fillId="0" borderId="13" xfId="0" applyFont="1" applyBorder="1" applyAlignment="1">
      <alignment horizontal="centerContinuous" vertical="center"/>
    </xf>
    <xf numFmtId="0" fontId="14" fillId="0" borderId="14" xfId="0" applyFont="1" applyBorder="1" applyAlignment="1">
      <alignment horizontal="centerContinuous" vertical="center"/>
    </xf>
    <xf numFmtId="0" fontId="14" fillId="0" borderId="15" xfId="0" applyFont="1" applyBorder="1" applyAlignment="1">
      <alignment horizontal="centerContinuous" vertical="center"/>
    </xf>
    <xf numFmtId="0" fontId="14" fillId="0" borderId="16" xfId="0" applyFont="1" applyBorder="1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0" fontId="14" fillId="0" borderId="17" xfId="0" applyFont="1" applyBorder="1" applyAlignment="1">
      <alignment horizontal="centerContinuous" vertical="center"/>
    </xf>
    <xf numFmtId="0" fontId="14" fillId="0" borderId="16" xfId="0" applyFont="1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541297"/>
      <color rgb="FF553D79"/>
      <color rgb="FFB180FF"/>
      <color rgb="FFE4D0EE"/>
      <color rgb="FF9585E9"/>
      <color rgb="FF6C4E9C"/>
      <color rgb="FFD0BDF5"/>
      <color rgb="FFA893FF"/>
      <color rgb="FFDCC8FF"/>
      <color rgb="FFC0A2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1'!$AA$18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9585E9"/>
            </a:solidFill>
            <a:ln>
              <a:solidFill>
                <a:srgbClr val="541297"/>
              </a:solidFill>
            </a:ln>
            <a:effectLst/>
          </c:spPr>
          <c:invertIfNegative val="0"/>
          <c:cat>
            <c:numRef>
              <c:f>'Dashboard 1'!$AB$1:$AD$1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1'!$AB$18:$AD$18</c:f>
              <c:numCache>
                <c:formatCode>[$$-409]#,##0;[Red][$$-409]#,##0</c:formatCode>
                <c:ptCount val="3"/>
                <c:pt idx="0">
                  <c:v>60319</c:v>
                </c:pt>
                <c:pt idx="1">
                  <c:v>65450</c:v>
                </c:pt>
                <c:pt idx="2">
                  <c:v>69693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6-824F-866E-EB7815F44DAA}"/>
            </c:ext>
          </c:extLst>
        </c:ser>
        <c:ser>
          <c:idx val="1"/>
          <c:order val="1"/>
          <c:tx>
            <c:v>Expenses</c:v>
          </c:tx>
          <c:spPr>
            <a:solidFill>
              <a:srgbClr val="D0BDF5"/>
            </a:solidFill>
            <a:ln>
              <a:solidFill>
                <a:srgbClr val="A893FF"/>
              </a:solidFill>
            </a:ln>
            <a:effectLst/>
          </c:spPr>
          <c:invertIfNegative val="0"/>
          <c:cat>
            <c:numRef>
              <c:f>'Dashboard 1'!$AB$1:$AD$1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1'!$AB$19:$AD$19</c:f>
              <c:numCache>
                <c:formatCode>[$$-409]#,##0;[Red][$$-409]#,##0</c:formatCode>
                <c:ptCount val="3"/>
                <c:pt idx="0">
                  <c:v>55753</c:v>
                </c:pt>
                <c:pt idx="1">
                  <c:v>61178</c:v>
                </c:pt>
                <c:pt idx="2">
                  <c:v>65227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6-824F-866E-EB7815F44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2"/>
        <c:overlap val="-30"/>
        <c:axId val="102351807"/>
        <c:axId val="2124290032"/>
      </c:barChart>
      <c:lineChart>
        <c:grouping val="standard"/>
        <c:varyColors val="0"/>
        <c:ser>
          <c:idx val="2"/>
          <c:order val="2"/>
          <c:tx>
            <c:v>Gross Profit %</c:v>
          </c:tx>
          <c:spPr>
            <a:ln w="28575" cap="rnd">
              <a:solidFill>
                <a:srgbClr val="541297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541297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'Dashboard 1'!$AB$1:$AD$1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1'!$AB$3:$AD$3</c:f>
              <c:numCache>
                <c:formatCode>0%</c:formatCode>
                <c:ptCount val="3"/>
                <c:pt idx="0">
                  <c:v>0.22079278502627697</c:v>
                </c:pt>
                <c:pt idx="1">
                  <c:v>0.21546218487394958</c:v>
                </c:pt>
                <c:pt idx="2">
                  <c:v>0.21274733473950039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6-824F-866E-EB7815F44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35471"/>
        <c:axId val="108741791"/>
      </c:lineChart>
      <c:catAx>
        <c:axId val="10235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90032"/>
        <c:crosses val="autoZero"/>
        <c:auto val="1"/>
        <c:lblAlgn val="ctr"/>
        <c:lblOffset val="100"/>
        <c:noMultiLvlLbl val="0"/>
      </c:catAx>
      <c:valAx>
        <c:axId val="2124290032"/>
        <c:scaling>
          <c:orientation val="minMax"/>
        </c:scaling>
        <c:delete val="0"/>
        <c:axPos val="l"/>
        <c:numFmt formatCode="[$$-409]#,##0;[Red]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1807"/>
        <c:crosses val="autoZero"/>
        <c:crossBetween val="between"/>
      </c:valAx>
      <c:valAx>
        <c:axId val="1087417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5471"/>
        <c:crosses val="max"/>
        <c:crossBetween val="between"/>
      </c:valAx>
      <c:catAx>
        <c:axId val="169735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41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553D7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2'!$Q$24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'Dashboard 2'!$R$1:$T$1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2'!$R$24:$T$24</c:f>
              <c:numCache>
                <c:formatCode>[$$-409]#,##0</c:formatCode>
                <c:ptCount val="3"/>
                <c:pt idx="0">
                  <c:v>4905</c:v>
                </c:pt>
                <c:pt idx="1">
                  <c:v>4791</c:v>
                </c:pt>
                <c:pt idx="2">
                  <c:v>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9E4F-A112-173E7FD497E6}"/>
            </c:ext>
          </c:extLst>
        </c:ser>
        <c:ser>
          <c:idx val="1"/>
          <c:order val="1"/>
          <c:tx>
            <c:strRef>
              <c:f>'Dashboard 2'!$Q$25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'Dashboard 2'!$R$1:$T$1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2'!$R$25:$T$25</c:f>
              <c:numCache>
                <c:formatCode>[$$-409]#,##0</c:formatCode>
                <c:ptCount val="3"/>
                <c:pt idx="0">
                  <c:v>13281</c:v>
                </c:pt>
                <c:pt idx="1">
                  <c:v>12489</c:v>
                </c:pt>
                <c:pt idx="2">
                  <c:v>13717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B-9E4F-A112-173E7FD49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373344"/>
        <c:axId val="1912188160"/>
      </c:barChart>
      <c:lineChart>
        <c:grouping val="standard"/>
        <c:varyColors val="0"/>
        <c:ser>
          <c:idx val="2"/>
          <c:order val="2"/>
          <c:tx>
            <c:v>Operating Margin %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'Dashboard 2'!$R$1:$T$1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2'!$R$26:$T$26</c:f>
              <c:numCache>
                <c:formatCode>0.00%</c:formatCode>
                <c:ptCount val="3"/>
                <c:pt idx="0">
                  <c:v>0.11307351505594353</c:v>
                </c:pt>
                <c:pt idx="1">
                  <c:v>9.7744256272526128E-2</c:v>
                </c:pt>
                <c:pt idx="2">
                  <c:v>0.10524468917861095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1B-9E4F-A112-173E7FD49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84736"/>
        <c:axId val="1845196448"/>
      </c:lineChart>
      <c:catAx>
        <c:axId val="18883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88160"/>
        <c:crosses val="autoZero"/>
        <c:auto val="1"/>
        <c:lblAlgn val="ctr"/>
        <c:lblOffset val="100"/>
        <c:noMultiLvlLbl val="0"/>
      </c:catAx>
      <c:valAx>
        <c:axId val="1912188160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73344"/>
        <c:crosses val="autoZero"/>
        <c:crossBetween val="between"/>
      </c:valAx>
      <c:valAx>
        <c:axId val="18451964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4736"/>
        <c:crosses val="max"/>
        <c:crossBetween val="between"/>
      </c:valAx>
      <c:catAx>
        <c:axId val="187978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196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0">
            <a:schemeClr val="accent5">
              <a:lumMod val="50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1'!$AF$18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9585E9"/>
            </a:solidFill>
            <a:ln>
              <a:noFill/>
            </a:ln>
            <a:effectLst/>
          </c:spPr>
          <c:invertIfNegative val="0"/>
          <c:cat>
            <c:numRef>
              <c:f>'Dashboard 1'!$AG$1:$AI$1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1'!$AG$18:$AI$18</c:f>
              <c:numCache>
                <c:formatCode>[$$-409]#,##0;[Red][$$-409]#,##0</c:formatCode>
                <c:ptCount val="3"/>
                <c:pt idx="0">
                  <c:v>66585</c:v>
                </c:pt>
                <c:pt idx="1">
                  <c:v>71861</c:v>
                </c:pt>
                <c:pt idx="2">
                  <c:v>74094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1-2249-9BEC-03744EF3A325}"/>
            </c:ext>
          </c:extLst>
        </c:ser>
        <c:ser>
          <c:idx val="1"/>
          <c:order val="1"/>
          <c:tx>
            <c:v>Expenses</c:v>
          </c:tx>
          <c:spPr>
            <a:solidFill>
              <a:srgbClr val="D0BDF5"/>
            </a:solidFill>
            <a:ln>
              <a:solidFill>
                <a:srgbClr val="B180FF"/>
              </a:solidFill>
            </a:ln>
            <a:effectLst/>
          </c:spPr>
          <c:invertIfNegative val="0"/>
          <c:cat>
            <c:numRef>
              <c:f>'Dashboard 1'!$AG$1:$AI$1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1'!$AG$19:$AI$19</c:f>
              <c:numCache>
                <c:formatCode>[$$-409]#,##0;[Red][$$-409]#,##0</c:formatCode>
                <c:ptCount val="3"/>
                <c:pt idx="0">
                  <c:v>59056</c:v>
                </c:pt>
                <c:pt idx="1">
                  <c:v>64837</c:v>
                </c:pt>
                <c:pt idx="2">
                  <c:v>66296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1-2249-9BEC-03744EF3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70287"/>
        <c:axId val="122179679"/>
      </c:barChart>
      <c:lineChart>
        <c:grouping val="standard"/>
        <c:varyColors val="0"/>
        <c:ser>
          <c:idx val="2"/>
          <c:order val="2"/>
          <c:tx>
            <c:v>Gross Profit %</c:v>
          </c:tx>
          <c:spPr>
            <a:ln w="28575" cap="rnd">
              <a:solidFill>
                <a:srgbClr val="541297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541297"/>
              </a:solidFill>
              <a:ln w="9525">
                <a:solidFill>
                  <a:srgbClr val="541297"/>
                </a:solidFill>
              </a:ln>
              <a:effectLst/>
            </c:spPr>
          </c:marker>
          <c:cat>
            <c:numRef>
              <c:f>'Dashboard 1'!$AG$17:$AH$17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'Dashboard 1'!$AG$3:$AI$3</c:f>
              <c:numCache>
                <c:formatCode>0%</c:formatCode>
                <c:ptCount val="3"/>
                <c:pt idx="0">
                  <c:v>0.19945933768866861</c:v>
                </c:pt>
                <c:pt idx="1">
                  <c:v>0.17379385201987169</c:v>
                </c:pt>
                <c:pt idx="2">
                  <c:v>0.18512970011067023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1-2249-9BEC-03744EF3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25167"/>
        <c:axId val="118063583"/>
      </c:lineChart>
      <c:catAx>
        <c:axId val="15437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9679"/>
        <c:crosses val="autoZero"/>
        <c:auto val="1"/>
        <c:lblAlgn val="ctr"/>
        <c:lblOffset val="100"/>
        <c:noMultiLvlLbl val="0"/>
      </c:catAx>
      <c:valAx>
        <c:axId val="122179679"/>
        <c:scaling>
          <c:orientation val="minMax"/>
        </c:scaling>
        <c:delete val="0"/>
        <c:axPos val="l"/>
        <c:numFmt formatCode="[$$-409]#,##0;[Red]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0287"/>
        <c:crosses val="autoZero"/>
        <c:crossBetween val="between"/>
      </c:valAx>
      <c:valAx>
        <c:axId val="11806358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5167"/>
        <c:crosses val="max"/>
        <c:crossBetween val="between"/>
      </c:valAx>
      <c:catAx>
        <c:axId val="156125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0635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553D7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'Dashboard 1'!$AA$13</c:f>
              <c:strCache>
                <c:ptCount val="1"/>
                <c:pt idx="0">
                  <c:v>US Domestic</c:v>
                </c:pt>
              </c:strCache>
            </c:strRef>
          </c:tx>
          <c:spPr>
            <a:solidFill>
              <a:srgbClr val="6C4E9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1'!$AB$1:$AD$1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1'!$AB$13:$AD$13</c:f>
              <c:numCache>
                <c:formatCode>#,##0;[Red]#,##0</c:formatCode>
                <c:ptCount val="3"/>
                <c:pt idx="0">
                  <c:v>2726</c:v>
                </c:pt>
                <c:pt idx="1">
                  <c:v>2729</c:v>
                </c:pt>
                <c:pt idx="2">
                  <c:v>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4-DE47-9677-1AD881A8FCF9}"/>
            </c:ext>
          </c:extLst>
        </c:ser>
        <c:ser>
          <c:idx val="2"/>
          <c:order val="1"/>
          <c:tx>
            <c:strRef>
              <c:f>'Dashboard 1'!$AA$14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rgbClr val="9585E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1'!$AB$1:$AD$1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1'!$AB$14:$AD$14</c:f>
              <c:numCache>
                <c:formatCode>#,##0;[Red]#,##0</c:formatCode>
                <c:ptCount val="3"/>
                <c:pt idx="0">
                  <c:v>3215</c:v>
                </c:pt>
                <c:pt idx="1">
                  <c:v>3257</c:v>
                </c:pt>
                <c:pt idx="2">
                  <c:v>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4-DE47-9677-1AD881A8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065631"/>
        <c:axId val="157278383"/>
      </c:barChart>
      <c:catAx>
        <c:axId val="1340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8383"/>
        <c:crosses val="autoZero"/>
        <c:auto val="1"/>
        <c:lblAlgn val="ctr"/>
        <c:lblOffset val="100"/>
        <c:noMultiLvlLbl val="0"/>
      </c:catAx>
      <c:valAx>
        <c:axId val="157278383"/>
        <c:scaling>
          <c:orientation val="minMax"/>
        </c:scaling>
        <c:delete val="1"/>
        <c:axPos val="l"/>
        <c:numFmt formatCode="#,##0;[Red]#,##0" sourceLinked="1"/>
        <c:majorTickMark val="none"/>
        <c:minorTickMark val="none"/>
        <c:tickLblPos val="nextTo"/>
        <c:crossAx val="1340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gradFill flip="none" rotWithShape="1">
        <a:gsLst>
          <a:gs pos="0">
            <a:srgbClr val="541297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'Dashboard 1'!$AF$13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6C4E9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1'!$AG$1:$AI$1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1'!$AG$13:$AI$13</c:f>
              <c:numCache>
                <c:formatCode>#,##0;[Red]#,##0</c:formatCode>
                <c:ptCount val="3"/>
                <c:pt idx="0">
                  <c:v>16920</c:v>
                </c:pt>
                <c:pt idx="1">
                  <c:v>17472</c:v>
                </c:pt>
                <c:pt idx="2">
                  <c:v>18687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9-6447-A073-D3AEBF306999}"/>
            </c:ext>
          </c:extLst>
        </c:ser>
        <c:ser>
          <c:idx val="2"/>
          <c:order val="1"/>
          <c:tx>
            <c:strRef>
              <c:f>'Dashboard 1'!$AF$14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rgbClr val="9585E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1'!$AG$1:$AI$1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1'!$AG$14:$AI$14</c:f>
              <c:numCache>
                <c:formatCode>#,##0;[Red]#,##0</c:formatCode>
                <c:ptCount val="3"/>
                <c:pt idx="0">
                  <c:v>3110</c:v>
                </c:pt>
                <c:pt idx="1">
                  <c:v>3205</c:v>
                </c:pt>
                <c:pt idx="2">
                  <c:v>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9-6447-A073-D3AEBF30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05471"/>
        <c:axId val="1850034032"/>
      </c:barChart>
      <c:catAx>
        <c:axId val="1567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34032"/>
        <c:crosses val="autoZero"/>
        <c:auto val="1"/>
        <c:lblAlgn val="ctr"/>
        <c:lblOffset val="100"/>
        <c:noMultiLvlLbl val="0"/>
      </c:catAx>
      <c:valAx>
        <c:axId val="1850034032"/>
        <c:scaling>
          <c:orientation val="minMax"/>
        </c:scaling>
        <c:delete val="1"/>
        <c:axPos val="l"/>
        <c:numFmt formatCode="#,##0;[Red]#,##0" sourceLinked="1"/>
        <c:majorTickMark val="none"/>
        <c:minorTickMark val="none"/>
        <c:tickLblPos val="nextTo"/>
        <c:crossAx val="1567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gradFill flip="none" rotWithShape="1">
        <a:gsLst>
          <a:gs pos="0">
            <a:srgbClr val="541297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538166537473E-2"/>
          <c:y val="4.7661013527155266E-2"/>
          <c:w val="0.87954877401982778"/>
          <c:h val="0.75939582071471845"/>
        </c:manualLayout>
      </c:layout>
      <c:lineChart>
        <c:grouping val="standard"/>
        <c:varyColors val="0"/>
        <c:ser>
          <c:idx val="0"/>
          <c:order val="0"/>
          <c:tx>
            <c:v>Debt/Equity FedEx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'Dashboard 1'!$AG$1:$AI$1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1'!$AB$10:$AD$10</c:f>
              <c:numCache>
                <c:formatCode>0.00</c:formatCode>
                <c:ptCount val="3"/>
                <c:pt idx="0">
                  <c:v>1.6899979398434282</c:v>
                </c:pt>
                <c:pt idx="1">
                  <c:v>1.6951998351874742</c:v>
                </c:pt>
                <c:pt idx="2">
                  <c:v>2.0637495072365826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E-5547-B627-3D4C2BA6E270}"/>
            </c:ext>
          </c:extLst>
        </c:ser>
        <c:ser>
          <c:idx val="1"/>
          <c:order val="1"/>
          <c:tx>
            <c:v>Debt/Equity Ups</c:v>
          </c:tx>
          <c:spPr>
            <a:ln w="28575" cap="rnd">
              <a:solidFill>
                <a:srgbClr val="B180FF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553D79"/>
              </a:solidFill>
              <a:ln w="9525">
                <a:solidFill>
                  <a:srgbClr val="541297"/>
                </a:solidFill>
              </a:ln>
              <a:effectLst/>
            </c:spPr>
          </c:marker>
          <c:cat>
            <c:numRef>
              <c:f>'Dashboard 1'!$AG$1:$AI$1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1'!$AG$10:$AI$10</c:f>
              <c:numCache>
                <c:formatCode>0.00</c:formatCode>
                <c:ptCount val="3"/>
                <c:pt idx="0">
                  <c:v>19.802734375</c:v>
                </c:pt>
                <c:pt idx="1">
                  <c:v>6.5627263747118869</c:v>
                </c:pt>
                <c:pt idx="2">
                  <c:v>6.6457508376484924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E-5547-B627-3D4C2BA6E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339744"/>
        <c:axId val="1904580240"/>
      </c:lineChart>
      <c:catAx>
        <c:axId val="18393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80240"/>
        <c:crosses val="autoZero"/>
        <c:auto val="1"/>
        <c:lblAlgn val="ctr"/>
        <c:lblOffset val="100"/>
        <c:noMultiLvlLbl val="0"/>
      </c:catAx>
      <c:valAx>
        <c:axId val="1904580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787891150911839"/>
          <c:y val="6.4814758732081562E-2"/>
          <c:w val="0.39251792606081926"/>
          <c:h val="0.20310294546515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0">
            <a:srgbClr val="541297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0399333831326"/>
          <c:y val="2.5079998561823608E-2"/>
          <c:w val="0.80588138768812534"/>
          <c:h val="0.77592061266314327"/>
        </c:manualLayout>
      </c:layout>
      <c:barChart>
        <c:barDir val="col"/>
        <c:grouping val="stacked"/>
        <c:varyColors val="0"/>
        <c:ser>
          <c:idx val="0"/>
          <c:order val="0"/>
          <c:tx>
            <c:v>US Domestic Package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'Dashboard 2'!$R$1:$T$1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2'!$R$5:$R$7</c:f>
              <c:numCache>
                <c:formatCode>[$$-409]#,##0;[Red][$$-409]#,##0</c:formatCode>
                <c:ptCount val="3"/>
                <c:pt idx="0">
                  <c:v>40761</c:v>
                </c:pt>
                <c:pt idx="1">
                  <c:v>13342</c:v>
                </c:pt>
                <c:pt idx="2">
                  <c:v>12482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C-2940-ABD3-D0DE9AE80F8A}"/>
            </c:ext>
          </c:extLst>
        </c:ser>
        <c:ser>
          <c:idx val="1"/>
          <c:order val="1"/>
          <c:tx>
            <c:v>International Package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'Dashboard 2'!$R$1:$T$1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2'!$S$5:$S$7</c:f>
              <c:numCache>
                <c:formatCode>[$$-409]#,##0;[Red][$$-409]#,##0</c:formatCode>
                <c:ptCount val="3"/>
                <c:pt idx="0">
                  <c:v>43593</c:v>
                </c:pt>
                <c:pt idx="1">
                  <c:v>14442</c:v>
                </c:pt>
                <c:pt idx="2">
                  <c:v>13826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C-2940-ABD3-D0DE9AE80F8A}"/>
            </c:ext>
          </c:extLst>
        </c:ser>
        <c:ser>
          <c:idx val="2"/>
          <c:order val="2"/>
          <c:tx>
            <c:v>Supply Chain &amp; Freight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'Dashboard 2'!$R$1:$T$1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'Dashboard 2'!$T$5:$T$7</c:f>
              <c:numCache>
                <c:formatCode>[$$-409]#,##0;[Red][$$-409]#,##0</c:formatCode>
                <c:ptCount val="3"/>
                <c:pt idx="0">
                  <c:v>46493</c:v>
                </c:pt>
                <c:pt idx="1">
                  <c:v>14220</c:v>
                </c:pt>
                <c:pt idx="2">
                  <c:v>13381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C-2940-ABD3-D0DE9AE80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403936"/>
        <c:axId val="1928406976"/>
      </c:barChart>
      <c:catAx>
        <c:axId val="19284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6976"/>
        <c:crosses val="autoZero"/>
        <c:auto val="1"/>
        <c:lblAlgn val="ctr"/>
        <c:lblOffset val="100"/>
        <c:noMultiLvlLbl val="0"/>
      </c:catAx>
      <c:valAx>
        <c:axId val="1928406976"/>
        <c:scaling>
          <c:orientation val="minMax"/>
        </c:scaling>
        <c:delete val="0"/>
        <c:axPos val="l"/>
        <c:numFmt formatCode="[$$-409]#,##0;[Red]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86923990644251"/>
          <c:y val="3.7099917304857448E-2"/>
          <c:w val="0.35878693623639191"/>
          <c:h val="0.22317405529788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gradFill>
        <a:gsLst>
          <a:gs pos="0">
            <a:schemeClr val="accent5">
              <a:lumMod val="50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84834693828409"/>
          <c:y val="6.358381502890173E-2"/>
          <c:w val="0.69674492523296971"/>
          <c:h val="0.87283236994219648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9F3-694F-BFB7-4815504B8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F3-694F-BFB7-4815504B8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9F3-694F-BFB7-4815504B8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F3-694F-BFB7-4815504B8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F3-694F-BFB7-4815504B8C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2'!$V$5:$V$9</c:f>
              <c:strCache>
                <c:ptCount val="5"/>
                <c:pt idx="0">
                  <c:v>XPO Logistics</c:v>
                </c:pt>
                <c:pt idx="1">
                  <c:v>UPS Supply Solution</c:v>
                </c:pt>
                <c:pt idx="2">
                  <c:v>DHL</c:v>
                </c:pt>
                <c:pt idx="3">
                  <c:v>JB Hunt Transport</c:v>
                </c:pt>
                <c:pt idx="4">
                  <c:v>Ryder Supply Solution</c:v>
                </c:pt>
              </c:strCache>
            </c:strRef>
          </c:cat>
          <c:val>
            <c:numRef>
              <c:f>'Dashboard 2'!$W$5:$W$9</c:f>
              <c:numCache>
                <c:formatCode>[$$-409]#,##0;[Red][$$-409]#,##0</c:formatCode>
                <c:ptCount val="5"/>
                <c:pt idx="0">
                  <c:v>6112</c:v>
                </c:pt>
                <c:pt idx="1">
                  <c:v>4750</c:v>
                </c:pt>
                <c:pt idx="2">
                  <c:v>3809</c:v>
                </c:pt>
                <c:pt idx="3">
                  <c:v>2900</c:v>
                </c:pt>
                <c:pt idx="4">
                  <c:v>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3-694F-BFB7-4815504B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2762288"/>
        <c:axId val="1937795136"/>
      </c:barChart>
      <c:catAx>
        <c:axId val="188276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95136"/>
        <c:crosses val="autoZero"/>
        <c:auto val="1"/>
        <c:lblAlgn val="ctr"/>
        <c:lblOffset val="100"/>
        <c:noMultiLvlLbl val="0"/>
      </c:catAx>
      <c:valAx>
        <c:axId val="1937795136"/>
        <c:scaling>
          <c:orientation val="minMax"/>
        </c:scaling>
        <c:delete val="1"/>
        <c:axPos val="b"/>
        <c:numFmt formatCode="[$$-409]#,##0;[Red][$$-409]#,##0" sourceLinked="1"/>
        <c:majorTickMark val="none"/>
        <c:minorTickMark val="none"/>
        <c:tickLblPos val="nextTo"/>
        <c:crossAx val="188276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gradFill>
        <a:gsLst>
          <a:gs pos="0">
            <a:schemeClr val="accent5">
              <a:lumMod val="50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39889351273308"/>
          <c:y val="2.8668377778744507E-3"/>
          <c:w val="0.56228651651101746"/>
          <c:h val="0.99713316222212556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89-D547-9844-A6896543B9E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89-D547-9844-A6896543B9EC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89-D547-9844-A6896543B9EC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89-D547-9844-A6896543B9E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89-D547-9844-A6896543B9E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B89-D547-9844-A6896543B9E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B89-D547-9844-A6896543B9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2'!$V$12:$V$16</c:f>
              <c:strCache>
                <c:ptCount val="5"/>
                <c:pt idx="0">
                  <c:v>UPS</c:v>
                </c:pt>
                <c:pt idx="1">
                  <c:v>USPS</c:v>
                </c:pt>
                <c:pt idx="2">
                  <c:v>DHL</c:v>
                </c:pt>
                <c:pt idx="3">
                  <c:v>FedEx</c:v>
                </c:pt>
                <c:pt idx="4">
                  <c:v>Others</c:v>
                </c:pt>
              </c:strCache>
            </c:strRef>
          </c:cat>
          <c:val>
            <c:numRef>
              <c:f>'Dashboard 2'!$W$12:$W$16</c:f>
              <c:numCache>
                <c:formatCode>0.00%</c:formatCode>
                <c:ptCount val="5"/>
                <c:pt idx="0">
                  <c:v>0.27250000000000002</c:v>
                </c:pt>
                <c:pt idx="1">
                  <c:v>0.2422</c:v>
                </c:pt>
                <c:pt idx="2">
                  <c:v>0.1923</c:v>
                </c:pt>
                <c:pt idx="3">
                  <c:v>0.1321</c:v>
                </c:pt>
                <c:pt idx="4">
                  <c:v>0.16089999999999993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9-D547-9844-A6896543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0">
            <a:schemeClr val="accent5">
              <a:lumMod val="50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88253477588872"/>
          <c:y val="6.7129629629629636E-2"/>
          <c:w val="0.57496136012364762"/>
          <c:h val="0.86111111111111116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AF-6048-A277-FEF564E6A43E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9AF-6048-A277-FEF564E6A43E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AF-6048-A277-FEF564E6A43E}"/>
              </c:ext>
            </c:extLst>
          </c:dPt>
          <c:dLbls>
            <c:dLbl>
              <c:idx val="0"/>
              <c:layout>
                <c:manualLayout>
                  <c:x val="0.19010819165378659"/>
                  <c:y val="-6.48148148148148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66318197860505"/>
                      <c:h val="0.217222222222222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9AF-6048-A277-FEF564E6A43E}"/>
                </c:ext>
              </c:extLst>
            </c:dLbl>
            <c:dLbl>
              <c:idx val="1"/>
              <c:layout>
                <c:manualLayout>
                  <c:x val="4.0185471406491501E-2"/>
                  <c:y val="-0.1805555555555555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AF-6048-A277-FEF564E6A43E}"/>
                </c:ext>
              </c:extLst>
            </c:dLbl>
            <c:dLbl>
              <c:idx val="2"/>
              <c:layout>
                <c:manualLayout>
                  <c:x val="-0.16537854908785551"/>
                  <c:y val="-5.32407407407407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69551777434309"/>
                      <c:h val="0.230185185185185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9AF-6048-A277-FEF564E6A4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2'!$V$19:$V$21</c:f>
              <c:strCache>
                <c:ptCount val="3"/>
                <c:pt idx="0">
                  <c:v>Fuel &amp; Mainten. Expense</c:v>
                </c:pt>
                <c:pt idx="1">
                  <c:v>Compensation and benefits</c:v>
                </c:pt>
                <c:pt idx="2">
                  <c:v>Purchased Transportation</c:v>
                </c:pt>
              </c:strCache>
            </c:strRef>
          </c:cat>
          <c:val>
            <c:numRef>
              <c:f>'Dashboard 2'!$W$19:$W$21</c:f>
              <c:numCache>
                <c:formatCode>0%</c:formatCode>
                <c:ptCount val="3"/>
                <c:pt idx="0">
                  <c:v>0.22538431455130711</c:v>
                </c:pt>
                <c:pt idx="1">
                  <c:v>0.58524111789657352</c:v>
                </c:pt>
                <c:pt idx="2">
                  <c:v>0.18937456755211937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F-6048-A277-FEF564E6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0">
            <a:schemeClr val="accent5">
              <a:lumMod val="50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470161</xdr:colOff>
      <xdr:row>5</xdr:row>
      <xdr:rowOff>13219</xdr:rowOff>
    </xdr:from>
    <xdr:to>
      <xdr:col>5</xdr:col>
      <xdr:colOff>1231901</xdr:colOff>
      <xdr:row>7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EC7F57-D9A4-9248-BC60-5C065CEEB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061" y="1156219"/>
          <a:ext cx="761740" cy="583681"/>
        </a:xfrm>
        <a:prstGeom prst="rect">
          <a:avLst/>
        </a:prstGeom>
        <a:ln>
          <a:solidFill>
            <a:srgbClr val="553D79"/>
          </a:solidFill>
        </a:ln>
      </xdr:spPr>
    </xdr:pic>
    <xdr:clientData/>
  </xdr:twoCellAnchor>
  <xdr:twoCellAnchor editAs="oneCell">
    <xdr:from>
      <xdr:col>11</xdr:col>
      <xdr:colOff>292100</xdr:colOff>
      <xdr:row>5</xdr:row>
      <xdr:rowOff>25658</xdr:rowOff>
    </xdr:from>
    <xdr:to>
      <xdr:col>12</xdr:col>
      <xdr:colOff>0</xdr:colOff>
      <xdr:row>7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00FD75-881A-3348-B83D-1CE19AA21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6900" y="1168658"/>
          <a:ext cx="914400" cy="571242"/>
        </a:xfrm>
        <a:prstGeom prst="rect">
          <a:avLst/>
        </a:prstGeom>
        <a:ln>
          <a:solidFill>
            <a:srgbClr val="553D79"/>
          </a:solidFill>
        </a:ln>
      </xdr:spPr>
    </xdr:pic>
    <xdr:clientData/>
  </xdr:twoCellAnchor>
  <xdr:twoCellAnchor>
    <xdr:from>
      <xdr:col>1</xdr:col>
      <xdr:colOff>1294</xdr:colOff>
      <xdr:row>5</xdr:row>
      <xdr:rowOff>15032</xdr:rowOff>
    </xdr:from>
    <xdr:to>
      <xdr:col>5</xdr:col>
      <xdr:colOff>444499</xdr:colOff>
      <xdr:row>18</xdr:row>
      <xdr:rowOff>16933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00B6382-B3C6-F548-B00D-352369872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14253</xdr:colOff>
      <xdr:row>5</xdr:row>
      <xdr:rowOff>15034</xdr:rowOff>
    </xdr:from>
    <xdr:to>
      <xdr:col>11</xdr:col>
      <xdr:colOff>266700</xdr:colOff>
      <xdr:row>17</xdr:row>
      <xdr:rowOff>194390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C2632A4-7812-2141-A0C2-E2AC65ADB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38</xdr:row>
      <xdr:rowOff>50800</xdr:rowOff>
    </xdr:from>
    <xdr:to>
      <xdr:col>6</xdr:col>
      <xdr:colOff>12700</xdr:colOff>
      <xdr:row>50</xdr:row>
      <xdr:rowOff>203200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6ED05E6-C269-7B43-8F08-D55302540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31750</xdr:colOff>
      <xdr:row>38</xdr:row>
      <xdr:rowOff>12700</xdr:rowOff>
    </xdr:from>
    <xdr:to>
      <xdr:col>12</xdr:col>
      <xdr:colOff>0</xdr:colOff>
      <xdr:row>50</xdr:row>
      <xdr:rowOff>190500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3259463-D2F7-BA46-9F09-32014B9E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25400</xdr:colOff>
      <xdr:row>23</xdr:row>
      <xdr:rowOff>12700</xdr:rowOff>
    </xdr:from>
    <xdr:to>
      <xdr:col>1</xdr:col>
      <xdr:colOff>723900</xdr:colOff>
      <xdr:row>24</xdr:row>
      <xdr:rowOff>36739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5DB94FB-5A0C-D146-8EBC-F87AC3EEF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4699000"/>
          <a:ext cx="698500" cy="392339"/>
        </a:xfrm>
        <a:prstGeom prst="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</xdr:pic>
    <xdr:clientData/>
  </xdr:twoCellAnchor>
  <xdr:twoCellAnchor editAs="oneCell">
    <xdr:from>
      <xdr:col>1</xdr:col>
      <xdr:colOff>25400</xdr:colOff>
      <xdr:row>24</xdr:row>
      <xdr:rowOff>12700</xdr:rowOff>
    </xdr:from>
    <xdr:to>
      <xdr:col>1</xdr:col>
      <xdr:colOff>723900</xdr:colOff>
      <xdr:row>25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063073E-BEC0-AD48-AB62-4589DBADC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5092700"/>
          <a:ext cx="698500" cy="342900"/>
        </a:xfrm>
        <a:prstGeom prst="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</xdr:pic>
    <xdr:clientData/>
  </xdr:twoCellAnchor>
  <xdr:twoCellAnchor editAs="oneCell">
    <xdr:from>
      <xdr:col>1</xdr:col>
      <xdr:colOff>38100</xdr:colOff>
      <xdr:row>26</xdr:row>
      <xdr:rowOff>12700</xdr:rowOff>
    </xdr:from>
    <xdr:to>
      <xdr:col>1</xdr:col>
      <xdr:colOff>736600</xdr:colOff>
      <xdr:row>27</xdr:row>
      <xdr:rowOff>36739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59F32F1-A2F5-5447-9B5E-0ED5FAE18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" y="5651500"/>
          <a:ext cx="698500" cy="392339"/>
        </a:xfrm>
        <a:prstGeom prst="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</xdr:pic>
    <xdr:clientData/>
  </xdr:twoCellAnchor>
  <xdr:twoCellAnchor editAs="oneCell">
    <xdr:from>
      <xdr:col>1</xdr:col>
      <xdr:colOff>38100</xdr:colOff>
      <xdr:row>27</xdr:row>
      <xdr:rowOff>63500</xdr:rowOff>
    </xdr:from>
    <xdr:to>
      <xdr:col>1</xdr:col>
      <xdr:colOff>736600</xdr:colOff>
      <xdr:row>28</xdr:row>
      <xdr:rowOff>12700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75E3610-C0C5-B645-B95D-2635D361E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" y="6083300"/>
          <a:ext cx="698500" cy="342900"/>
        </a:xfrm>
        <a:prstGeom prst="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</xdr:pic>
    <xdr:clientData/>
  </xdr:twoCellAnchor>
  <xdr:twoCellAnchor editAs="oneCell">
    <xdr:from>
      <xdr:col>1</xdr:col>
      <xdr:colOff>25400</xdr:colOff>
      <xdr:row>29</xdr:row>
      <xdr:rowOff>0</xdr:rowOff>
    </xdr:from>
    <xdr:to>
      <xdr:col>1</xdr:col>
      <xdr:colOff>723900</xdr:colOff>
      <xdr:row>30</xdr:row>
      <xdr:rowOff>49439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48AF06D-C342-4441-B803-CED9F04ED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6629400"/>
          <a:ext cx="698500" cy="392339"/>
        </a:xfrm>
        <a:prstGeom prst="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</xdr:pic>
    <xdr:clientData/>
  </xdr:twoCellAnchor>
  <xdr:twoCellAnchor editAs="oneCell">
    <xdr:from>
      <xdr:col>1</xdr:col>
      <xdr:colOff>25400</xdr:colOff>
      <xdr:row>30</xdr:row>
      <xdr:rowOff>12700</xdr:rowOff>
    </xdr:from>
    <xdr:to>
      <xdr:col>1</xdr:col>
      <xdr:colOff>723900</xdr:colOff>
      <xdr:row>31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20758F4-C0E4-8045-98EC-6DD6927CA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7023100"/>
          <a:ext cx="698500" cy="342900"/>
        </a:xfrm>
        <a:prstGeom prst="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</xdr:pic>
    <xdr:clientData/>
  </xdr:twoCellAnchor>
  <xdr:twoCellAnchor editAs="oneCell">
    <xdr:from>
      <xdr:col>1</xdr:col>
      <xdr:colOff>38100</xdr:colOff>
      <xdr:row>32</xdr:row>
      <xdr:rowOff>12700</xdr:rowOff>
    </xdr:from>
    <xdr:to>
      <xdr:col>1</xdr:col>
      <xdr:colOff>736600</xdr:colOff>
      <xdr:row>33</xdr:row>
      <xdr:rowOff>49439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41ACD5D-887B-CD47-A392-E2A1AF39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" y="7569200"/>
          <a:ext cx="698500" cy="392339"/>
        </a:xfrm>
        <a:prstGeom prst="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</xdr:pic>
    <xdr:clientData/>
  </xdr:twoCellAnchor>
  <xdr:twoCellAnchor editAs="oneCell">
    <xdr:from>
      <xdr:col>1</xdr:col>
      <xdr:colOff>38100</xdr:colOff>
      <xdr:row>33</xdr:row>
      <xdr:rowOff>12700</xdr:rowOff>
    </xdr:from>
    <xdr:to>
      <xdr:col>1</xdr:col>
      <xdr:colOff>736600</xdr:colOff>
      <xdr:row>34</xdr:row>
      <xdr:rowOff>12700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5DD8FA1-5E5B-9C49-98B1-DD6EC2A8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" y="7962900"/>
          <a:ext cx="698500" cy="342900"/>
        </a:xfrm>
        <a:prstGeom prst="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</xdr:pic>
    <xdr:clientData/>
  </xdr:twoCellAnchor>
  <xdr:twoCellAnchor>
    <xdr:from>
      <xdr:col>7</xdr:col>
      <xdr:colOff>25400</xdr:colOff>
      <xdr:row>23</xdr:row>
      <xdr:rowOff>12700</xdr:rowOff>
    </xdr:from>
    <xdr:to>
      <xdr:col>11</xdr:col>
      <xdr:colOff>1193800</xdr:colOff>
      <xdr:row>35</xdr:row>
      <xdr:rowOff>25400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833FCE69-A288-3944-80C0-8116BA1EC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431800</xdr:colOff>
      <xdr:row>0</xdr:row>
      <xdr:rowOff>0</xdr:rowOff>
    </xdr:from>
    <xdr:to>
      <xdr:col>12</xdr:col>
      <xdr:colOff>0</xdr:colOff>
      <xdr:row>2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E9C31-D111-824F-A566-27A6506D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0"/>
          <a:ext cx="1219200" cy="736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7</xdr:col>
      <xdr:colOff>12700</xdr:colOff>
      <xdr:row>18</xdr:row>
      <xdr:rowOff>12700</xdr:rowOff>
    </xdr:from>
    <xdr:to>
      <xdr:col>12</xdr:col>
      <xdr:colOff>12700</xdr:colOff>
      <xdr:row>31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5A36B-79B2-8348-8612-8420E234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4</xdr:row>
      <xdr:rowOff>12700</xdr:rowOff>
    </xdr:from>
    <xdr:to>
      <xdr:col>6</xdr:col>
      <xdr:colOff>12700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6E1BB7-2C69-B449-A02E-102232AEF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4</xdr:row>
      <xdr:rowOff>0</xdr:rowOff>
    </xdr:from>
    <xdr:to>
      <xdr:col>11</xdr:col>
      <xdr:colOff>812800</xdr:colOff>
      <xdr:row>15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CAD113-6BC2-3249-B6FE-615491078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18</xdr:row>
      <xdr:rowOff>12700</xdr:rowOff>
    </xdr:from>
    <xdr:to>
      <xdr:col>6</xdr:col>
      <xdr:colOff>12700</xdr:colOff>
      <xdr:row>32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B2E471-3D1A-DC47-AAB0-6C8F392EB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819150</xdr:colOff>
      <xdr:row>36</xdr:row>
      <xdr:rowOff>25400</xdr:rowOff>
    </xdr:from>
    <xdr:to>
      <xdr:col>6</xdr:col>
      <xdr:colOff>0</xdr:colOff>
      <xdr:row>49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630B87-38BE-D346-9729-104BB6CE0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152400</xdr:colOff>
      <xdr:row>41</xdr:row>
      <xdr:rowOff>25400</xdr:rowOff>
    </xdr:from>
    <xdr:to>
      <xdr:col>11</xdr:col>
      <xdr:colOff>381000</xdr:colOff>
      <xdr:row>42</xdr:row>
      <xdr:rowOff>0</xdr:rowOff>
    </xdr:to>
    <xdr:sp macro="" textlink="">
      <xdr:nvSpPr>
        <xdr:cNvPr id="21" name="Extract 20">
          <a:extLst>
            <a:ext uri="{FF2B5EF4-FFF2-40B4-BE49-F238E27FC236}">
              <a16:creationId xmlns:a16="http://schemas.microsoft.com/office/drawing/2014/main" id="{C4638D27-66BD-AB4B-902F-CB176B210912}"/>
            </a:ext>
          </a:extLst>
        </xdr:cNvPr>
        <xdr:cNvSpPr/>
      </xdr:nvSpPr>
      <xdr:spPr>
        <a:xfrm>
          <a:off x="9232900" y="8001000"/>
          <a:ext cx="228600" cy="177800"/>
        </a:xfrm>
        <a:prstGeom prst="flowChartExtra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139700</xdr:colOff>
      <xdr:row>39</xdr:row>
      <xdr:rowOff>38100</xdr:rowOff>
    </xdr:from>
    <xdr:to>
      <xdr:col>11</xdr:col>
      <xdr:colOff>381000</xdr:colOff>
      <xdr:row>39</xdr:row>
      <xdr:rowOff>190500</xdr:rowOff>
    </xdr:to>
    <xdr:sp macro="" textlink="">
      <xdr:nvSpPr>
        <xdr:cNvPr id="23" name="Merge 22">
          <a:extLst>
            <a:ext uri="{FF2B5EF4-FFF2-40B4-BE49-F238E27FC236}">
              <a16:creationId xmlns:a16="http://schemas.microsoft.com/office/drawing/2014/main" id="{C591205F-9C5E-9144-9238-BF3A58C29045}"/>
            </a:ext>
          </a:extLst>
        </xdr:cNvPr>
        <xdr:cNvSpPr/>
      </xdr:nvSpPr>
      <xdr:spPr>
        <a:xfrm>
          <a:off x="9220200" y="7607300"/>
          <a:ext cx="241300" cy="152400"/>
        </a:xfrm>
        <a:prstGeom prst="flowChartMerg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152400</xdr:colOff>
      <xdr:row>43</xdr:row>
      <xdr:rowOff>25400</xdr:rowOff>
    </xdr:from>
    <xdr:to>
      <xdr:col>11</xdr:col>
      <xdr:colOff>393700</xdr:colOff>
      <xdr:row>43</xdr:row>
      <xdr:rowOff>177800</xdr:rowOff>
    </xdr:to>
    <xdr:sp macro="" textlink="">
      <xdr:nvSpPr>
        <xdr:cNvPr id="24" name="Merge 23">
          <a:extLst>
            <a:ext uri="{FF2B5EF4-FFF2-40B4-BE49-F238E27FC236}">
              <a16:creationId xmlns:a16="http://schemas.microsoft.com/office/drawing/2014/main" id="{D2B934E8-844D-2944-8833-528619AB4994}"/>
            </a:ext>
          </a:extLst>
        </xdr:cNvPr>
        <xdr:cNvSpPr/>
      </xdr:nvSpPr>
      <xdr:spPr>
        <a:xfrm>
          <a:off x="9232900" y="8407400"/>
          <a:ext cx="241300" cy="152400"/>
        </a:xfrm>
        <a:prstGeom prst="flowChartMerg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10A4-9C82-5940-81D1-87F2CFF4FF9E}">
  <sheetPr>
    <pageSetUpPr fitToPage="1"/>
  </sheetPr>
  <dimension ref="B1:AI122"/>
  <sheetViews>
    <sheetView tabSelected="1" topLeftCell="A14" zoomScaleNormal="100" workbookViewId="0">
      <selection activeCell="E63" sqref="E63"/>
    </sheetView>
  </sheetViews>
  <sheetFormatPr baseColWidth="10" defaultRowHeight="16" x14ac:dyDescent="0.2"/>
  <cols>
    <col min="2" max="2" width="16.33203125" customWidth="1"/>
    <col min="3" max="3" width="12.33203125" customWidth="1"/>
    <col min="6" max="6" width="16.33203125" customWidth="1"/>
    <col min="8" max="8" width="16.1640625" customWidth="1"/>
    <col min="11" max="11" width="11.1640625" customWidth="1"/>
    <col min="12" max="12" width="15.83203125" customWidth="1"/>
    <col min="17" max="17" width="40.1640625" customWidth="1"/>
    <col min="22" max="22" width="39.83203125" customWidth="1"/>
    <col min="25" max="25" width="12.5" customWidth="1"/>
    <col min="27" max="27" width="18.33203125" customWidth="1"/>
    <col min="32" max="32" width="20.5" customWidth="1"/>
  </cols>
  <sheetData>
    <row r="1" spans="2:35" ht="19" x14ac:dyDescent="0.2">
      <c r="B1" s="70" t="s">
        <v>168</v>
      </c>
      <c r="C1" s="59"/>
      <c r="D1" s="59"/>
      <c r="E1" s="59"/>
      <c r="F1" s="60"/>
      <c r="G1" s="59"/>
      <c r="H1" s="59"/>
      <c r="I1" s="59"/>
      <c r="J1" s="59"/>
      <c r="K1" s="59"/>
      <c r="L1" s="58"/>
      <c r="Q1" s="50" t="s">
        <v>44</v>
      </c>
      <c r="R1" s="50"/>
      <c r="S1" s="50"/>
      <c r="T1" s="50"/>
      <c r="V1" s="50" t="s">
        <v>45</v>
      </c>
      <c r="W1" s="50"/>
      <c r="X1" s="50"/>
      <c r="Y1" s="50"/>
      <c r="AB1" s="2">
        <v>2017</v>
      </c>
      <c r="AC1" s="2">
        <v>2018</v>
      </c>
      <c r="AD1" s="2">
        <v>2019</v>
      </c>
      <c r="AG1" s="2">
        <v>2017</v>
      </c>
      <c r="AH1" s="2">
        <v>2018</v>
      </c>
      <c r="AI1" s="2">
        <v>2019</v>
      </c>
    </row>
    <row r="2" spans="2:35" ht="19" customHeight="1" x14ac:dyDescent="0.2"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Q2" s="51" t="s">
        <v>0</v>
      </c>
      <c r="R2" s="52"/>
      <c r="S2" s="52"/>
      <c r="T2" s="52"/>
      <c r="V2" s="51" t="s">
        <v>0</v>
      </c>
      <c r="W2" s="52"/>
      <c r="X2" s="52"/>
      <c r="Y2" s="52"/>
      <c r="AA2" s="112" t="s">
        <v>65</v>
      </c>
      <c r="AB2" s="42">
        <f>R30-SUM(R33:R38)</f>
        <v>13318</v>
      </c>
      <c r="AC2" s="42">
        <f>S30-SUM(S33:S38)</f>
        <v>14102</v>
      </c>
      <c r="AD2" s="43">
        <f>T30-SUM(T33:T38)</f>
        <v>14827</v>
      </c>
      <c r="AF2" s="130" t="s">
        <v>22</v>
      </c>
      <c r="AG2" s="131">
        <f>W14-SUM(W33:W37)</f>
        <v>13281</v>
      </c>
      <c r="AH2" s="42">
        <f>X14-SUM(X33:X37)</f>
        <v>12489</v>
      </c>
      <c r="AI2" s="43">
        <f>Y14-SUM(Y33:Y37)</f>
        <v>13717</v>
      </c>
    </row>
    <row r="3" spans="2:35" x14ac:dyDescent="0.2">
      <c r="Q3" s="50"/>
      <c r="R3" s="53">
        <v>2017</v>
      </c>
      <c r="S3" s="53">
        <v>2018</v>
      </c>
      <c r="T3" s="53">
        <v>2019</v>
      </c>
      <c r="V3" s="50"/>
      <c r="W3" s="53">
        <v>2017</v>
      </c>
      <c r="X3" s="53">
        <v>2018</v>
      </c>
      <c r="Y3" s="53">
        <v>2019</v>
      </c>
      <c r="AA3" s="105" t="s">
        <v>66</v>
      </c>
      <c r="AB3" s="113">
        <f>AB2/R30</f>
        <v>0.22079278502627697</v>
      </c>
      <c r="AC3" s="113">
        <f>AC2/S30</f>
        <v>0.21546218487394958</v>
      </c>
      <c r="AD3" s="114">
        <f>AD2/T30</f>
        <v>0.21274733473950039</v>
      </c>
      <c r="AF3" s="28" t="s">
        <v>66</v>
      </c>
      <c r="AG3" s="132">
        <f>AG2/W14</f>
        <v>0.19945933768866861</v>
      </c>
      <c r="AH3" s="132">
        <f>AH2/X14</f>
        <v>0.17379385201987169</v>
      </c>
      <c r="AI3" s="133">
        <f>AI2/Y14</f>
        <v>0.18512970011067023</v>
      </c>
    </row>
    <row r="4" spans="2:35" ht="20" customHeight="1" x14ac:dyDescent="0.2">
      <c r="B4" s="74" t="s">
        <v>175</v>
      </c>
      <c r="C4" s="73"/>
      <c r="D4" s="73"/>
      <c r="E4" s="73"/>
      <c r="F4" s="73"/>
      <c r="H4" s="74" t="s">
        <v>176</v>
      </c>
      <c r="I4" s="72"/>
      <c r="J4" s="72"/>
      <c r="K4" s="72"/>
      <c r="L4" s="72"/>
      <c r="AA4" s="33" t="s">
        <v>67</v>
      </c>
      <c r="AB4" s="115">
        <f>R45/R43</f>
        <v>8.1896938281348086E-2</v>
      </c>
      <c r="AC4" s="115">
        <f>S45/S43</f>
        <v>6.9829023505181595E-2</v>
      </c>
      <c r="AD4" s="116">
        <f>T45/T43</f>
        <v>6.8468578962699492E-2</v>
      </c>
      <c r="AF4" s="134" t="s">
        <v>58</v>
      </c>
      <c r="AG4" s="135">
        <f>W48/W14</f>
        <v>0.11307351505594353</v>
      </c>
      <c r="AH4" s="135">
        <f>X48/X14</f>
        <v>9.7744256272526128E-2</v>
      </c>
      <c r="AI4" s="136">
        <f>Y48/Y14</f>
        <v>0.10524468917861095</v>
      </c>
    </row>
    <row r="5" spans="2:35" x14ac:dyDescent="0.2">
      <c r="Q5" s="16" t="s">
        <v>1</v>
      </c>
      <c r="R5" s="18"/>
      <c r="S5" s="87"/>
      <c r="T5" s="18"/>
      <c r="V5" s="16" t="s">
        <v>1</v>
      </c>
      <c r="W5" s="18"/>
      <c r="X5" s="87"/>
      <c r="Y5" s="18"/>
    </row>
    <row r="6" spans="2:35" x14ac:dyDescent="0.2">
      <c r="Q6" s="19" t="s">
        <v>26</v>
      </c>
      <c r="R6" s="21"/>
      <c r="S6" s="88"/>
      <c r="T6" s="21"/>
      <c r="V6" s="19" t="s">
        <v>5</v>
      </c>
      <c r="W6" s="24">
        <v>40761</v>
      </c>
      <c r="X6" s="89">
        <v>43593</v>
      </c>
      <c r="Y6" s="24">
        <v>46493</v>
      </c>
    </row>
    <row r="7" spans="2:35" x14ac:dyDescent="0.2">
      <c r="Q7" s="22" t="s">
        <v>31</v>
      </c>
      <c r="R7" s="24">
        <v>6955</v>
      </c>
      <c r="S7" s="89">
        <v>7273</v>
      </c>
      <c r="T7" s="24">
        <v>7663</v>
      </c>
      <c r="V7" s="19" t="s">
        <v>6</v>
      </c>
      <c r="W7" s="24">
        <v>13342</v>
      </c>
      <c r="X7" s="89">
        <v>14442</v>
      </c>
      <c r="Y7" s="24">
        <v>14220</v>
      </c>
      <c r="AA7" s="41" t="s">
        <v>24</v>
      </c>
      <c r="AB7" s="117">
        <f>R55/R84</f>
        <v>6.1727632229362332E-2</v>
      </c>
      <c r="AC7" s="117">
        <f>S55/S84</f>
        <v>7.8998662335180589E-2</v>
      </c>
      <c r="AD7" s="118">
        <f>T55/T84</f>
        <v>9.9259232027645531E-3</v>
      </c>
      <c r="AF7" s="41" t="s">
        <v>24</v>
      </c>
      <c r="AG7" s="117">
        <f>W55/((2*W79)/2)</f>
        <v>0.10762715583446703</v>
      </c>
      <c r="AH7" s="117">
        <f>X55/((W79+X79)/2)</f>
        <v>0.10024061094256721</v>
      </c>
      <c r="AI7" s="118">
        <f>Y55/((X79+Y79)/2)</f>
        <v>8.2319023295912785E-2</v>
      </c>
    </row>
    <row r="8" spans="2:35" x14ac:dyDescent="0.2">
      <c r="Q8" s="22" t="s">
        <v>32</v>
      </c>
      <c r="R8" s="24">
        <v>1750</v>
      </c>
      <c r="S8" s="89">
        <v>1788</v>
      </c>
      <c r="T8" s="24">
        <v>1829</v>
      </c>
      <c r="V8" s="19" t="s">
        <v>7</v>
      </c>
      <c r="W8" s="24">
        <f t="shared" ref="W8" si="0">W13</f>
        <v>12482</v>
      </c>
      <c r="X8" s="89">
        <f>X13</f>
        <v>13826</v>
      </c>
      <c r="Y8" s="24">
        <f>Y13</f>
        <v>13381</v>
      </c>
      <c r="AA8" s="33" t="s">
        <v>25</v>
      </c>
      <c r="AB8" s="119">
        <f>R55/R108</f>
        <v>0.15435723114956737</v>
      </c>
      <c r="AC8" s="119">
        <f>S55/S108</f>
        <v>0.21291718170580964</v>
      </c>
      <c r="AD8" s="120">
        <f>T55/T108</f>
        <v>3.0410542321338063E-2</v>
      </c>
      <c r="AF8" s="33" t="s">
        <v>25</v>
      </c>
      <c r="AG8" s="119">
        <f>W55/W112</f>
        <v>4.7900390625</v>
      </c>
      <c r="AH8" s="119">
        <f>X55/X112</f>
        <v>1.5775436285808364</v>
      </c>
      <c r="AI8" s="120">
        <f>Y55/Y112</f>
        <v>1.3524215656411818</v>
      </c>
    </row>
    <row r="9" spans="2:35" x14ac:dyDescent="0.2">
      <c r="Q9" s="22" t="s">
        <v>33</v>
      </c>
      <c r="R9" s="24">
        <v>3526</v>
      </c>
      <c r="S9" s="89">
        <v>3738</v>
      </c>
      <c r="T9" s="24">
        <v>4225</v>
      </c>
      <c r="V9" s="22" t="s">
        <v>54</v>
      </c>
      <c r="W9" s="24">
        <v>5674</v>
      </c>
      <c r="X9" s="89">
        <v>6580</v>
      </c>
      <c r="Y9" s="24">
        <v>5867</v>
      </c>
    </row>
    <row r="10" spans="2:35" x14ac:dyDescent="0.2">
      <c r="Q10" s="25" t="s">
        <v>27</v>
      </c>
      <c r="R10" s="27">
        <f t="shared" ref="R10" si="1">SUM(R7:R9)</f>
        <v>12231</v>
      </c>
      <c r="S10" s="90">
        <f>SUM(S7:S9)</f>
        <v>12799</v>
      </c>
      <c r="T10" s="27">
        <f>SUM(T7:T9)</f>
        <v>13717</v>
      </c>
      <c r="V10" s="22" t="s">
        <v>55</v>
      </c>
      <c r="W10" s="24">
        <v>3017</v>
      </c>
      <c r="X10" s="89">
        <v>3234</v>
      </c>
      <c r="Y10" s="24">
        <v>3435</v>
      </c>
      <c r="AA10" s="121" t="s">
        <v>156</v>
      </c>
      <c r="AB10" s="122">
        <f>SUM(R92:R100)/R108</f>
        <v>1.6899979398434282</v>
      </c>
      <c r="AC10" s="122">
        <f>SUM(S92:S100)/S108</f>
        <v>1.6951998351874742</v>
      </c>
      <c r="AD10" s="123">
        <f>SUM(T92:T100)/T108</f>
        <v>2.0637495072365826</v>
      </c>
      <c r="AF10" s="121" t="s">
        <v>156</v>
      </c>
      <c r="AG10" s="122">
        <f>W96/W112</f>
        <v>19.802734375</v>
      </c>
      <c r="AH10" s="122">
        <f>X96/X112</f>
        <v>6.5627263747118869</v>
      </c>
      <c r="AI10" s="123">
        <f>Y96/Y112</f>
        <v>6.6457508376484924</v>
      </c>
    </row>
    <row r="11" spans="2:35" x14ac:dyDescent="0.2">
      <c r="Q11" s="19" t="s">
        <v>34</v>
      </c>
      <c r="R11" s="24">
        <v>7045</v>
      </c>
      <c r="S11" s="89">
        <v>7461</v>
      </c>
      <c r="T11" s="24">
        <v>7405</v>
      </c>
      <c r="V11" s="22" t="s">
        <v>56</v>
      </c>
      <c r="W11" s="24">
        <v>3000</v>
      </c>
      <c r="X11" s="89">
        <v>3218</v>
      </c>
      <c r="Y11" s="24">
        <v>3265</v>
      </c>
    </row>
    <row r="12" spans="2:35" x14ac:dyDescent="0.2">
      <c r="Q12" s="19" t="s">
        <v>35</v>
      </c>
      <c r="R12" s="24">
        <v>2876</v>
      </c>
      <c r="S12" s="89">
        <v>3255</v>
      </c>
      <c r="T12" s="24">
        <v>3446</v>
      </c>
      <c r="V12" s="22" t="s">
        <v>9</v>
      </c>
      <c r="W12" s="24">
        <v>791</v>
      </c>
      <c r="X12" s="89">
        <v>794</v>
      </c>
      <c r="Y12" s="24">
        <v>814</v>
      </c>
      <c r="AA12" s="41" t="s">
        <v>169</v>
      </c>
      <c r="AB12" s="65">
        <f>SUM(AB13:AB14)</f>
        <v>5941</v>
      </c>
      <c r="AC12" s="65">
        <f t="shared" ref="AC12" si="2">SUM(AC13:AC14)</f>
        <v>5986</v>
      </c>
      <c r="AD12" s="66">
        <f>SUM(AD13:AD14)</f>
        <v>6203</v>
      </c>
      <c r="AF12" s="41" t="s">
        <v>169</v>
      </c>
      <c r="AG12" s="65">
        <f>SUM(AG13:AG14)</f>
        <v>20030</v>
      </c>
      <c r="AH12" s="65">
        <f>SUM(AH13:AH14)</f>
        <v>20677</v>
      </c>
      <c r="AI12" s="66">
        <f>SUM(AI13:AI14)</f>
        <v>21880</v>
      </c>
    </row>
    <row r="13" spans="2:35" x14ac:dyDescent="0.2">
      <c r="Q13" s="25" t="s">
        <v>28</v>
      </c>
      <c r="R13" s="27">
        <f t="shared" ref="R13" si="3">SUM(R11:R12)</f>
        <v>9921</v>
      </c>
      <c r="S13" s="90">
        <f>SUM(S11:S12)</f>
        <v>10716</v>
      </c>
      <c r="T13" s="27">
        <f>SUM(T11:T12)</f>
        <v>10851</v>
      </c>
      <c r="V13" s="29" t="s">
        <v>69</v>
      </c>
      <c r="W13" s="27">
        <f>SUM(W9:W12)</f>
        <v>12482</v>
      </c>
      <c r="X13" s="90">
        <f>SUM(X9:X12)</f>
        <v>13826</v>
      </c>
      <c r="Y13" s="27">
        <f>SUM(Y9:Y12)</f>
        <v>13381</v>
      </c>
      <c r="AA13" s="19" t="s">
        <v>159</v>
      </c>
      <c r="AB13" s="124">
        <v>2726</v>
      </c>
      <c r="AC13" s="124">
        <v>2729</v>
      </c>
      <c r="AD13" s="125">
        <v>2901</v>
      </c>
      <c r="AF13" s="19" t="s">
        <v>158</v>
      </c>
      <c r="AG13" s="124">
        <v>16920</v>
      </c>
      <c r="AH13" s="124">
        <v>17472</v>
      </c>
      <c r="AI13" s="125">
        <v>18687</v>
      </c>
    </row>
    <row r="14" spans="2:35" x14ac:dyDescent="0.2">
      <c r="Q14" s="28" t="s">
        <v>36</v>
      </c>
      <c r="R14" s="24">
        <v>4277</v>
      </c>
      <c r="S14" s="89">
        <v>4637</v>
      </c>
      <c r="T14" s="24">
        <v>4540</v>
      </c>
      <c r="V14" s="25" t="s">
        <v>16</v>
      </c>
      <c r="W14" s="27">
        <f t="shared" ref="W14" si="4">SUM(W6:W7)+W13</f>
        <v>66585</v>
      </c>
      <c r="X14" s="90">
        <f>SUM(X6:X7)+X13</f>
        <v>71861</v>
      </c>
      <c r="Y14" s="27">
        <f>SUM(Y6:Y7)+Y13</f>
        <v>74094</v>
      </c>
      <c r="AA14" s="19" t="s">
        <v>161</v>
      </c>
      <c r="AB14" s="124">
        <f>AB15+791</f>
        <v>3215</v>
      </c>
      <c r="AC14" s="124">
        <f>AC15+803</f>
        <v>3257</v>
      </c>
      <c r="AD14" s="125">
        <f>AD15+831</f>
        <v>3302</v>
      </c>
      <c r="AF14" s="129" t="s">
        <v>161</v>
      </c>
      <c r="AG14" s="127">
        <v>3110</v>
      </c>
      <c r="AH14" s="127">
        <v>3205</v>
      </c>
      <c r="AI14" s="128">
        <v>3193</v>
      </c>
    </row>
    <row r="15" spans="2:35" x14ac:dyDescent="0.2">
      <c r="Q15" s="25" t="s">
        <v>29</v>
      </c>
      <c r="R15" s="27">
        <f t="shared" ref="R15" si="5">R10+R13+R14</f>
        <v>26429</v>
      </c>
      <c r="S15" s="90">
        <f>S10+S13+S14</f>
        <v>28152</v>
      </c>
      <c r="T15" s="27">
        <f>T10+T13+T14</f>
        <v>29108</v>
      </c>
      <c r="V15" s="28"/>
      <c r="W15" s="24"/>
      <c r="X15" s="89"/>
      <c r="Y15" s="24"/>
      <c r="AA15" s="126" t="s">
        <v>160</v>
      </c>
      <c r="AB15" s="127">
        <v>2424</v>
      </c>
      <c r="AC15" s="127">
        <v>2454</v>
      </c>
      <c r="AD15" s="128">
        <v>2471</v>
      </c>
    </row>
    <row r="16" spans="2:35" ht="17" x14ac:dyDescent="0.2">
      <c r="Q16" s="28"/>
      <c r="R16" s="24"/>
      <c r="S16" s="89"/>
      <c r="T16" s="24"/>
      <c r="V16" s="28"/>
      <c r="W16" s="24"/>
      <c r="X16" s="89"/>
      <c r="Y16" s="24"/>
      <c r="AA16" s="4"/>
    </row>
    <row r="17" spans="2:35" x14ac:dyDescent="0.2">
      <c r="Q17" s="28" t="s">
        <v>30</v>
      </c>
      <c r="R17" s="24"/>
      <c r="S17" s="89"/>
      <c r="T17" s="24"/>
      <c r="V17" s="28"/>
      <c r="W17" s="24"/>
      <c r="X17" s="89"/>
      <c r="Y17" s="24"/>
      <c r="AA17" s="41"/>
      <c r="AB17" s="71">
        <v>2017</v>
      </c>
      <c r="AC17" s="71">
        <v>2018</v>
      </c>
      <c r="AD17" s="96">
        <v>2019</v>
      </c>
      <c r="AF17" s="41"/>
      <c r="AG17" s="71">
        <v>2017</v>
      </c>
      <c r="AH17" s="71">
        <v>2018</v>
      </c>
      <c r="AI17" s="87">
        <v>2019</v>
      </c>
    </row>
    <row r="18" spans="2:35" x14ac:dyDescent="0.2">
      <c r="Q18" s="19" t="s">
        <v>38</v>
      </c>
      <c r="R18" s="24">
        <v>2527</v>
      </c>
      <c r="S18" s="89">
        <v>2797</v>
      </c>
      <c r="T18" s="24">
        <v>3025</v>
      </c>
      <c r="V18" s="28"/>
      <c r="W18" s="24"/>
      <c r="X18" s="89"/>
      <c r="Y18" s="24"/>
      <c r="AA18" s="67" t="s">
        <v>1</v>
      </c>
      <c r="AB18" s="24">
        <f>R30</f>
        <v>60319</v>
      </c>
      <c r="AC18" s="24">
        <f>S30</f>
        <v>65450</v>
      </c>
      <c r="AD18" s="89">
        <f>T30</f>
        <v>69693</v>
      </c>
      <c r="AF18" s="67" t="s">
        <v>1</v>
      </c>
      <c r="AG18" s="24">
        <f>W14</f>
        <v>66585</v>
      </c>
      <c r="AH18" s="24">
        <f>X14</f>
        <v>71861</v>
      </c>
      <c r="AI18" s="89">
        <f>Y14</f>
        <v>74094</v>
      </c>
    </row>
    <row r="19" spans="2:35" x14ac:dyDescent="0.2">
      <c r="Q19" s="19" t="s">
        <v>34</v>
      </c>
      <c r="R19" s="24">
        <v>1836</v>
      </c>
      <c r="S19" s="89">
        <v>2105</v>
      </c>
      <c r="T19" s="24">
        <v>2070</v>
      </c>
      <c r="V19" s="28"/>
      <c r="W19" s="24"/>
      <c r="X19" s="89"/>
      <c r="Y19" s="24"/>
      <c r="AA19" s="67" t="s">
        <v>162</v>
      </c>
      <c r="AB19" s="24">
        <f>R43</f>
        <v>55753</v>
      </c>
      <c r="AC19" s="24">
        <f>S43</f>
        <v>61178</v>
      </c>
      <c r="AD19" s="89">
        <f>T43</f>
        <v>65227</v>
      </c>
      <c r="AF19" s="67" t="s">
        <v>162</v>
      </c>
      <c r="AG19" s="24">
        <f>W43</f>
        <v>59056</v>
      </c>
      <c r="AH19" s="24">
        <f>X43</f>
        <v>64837</v>
      </c>
      <c r="AI19" s="89">
        <f>Y43</f>
        <v>66296</v>
      </c>
    </row>
    <row r="20" spans="2:35" ht="19" x14ac:dyDescent="0.2">
      <c r="B20" s="72"/>
      <c r="C20" s="73"/>
      <c r="D20" s="73"/>
      <c r="E20" s="73"/>
      <c r="F20" s="73"/>
      <c r="G20" s="84"/>
      <c r="H20" s="72"/>
      <c r="I20" s="73"/>
      <c r="J20" s="73"/>
      <c r="K20" s="73"/>
      <c r="L20" s="73"/>
      <c r="Q20" s="19" t="s">
        <v>35</v>
      </c>
      <c r="R20" s="24">
        <v>1738</v>
      </c>
      <c r="S20" s="89">
        <v>1916</v>
      </c>
      <c r="T20" s="24">
        <v>2123</v>
      </c>
      <c r="V20" s="28"/>
      <c r="W20" s="24"/>
      <c r="X20" s="89"/>
      <c r="Y20" s="24"/>
      <c r="AA20" s="67" t="s">
        <v>114</v>
      </c>
      <c r="AB20" s="24">
        <f>R45</f>
        <v>4566</v>
      </c>
      <c r="AC20" s="24">
        <f>S45</f>
        <v>4272</v>
      </c>
      <c r="AD20" s="89">
        <f>T45</f>
        <v>4466</v>
      </c>
      <c r="AF20" s="67" t="s">
        <v>114</v>
      </c>
      <c r="AG20" s="24">
        <f>W55</f>
        <v>4905</v>
      </c>
      <c r="AH20" s="24">
        <f>X55</f>
        <v>4791</v>
      </c>
      <c r="AI20" s="89">
        <f>Y55</f>
        <v>4440</v>
      </c>
    </row>
    <row r="21" spans="2:35" ht="19" x14ac:dyDescent="0.2">
      <c r="B21" s="85" t="s">
        <v>171</v>
      </c>
      <c r="C21" s="86"/>
      <c r="D21" s="86"/>
      <c r="E21" s="86"/>
      <c r="F21" s="86"/>
      <c r="G21" s="103"/>
      <c r="H21" s="85" t="s">
        <v>198</v>
      </c>
      <c r="I21" s="86"/>
      <c r="J21" s="86"/>
      <c r="K21" s="86"/>
      <c r="L21" s="86"/>
      <c r="Q21" s="19" t="s">
        <v>39</v>
      </c>
      <c r="R21" s="24">
        <v>356</v>
      </c>
      <c r="S21" s="89">
        <v>368</v>
      </c>
      <c r="T21" s="24">
        <v>314</v>
      </c>
      <c r="V21" s="28"/>
      <c r="W21" s="24"/>
      <c r="X21" s="89"/>
      <c r="Y21" s="24"/>
      <c r="AA21" s="67" t="s">
        <v>164</v>
      </c>
      <c r="AB21" s="24">
        <f>R84</f>
        <v>48552</v>
      </c>
      <c r="AC21" s="24">
        <f>S84</f>
        <v>52330</v>
      </c>
      <c r="AD21" s="97">
        <f>T84</f>
        <v>54403</v>
      </c>
      <c r="AF21" s="67" t="s">
        <v>164</v>
      </c>
      <c r="AG21" s="69">
        <f>W79</f>
        <v>45574</v>
      </c>
      <c r="AH21" s="69">
        <f>X79</f>
        <v>50016</v>
      </c>
      <c r="AI21" s="97">
        <f>Y79</f>
        <v>57857</v>
      </c>
    </row>
    <row r="22" spans="2:35" x14ac:dyDescent="0.2">
      <c r="B22" s="20"/>
      <c r="C22" s="20"/>
      <c r="I22" s="61"/>
      <c r="J22" s="61"/>
      <c r="K22" s="64"/>
      <c r="Q22" s="29" t="s">
        <v>37</v>
      </c>
      <c r="R22" s="27">
        <f t="shared" ref="R22" si="6">SUM(R18:R21)</f>
        <v>6457</v>
      </c>
      <c r="S22" s="90">
        <f>SUM(S18:S21)</f>
        <v>7186</v>
      </c>
      <c r="T22" s="27">
        <f>SUM(T18:T21)</f>
        <v>7532</v>
      </c>
      <c r="V22" s="28"/>
      <c r="W22" s="24"/>
      <c r="X22" s="89"/>
      <c r="Y22" s="24"/>
      <c r="AA22" s="67" t="s">
        <v>166</v>
      </c>
      <c r="AB22" s="24">
        <f>AB21-AB23</f>
        <v>29136</v>
      </c>
      <c r="AC22" s="24">
        <f>AC21-AC23</f>
        <v>32914</v>
      </c>
      <c r="AD22" s="89">
        <f>AD21-AD23</f>
        <v>36646</v>
      </c>
      <c r="AF22" s="67" t="s">
        <v>166</v>
      </c>
      <c r="AG22" s="69">
        <f>AG21-AG23</f>
        <v>44550</v>
      </c>
      <c r="AH22" s="69">
        <f>AH21-AH23</f>
        <v>46979</v>
      </c>
      <c r="AI22" s="97">
        <f>AI21-AI23</f>
        <v>54574</v>
      </c>
    </row>
    <row r="23" spans="2:35" ht="18" customHeight="1" x14ac:dyDescent="0.2">
      <c r="C23" s="46"/>
      <c r="D23" s="149" t="s">
        <v>179</v>
      </c>
      <c r="E23" s="150" t="s">
        <v>178</v>
      </c>
      <c r="F23" s="151"/>
      <c r="H23" s="11"/>
      <c r="Q23" s="28" t="s">
        <v>9</v>
      </c>
      <c r="R23" s="24">
        <v>938</v>
      </c>
      <c r="S23" s="89">
        <v>834</v>
      </c>
      <c r="T23" s="24">
        <v>691</v>
      </c>
      <c r="V23" s="28"/>
      <c r="W23" s="24"/>
      <c r="X23" s="89"/>
      <c r="Y23" s="24"/>
      <c r="AA23" s="68" t="s">
        <v>165</v>
      </c>
      <c r="AB23" s="34">
        <f>R108</f>
        <v>19416</v>
      </c>
      <c r="AC23" s="34">
        <f>S108</f>
        <v>19416</v>
      </c>
      <c r="AD23" s="92">
        <f>T108</f>
        <v>17757</v>
      </c>
      <c r="AF23" s="68" t="s">
        <v>165</v>
      </c>
      <c r="AG23" s="34">
        <f>W112</f>
        <v>1024</v>
      </c>
      <c r="AH23" s="34">
        <f>X112</f>
        <v>3037</v>
      </c>
      <c r="AI23" s="92">
        <f>Y112</f>
        <v>3283</v>
      </c>
    </row>
    <row r="24" spans="2:35" ht="29" customHeight="1" x14ac:dyDescent="0.2">
      <c r="B24" s="28"/>
      <c r="C24" s="147" t="s">
        <v>114</v>
      </c>
      <c r="D24" s="98">
        <f>AVERAGE(R55:T55)</f>
        <v>2557</v>
      </c>
      <c r="E24" s="99"/>
      <c r="F24" s="20"/>
      <c r="I24" s="63"/>
      <c r="J24" s="63"/>
      <c r="K24" s="62"/>
      <c r="Q24" s="29" t="s">
        <v>63</v>
      </c>
      <c r="R24" s="27">
        <f t="shared" ref="R24" si="7">R15+R22+R23</f>
        <v>33824</v>
      </c>
      <c r="S24" s="90">
        <f>S15+S22+S23</f>
        <v>36172</v>
      </c>
      <c r="T24" s="27">
        <f>T15+T22+T23</f>
        <v>37331</v>
      </c>
      <c r="V24" s="28"/>
      <c r="W24" s="24"/>
      <c r="X24" s="89"/>
      <c r="Y24" s="24"/>
    </row>
    <row r="25" spans="2:35" ht="28" customHeight="1" x14ac:dyDescent="0.2">
      <c r="B25" s="28"/>
      <c r="C25" s="147"/>
      <c r="D25" s="98">
        <f>AVERAGE(W55:Y55)</f>
        <v>4712</v>
      </c>
      <c r="E25" s="99"/>
      <c r="F25" s="20"/>
      <c r="Q25" s="28"/>
      <c r="R25" s="24"/>
      <c r="S25" s="89"/>
      <c r="T25" s="24"/>
      <c r="V25" s="28"/>
      <c r="W25" s="24"/>
      <c r="X25" s="89"/>
      <c r="Y25" s="24"/>
      <c r="AB25" s="8"/>
    </row>
    <row r="26" spans="2:35" ht="20" customHeight="1" x14ac:dyDescent="0.2">
      <c r="B26" s="28"/>
      <c r="C26" s="21"/>
      <c r="D26" s="20"/>
      <c r="E26" s="99"/>
      <c r="F26" s="20"/>
      <c r="I26" s="63"/>
      <c r="J26" s="63"/>
      <c r="K26" s="62"/>
      <c r="Q26" s="28" t="s">
        <v>59</v>
      </c>
      <c r="R26" s="24">
        <v>16503</v>
      </c>
      <c r="S26" s="89">
        <v>18395</v>
      </c>
      <c r="T26" s="24">
        <v>20522</v>
      </c>
      <c r="V26" s="28"/>
      <c r="W26" s="24"/>
      <c r="X26" s="89"/>
      <c r="Y26" s="24"/>
    </row>
    <row r="27" spans="2:35" ht="29" customHeight="1" x14ac:dyDescent="0.2">
      <c r="B27" s="28"/>
      <c r="C27" s="148" t="s">
        <v>172</v>
      </c>
      <c r="D27" s="100">
        <f>AVERAGE(AB4:AD4)</f>
        <v>7.3398180249743053E-2</v>
      </c>
      <c r="E27" s="99"/>
      <c r="F27" s="20"/>
      <c r="Q27" s="28" t="s">
        <v>62</v>
      </c>
      <c r="R27" s="24">
        <v>6070</v>
      </c>
      <c r="S27" s="89">
        <v>6812</v>
      </c>
      <c r="T27" s="24">
        <v>7582</v>
      </c>
      <c r="V27" s="28"/>
      <c r="W27" s="24"/>
      <c r="X27" s="89"/>
      <c r="Y27" s="24"/>
    </row>
    <row r="28" spans="2:35" ht="31" customHeight="1" x14ac:dyDescent="0.2">
      <c r="B28" s="28"/>
      <c r="C28" s="148"/>
      <c r="D28" s="100">
        <f>AVERAGE(AG4:AI4)</f>
        <v>0.1053541535023602</v>
      </c>
      <c r="E28" s="99"/>
      <c r="F28" s="20"/>
      <c r="I28" s="63"/>
      <c r="J28" s="63"/>
      <c r="K28" s="62"/>
      <c r="Q28" s="28" t="s">
        <v>60</v>
      </c>
      <c r="R28" s="24">
        <v>1621</v>
      </c>
      <c r="S28" s="89">
        <v>1650</v>
      </c>
      <c r="T28" s="24">
        <v>1691</v>
      </c>
      <c r="V28" s="28"/>
      <c r="W28" s="24"/>
      <c r="X28" s="89"/>
      <c r="Y28" s="24"/>
    </row>
    <row r="29" spans="2:35" ht="14" customHeight="1" x14ac:dyDescent="0.2">
      <c r="B29" s="28"/>
      <c r="C29" s="21"/>
      <c r="D29" s="20"/>
      <c r="E29" s="20"/>
      <c r="F29" s="20"/>
      <c r="Q29" s="28" t="s">
        <v>61</v>
      </c>
      <c r="R29" s="24">
        <v>2301</v>
      </c>
      <c r="S29" s="89">
        <v>2421</v>
      </c>
      <c r="T29" s="24">
        <v>2567</v>
      </c>
      <c r="V29" s="28"/>
      <c r="W29" s="24"/>
      <c r="X29" s="89"/>
      <c r="Y29" s="24"/>
    </row>
    <row r="30" spans="2:35" ht="27" customHeight="1" x14ac:dyDescent="0.2">
      <c r="B30" s="28"/>
      <c r="C30" s="148" t="s">
        <v>173</v>
      </c>
      <c r="D30" s="101">
        <f>AVERAGE(AB7:AD7)</f>
        <v>5.0217405922435822E-2</v>
      </c>
      <c r="E30" s="99"/>
      <c r="F30" s="20"/>
      <c r="Q30" s="25" t="s">
        <v>16</v>
      </c>
      <c r="R30" s="27">
        <f t="shared" ref="R30" si="8">SUM(R24:R29)</f>
        <v>60319</v>
      </c>
      <c r="S30" s="90">
        <f>SUM(S24:S29)</f>
        <v>65450</v>
      </c>
      <c r="T30" s="27">
        <f>SUM(T24:T29)</f>
        <v>69693</v>
      </c>
      <c r="V30" s="28"/>
      <c r="W30" s="24"/>
      <c r="X30" s="89"/>
      <c r="Y30" s="24"/>
    </row>
    <row r="31" spans="2:35" ht="28" customHeight="1" x14ac:dyDescent="0.2">
      <c r="B31" s="28"/>
      <c r="C31" s="148"/>
      <c r="D31" s="101">
        <f>AVERAGE(AG7:AI7)</f>
        <v>9.6728930024315665E-2</v>
      </c>
      <c r="E31" s="99"/>
      <c r="F31" s="20"/>
      <c r="Q31" s="28"/>
      <c r="R31" s="24"/>
      <c r="S31" s="89"/>
      <c r="T31" s="24"/>
      <c r="V31" s="28"/>
      <c r="W31" s="24"/>
      <c r="X31" s="89"/>
      <c r="Y31" s="24"/>
    </row>
    <row r="32" spans="2:35" ht="16" customHeight="1" x14ac:dyDescent="0.2">
      <c r="B32" s="28"/>
      <c r="C32" s="21"/>
      <c r="D32" s="20"/>
      <c r="E32" s="99"/>
      <c r="F32" s="20"/>
      <c r="Q32" s="25" t="s">
        <v>18</v>
      </c>
      <c r="R32" s="24"/>
      <c r="S32" s="89"/>
      <c r="T32" s="24"/>
      <c r="V32" s="25" t="s">
        <v>18</v>
      </c>
      <c r="W32" s="24"/>
      <c r="X32" s="89"/>
      <c r="Y32" s="24"/>
    </row>
    <row r="33" spans="2:30" ht="28" customHeight="1" x14ac:dyDescent="0.2">
      <c r="B33" s="28"/>
      <c r="C33" s="148" t="s">
        <v>174</v>
      </c>
      <c r="D33" s="101">
        <f>AVERAGE(AB8:AD8)</f>
        <v>0.13256165172557169</v>
      </c>
      <c r="E33" s="99"/>
      <c r="F33" s="20"/>
      <c r="Q33" s="28" t="s">
        <v>43</v>
      </c>
      <c r="R33" s="24">
        <v>2773</v>
      </c>
      <c r="S33" s="89">
        <v>3374</v>
      </c>
      <c r="T33" s="24">
        <v>3889</v>
      </c>
      <c r="V33" s="35" t="s">
        <v>43</v>
      </c>
      <c r="W33" s="36">
        <v>2690</v>
      </c>
      <c r="X33" s="93">
        <v>3427</v>
      </c>
      <c r="Y33" s="36">
        <v>3289</v>
      </c>
    </row>
    <row r="34" spans="2:30" ht="27" customHeight="1" x14ac:dyDescent="0.2">
      <c r="B34" s="28"/>
      <c r="C34" s="148"/>
      <c r="D34" s="101">
        <f>AVERAGE(AG8:AI8)</f>
        <v>2.5733347522406729</v>
      </c>
      <c r="E34" s="99"/>
      <c r="F34" s="20"/>
      <c r="Q34" s="28" t="s">
        <v>115</v>
      </c>
      <c r="R34" s="24">
        <v>2374</v>
      </c>
      <c r="S34" s="89">
        <v>2622</v>
      </c>
      <c r="T34" s="24">
        <v>2834</v>
      </c>
      <c r="V34" s="35" t="s">
        <v>19</v>
      </c>
      <c r="W34" s="36">
        <v>1600</v>
      </c>
      <c r="X34" s="93">
        <v>1732</v>
      </c>
      <c r="Y34" s="36">
        <v>1838</v>
      </c>
    </row>
    <row r="35" spans="2:30" ht="13" customHeight="1" x14ac:dyDescent="0.2">
      <c r="B35" s="33"/>
      <c r="C35" s="45"/>
      <c r="D35" s="45"/>
      <c r="E35" s="102"/>
      <c r="F35" s="45"/>
      <c r="Q35" s="28" t="s">
        <v>116</v>
      </c>
      <c r="R35" s="24">
        <v>3240</v>
      </c>
      <c r="S35" s="89">
        <v>3361</v>
      </c>
      <c r="T35" s="24">
        <v>3360</v>
      </c>
      <c r="V35" s="35" t="s">
        <v>46</v>
      </c>
      <c r="W35" s="36">
        <v>1155</v>
      </c>
      <c r="X35" s="93">
        <v>1362</v>
      </c>
      <c r="Y35" s="36">
        <v>1392</v>
      </c>
    </row>
    <row r="36" spans="2:30" x14ac:dyDescent="0.2">
      <c r="Q36" s="28" t="s">
        <v>40</v>
      </c>
      <c r="R36" s="24">
        <v>21989</v>
      </c>
      <c r="S36" s="89">
        <v>23795</v>
      </c>
      <c r="T36" s="24">
        <v>24776</v>
      </c>
      <c r="V36" s="35" t="s">
        <v>20</v>
      </c>
      <c r="W36" s="36">
        <v>2282</v>
      </c>
      <c r="X36" s="93">
        <v>2207</v>
      </c>
      <c r="Y36" s="36">
        <v>2360</v>
      </c>
    </row>
    <row r="37" spans="2:30" ht="19" x14ac:dyDescent="0.2">
      <c r="B37" s="72" t="s">
        <v>170</v>
      </c>
      <c r="C37" s="73"/>
      <c r="D37" s="73"/>
      <c r="E37" s="73"/>
      <c r="F37" s="73"/>
      <c r="G37" s="84"/>
      <c r="H37" s="72"/>
      <c r="I37" s="73"/>
      <c r="J37" s="73"/>
      <c r="K37" s="73"/>
      <c r="L37" s="73"/>
      <c r="Q37" s="28" t="s">
        <v>41</v>
      </c>
      <c r="R37" s="24">
        <v>13630</v>
      </c>
      <c r="S37" s="89">
        <v>15101</v>
      </c>
      <c r="T37" s="24">
        <v>16654</v>
      </c>
      <c r="V37" s="35" t="s">
        <v>21</v>
      </c>
      <c r="W37" s="36">
        <v>45577</v>
      </c>
      <c r="X37" s="93">
        <v>50644</v>
      </c>
      <c r="Y37" s="36">
        <v>51498</v>
      </c>
    </row>
    <row r="38" spans="2:30" ht="19" x14ac:dyDescent="0.2">
      <c r="B38" s="85" t="s">
        <v>177</v>
      </c>
      <c r="C38" s="86"/>
      <c r="D38" s="86"/>
      <c r="E38" s="86"/>
      <c r="F38" s="86"/>
      <c r="G38" s="103"/>
      <c r="H38" s="85" t="s">
        <v>17</v>
      </c>
      <c r="I38" s="86"/>
      <c r="J38" s="86"/>
      <c r="K38" s="86"/>
      <c r="L38" s="86"/>
      <c r="Q38" s="28" t="s">
        <v>42</v>
      </c>
      <c r="R38" s="24">
        <v>2995</v>
      </c>
      <c r="S38" s="89">
        <v>3095</v>
      </c>
      <c r="T38" s="24">
        <v>3353</v>
      </c>
      <c r="V38" s="37"/>
      <c r="W38" s="39"/>
      <c r="X38" s="94"/>
      <c r="Y38" s="39"/>
    </row>
    <row r="39" spans="2:30" x14ac:dyDescent="0.2">
      <c r="Q39" s="28"/>
      <c r="R39" s="24"/>
      <c r="S39" s="89"/>
      <c r="T39" s="24"/>
      <c r="V39" s="28"/>
      <c r="W39" s="24"/>
      <c r="X39" s="89"/>
      <c r="Y39" s="24"/>
    </row>
    <row r="40" spans="2:30" x14ac:dyDescent="0.2">
      <c r="Q40" s="25" t="s">
        <v>57</v>
      </c>
      <c r="R40" s="24"/>
      <c r="S40" s="89"/>
      <c r="T40" s="24"/>
      <c r="V40" s="25" t="s">
        <v>57</v>
      </c>
      <c r="W40" s="24"/>
      <c r="X40" s="89"/>
      <c r="Y40" s="24"/>
    </row>
    <row r="41" spans="2:30" x14ac:dyDescent="0.2">
      <c r="Q41" s="28" t="s">
        <v>64</v>
      </c>
      <c r="R41" s="24">
        <v>0</v>
      </c>
      <c r="S41" s="89">
        <v>0</v>
      </c>
      <c r="T41" s="24">
        <v>320</v>
      </c>
      <c r="V41" s="28" t="s">
        <v>8</v>
      </c>
      <c r="W41" s="24">
        <v>34577</v>
      </c>
      <c r="X41" s="89">
        <v>37235</v>
      </c>
      <c r="Y41" s="24">
        <v>38908</v>
      </c>
    </row>
    <row r="42" spans="2:30" x14ac:dyDescent="0.2">
      <c r="Q42" s="28" t="s">
        <v>9</v>
      </c>
      <c r="R42" s="24">
        <f>8752</f>
        <v>8752</v>
      </c>
      <c r="S42" s="89">
        <f>9450+380</f>
        <v>9830</v>
      </c>
      <c r="T42" s="24">
        <f>10041</f>
        <v>10041</v>
      </c>
      <c r="V42" s="28" t="s">
        <v>9</v>
      </c>
      <c r="W42" s="24">
        <v>24479</v>
      </c>
      <c r="X42" s="89">
        <v>27602</v>
      </c>
      <c r="Y42" s="24">
        <v>27388</v>
      </c>
      <c r="AA42" s="7"/>
      <c r="AB42" s="8"/>
      <c r="AC42" s="8"/>
      <c r="AD42" s="8"/>
    </row>
    <row r="43" spans="2:30" x14ac:dyDescent="0.2">
      <c r="Q43" s="25" t="s">
        <v>15</v>
      </c>
      <c r="R43" s="27">
        <f>SUM(R36:R42)+SUM(R33:R35)</f>
        <v>55753</v>
      </c>
      <c r="S43" s="90">
        <f>SUM(S36:S42)+SUM(S33:S35)</f>
        <v>61178</v>
      </c>
      <c r="T43" s="27">
        <f>SUM(T36:T42)+SUM(T33:T35)</f>
        <v>65227</v>
      </c>
      <c r="V43" s="25" t="s">
        <v>15</v>
      </c>
      <c r="W43" s="27">
        <f t="shared" ref="W43" si="9">SUM(W41:W42)</f>
        <v>59056</v>
      </c>
      <c r="X43" s="90">
        <f>SUM(X41:X42)</f>
        <v>64837</v>
      </c>
      <c r="Y43" s="27">
        <f>SUM(Y41:Y42)</f>
        <v>66296</v>
      </c>
    </row>
    <row r="44" spans="2:30" x14ac:dyDescent="0.2">
      <c r="Q44" s="28"/>
      <c r="R44" s="24"/>
      <c r="S44" s="89"/>
      <c r="T44" s="24"/>
      <c r="V44" s="28" t="s">
        <v>5</v>
      </c>
      <c r="W44" s="24">
        <v>4303</v>
      </c>
      <c r="X44" s="89">
        <v>3643</v>
      </c>
      <c r="Y44" s="24">
        <v>4164</v>
      </c>
    </row>
    <row r="45" spans="2:30" x14ac:dyDescent="0.2">
      <c r="Q45" s="25" t="s">
        <v>157</v>
      </c>
      <c r="R45" s="27">
        <f>R30-R43</f>
        <v>4566</v>
      </c>
      <c r="S45" s="90">
        <f>S30-S43</f>
        <v>4272</v>
      </c>
      <c r="T45" s="27">
        <f>T30-T43</f>
        <v>4466</v>
      </c>
      <c r="V45" s="28" t="s">
        <v>6</v>
      </c>
      <c r="W45" s="24">
        <v>2429</v>
      </c>
      <c r="X45" s="89">
        <v>2529</v>
      </c>
      <c r="Y45" s="24">
        <v>2657</v>
      </c>
    </row>
    <row r="46" spans="2:30" x14ac:dyDescent="0.2">
      <c r="Q46" s="28"/>
      <c r="R46" s="24"/>
      <c r="S46" s="89"/>
      <c r="T46" s="24"/>
      <c r="V46" s="28"/>
      <c r="W46" s="24"/>
      <c r="X46" s="89"/>
      <c r="Y46" s="24"/>
    </row>
    <row r="47" spans="2:30" x14ac:dyDescent="0.2">
      <c r="Q47" s="30" t="s">
        <v>110</v>
      </c>
      <c r="R47" s="24"/>
      <c r="S47" s="89"/>
      <c r="T47" s="24"/>
      <c r="V47" s="28" t="s">
        <v>70</v>
      </c>
      <c r="W47" s="24">
        <v>797</v>
      </c>
      <c r="X47" s="89">
        <f>X13-X116</f>
        <v>13826</v>
      </c>
      <c r="Y47" s="24">
        <f>Y13-Y116</f>
        <v>13381</v>
      </c>
    </row>
    <row r="48" spans="2:30" x14ac:dyDescent="0.2">
      <c r="Q48" s="30" t="s">
        <v>11</v>
      </c>
      <c r="R48" s="24">
        <v>-512</v>
      </c>
      <c r="S48" s="89">
        <v>-558</v>
      </c>
      <c r="T48" s="24">
        <v>-588</v>
      </c>
      <c r="V48" s="25" t="s">
        <v>157</v>
      </c>
      <c r="W48" s="27">
        <f>W14-W43</f>
        <v>7529</v>
      </c>
      <c r="X48" s="90">
        <f>X14-X43</f>
        <v>7024</v>
      </c>
      <c r="Y48" s="27">
        <f>Y14-Y43</f>
        <v>7798</v>
      </c>
    </row>
    <row r="49" spans="2:26" x14ac:dyDescent="0.2">
      <c r="Q49" s="30" t="s">
        <v>111</v>
      </c>
      <c r="R49" s="24">
        <v>33</v>
      </c>
      <c r="S49" s="89">
        <v>48</v>
      </c>
      <c r="T49" s="24">
        <v>59</v>
      </c>
      <c r="V49" s="28"/>
      <c r="W49" s="24"/>
      <c r="X49" s="89"/>
      <c r="Y49" s="24"/>
    </row>
    <row r="50" spans="2:26" x14ac:dyDescent="0.2">
      <c r="Q50" s="30" t="s">
        <v>112</v>
      </c>
      <c r="R50" s="24">
        <v>471</v>
      </c>
      <c r="S50" s="89">
        <v>598</v>
      </c>
      <c r="T50" s="24">
        <v>-3251</v>
      </c>
      <c r="V50" s="28" t="s">
        <v>10</v>
      </c>
      <c r="W50" s="24">
        <v>61</v>
      </c>
      <c r="X50" s="89">
        <v>-400</v>
      </c>
      <c r="Y50" s="24">
        <v>-1493</v>
      </c>
    </row>
    <row r="51" spans="2:26" x14ac:dyDescent="0.2">
      <c r="Q51" s="30" t="s">
        <v>113</v>
      </c>
      <c r="R51" s="24">
        <v>21</v>
      </c>
      <c r="S51" s="89">
        <v>-7</v>
      </c>
      <c r="T51" s="24">
        <v>-31</v>
      </c>
      <c r="V51" s="28" t="s">
        <v>11</v>
      </c>
      <c r="W51" s="24">
        <v>-453</v>
      </c>
      <c r="X51" s="89">
        <v>-605</v>
      </c>
      <c r="Y51" s="24">
        <v>-653</v>
      </c>
    </row>
    <row r="52" spans="2:26" ht="20" thickBot="1" x14ac:dyDescent="0.25">
      <c r="B52" s="72" t="s">
        <v>215</v>
      </c>
      <c r="C52" s="73"/>
      <c r="D52" s="73"/>
      <c r="E52" s="73"/>
      <c r="F52" s="73"/>
      <c r="G52" s="84"/>
      <c r="H52" s="72"/>
      <c r="I52" s="73"/>
      <c r="J52" s="73"/>
      <c r="K52" s="73"/>
      <c r="L52" s="73"/>
      <c r="Q52" s="30"/>
      <c r="R52" s="24">
        <f>SUM(R48:R51)</f>
        <v>13</v>
      </c>
      <c r="S52" s="89">
        <f>SUM(S48:S51)</f>
        <v>81</v>
      </c>
      <c r="T52" s="24">
        <f>SUM(T48:T51)</f>
        <v>-3811</v>
      </c>
      <c r="V52" s="28"/>
      <c r="W52" s="24"/>
      <c r="X52" s="89"/>
      <c r="Y52" s="24"/>
    </row>
    <row r="53" spans="2:26" ht="19" x14ac:dyDescent="0.2">
      <c r="B53" s="159" t="s">
        <v>220</v>
      </c>
      <c r="C53" s="160"/>
      <c r="D53" s="160"/>
      <c r="E53" s="160"/>
      <c r="F53" s="160"/>
      <c r="G53" s="160"/>
      <c r="H53" s="160"/>
      <c r="I53" s="160"/>
      <c r="J53" s="160"/>
      <c r="K53" s="160"/>
      <c r="L53" s="161"/>
      <c r="Q53" s="31" t="s">
        <v>12</v>
      </c>
      <c r="R53" s="24">
        <v>4579</v>
      </c>
      <c r="S53" s="89">
        <v>4353</v>
      </c>
      <c r="T53" s="24">
        <v>655</v>
      </c>
      <c r="V53" s="25" t="s">
        <v>12</v>
      </c>
      <c r="W53" s="24">
        <f>W48+W50+W51</f>
        <v>7137</v>
      </c>
      <c r="X53" s="89">
        <f>X48+X50+X51</f>
        <v>6019</v>
      </c>
      <c r="Y53" s="24">
        <f>Y48+Y50+Y51</f>
        <v>5652</v>
      </c>
    </row>
    <row r="54" spans="2:26" ht="19" x14ac:dyDescent="0.2">
      <c r="B54" s="162" t="s">
        <v>219</v>
      </c>
      <c r="C54" s="163"/>
      <c r="D54" s="163"/>
      <c r="E54" s="163"/>
      <c r="F54" s="163"/>
      <c r="G54" s="163"/>
      <c r="H54" s="163"/>
      <c r="I54" s="163"/>
      <c r="J54" s="163"/>
      <c r="K54" s="163"/>
      <c r="L54" s="164"/>
      <c r="Q54" s="31" t="s">
        <v>118</v>
      </c>
      <c r="R54" s="24">
        <v>1582</v>
      </c>
      <c r="S54" s="89">
        <v>-219</v>
      </c>
      <c r="T54" s="24">
        <v>115</v>
      </c>
      <c r="V54" s="25" t="s">
        <v>13</v>
      </c>
      <c r="W54" s="24">
        <v>2232</v>
      </c>
      <c r="X54" s="89">
        <v>1228</v>
      </c>
      <c r="Y54" s="24">
        <v>1212</v>
      </c>
    </row>
    <row r="55" spans="2:26" ht="19" x14ac:dyDescent="0.2">
      <c r="B55" s="162" t="s">
        <v>221</v>
      </c>
      <c r="C55" s="163"/>
      <c r="D55" s="163"/>
      <c r="E55" s="163"/>
      <c r="F55" s="163"/>
      <c r="G55" s="163"/>
      <c r="H55" s="163"/>
      <c r="I55" s="163"/>
      <c r="J55" s="163"/>
      <c r="K55" s="163"/>
      <c r="L55" s="164"/>
      <c r="Q55" s="31" t="s">
        <v>114</v>
      </c>
      <c r="R55" s="24">
        <f>R53-R54</f>
        <v>2997</v>
      </c>
      <c r="S55" s="89">
        <f>S53+S54</f>
        <v>4134</v>
      </c>
      <c r="T55" s="24">
        <f>T53-T54</f>
        <v>540</v>
      </c>
      <c r="V55" s="25" t="s">
        <v>2</v>
      </c>
      <c r="W55" s="24">
        <f>W53-W54</f>
        <v>4905</v>
      </c>
      <c r="X55" s="89">
        <f>X53-X54</f>
        <v>4791</v>
      </c>
      <c r="Y55" s="24">
        <f>Y53-Y54</f>
        <v>4440</v>
      </c>
      <c r="Z55" s="8"/>
    </row>
    <row r="56" spans="2:26" ht="19" x14ac:dyDescent="0.25">
      <c r="B56" s="78"/>
      <c r="C56" s="79"/>
      <c r="D56" s="79"/>
      <c r="E56" s="79"/>
      <c r="F56" s="79"/>
      <c r="G56" s="79"/>
      <c r="H56" s="79"/>
      <c r="I56" s="79"/>
      <c r="J56" s="79"/>
      <c r="K56" s="79"/>
      <c r="L56" s="80"/>
      <c r="N56" s="6"/>
      <c r="Q56" s="28" t="s">
        <v>14</v>
      </c>
      <c r="R56" s="32">
        <v>11.24</v>
      </c>
      <c r="S56" s="91">
        <v>17.079999999999998</v>
      </c>
      <c r="T56" s="32">
        <v>2.06</v>
      </c>
      <c r="V56" s="28" t="s">
        <v>14</v>
      </c>
      <c r="W56" s="32">
        <v>5.63</v>
      </c>
      <c r="X56" s="91">
        <v>5.53</v>
      </c>
      <c r="Y56" s="32">
        <v>5.14</v>
      </c>
    </row>
    <row r="57" spans="2:26" ht="19" x14ac:dyDescent="0.25">
      <c r="B57" s="78" t="s">
        <v>216</v>
      </c>
      <c r="C57" s="79"/>
      <c r="D57" s="79"/>
      <c r="E57" s="79"/>
      <c r="F57" s="79"/>
      <c r="G57" s="79"/>
      <c r="H57" s="79"/>
      <c r="I57" s="79"/>
      <c r="J57" s="79"/>
      <c r="K57" s="79"/>
      <c r="L57" s="80"/>
      <c r="Q57" s="28" t="s">
        <v>117</v>
      </c>
      <c r="R57" s="32">
        <v>11.07</v>
      </c>
      <c r="S57" s="91">
        <v>16.79</v>
      </c>
      <c r="T57" s="32">
        <v>2.0299999999999998</v>
      </c>
      <c r="V57" s="28" t="s">
        <v>117</v>
      </c>
      <c r="W57" s="32">
        <v>5.61</v>
      </c>
      <c r="X57" s="91">
        <v>5.51</v>
      </c>
      <c r="Y57" s="32">
        <v>5.1100000000000003</v>
      </c>
    </row>
    <row r="58" spans="2:26" ht="19" x14ac:dyDescent="0.25">
      <c r="B58" s="78"/>
      <c r="C58" s="79"/>
      <c r="D58" s="79"/>
      <c r="E58" s="79"/>
      <c r="F58" s="79"/>
      <c r="G58" s="79"/>
      <c r="H58" s="79"/>
      <c r="I58" s="79"/>
      <c r="J58" s="79"/>
      <c r="K58" s="79"/>
      <c r="L58" s="80"/>
      <c r="Q58" s="33"/>
      <c r="R58" s="34"/>
      <c r="S58" s="92"/>
      <c r="T58" s="34"/>
      <c r="V58" s="33" t="s">
        <v>4</v>
      </c>
      <c r="W58" s="40">
        <v>3.32</v>
      </c>
      <c r="X58" s="95">
        <v>3.64</v>
      </c>
      <c r="Y58" s="40">
        <v>3.84</v>
      </c>
    </row>
    <row r="59" spans="2:26" ht="19" x14ac:dyDescent="0.25">
      <c r="B59" s="78" t="s">
        <v>217</v>
      </c>
      <c r="C59" s="79"/>
      <c r="D59" s="79"/>
      <c r="E59" s="79"/>
      <c r="F59" s="79"/>
      <c r="G59" s="79"/>
      <c r="H59" s="79"/>
      <c r="I59" s="79"/>
      <c r="J59" s="79"/>
      <c r="K59" s="79"/>
      <c r="L59" s="80"/>
      <c r="R59" s="9"/>
      <c r="S59" s="9"/>
      <c r="T59" s="9"/>
      <c r="W59" s="9"/>
      <c r="X59" s="9"/>
      <c r="Y59" s="9"/>
    </row>
    <row r="60" spans="2:26" ht="20" thickBot="1" x14ac:dyDescent="0.3">
      <c r="B60" s="81" t="s">
        <v>218</v>
      </c>
      <c r="C60" s="82"/>
      <c r="D60" s="82"/>
      <c r="E60" s="82"/>
      <c r="F60" s="82"/>
      <c r="G60" s="82"/>
      <c r="H60" s="82"/>
      <c r="I60" s="82"/>
      <c r="J60" s="82"/>
      <c r="K60" s="82"/>
      <c r="L60" s="83"/>
      <c r="R60" s="9"/>
      <c r="S60" s="9"/>
      <c r="T60" s="9"/>
      <c r="W60" s="9"/>
      <c r="X60" s="9"/>
      <c r="Y60" s="9"/>
    </row>
    <row r="61" spans="2:26" ht="21" x14ac:dyDescent="0.2">
      <c r="N61" s="8"/>
      <c r="Q61" s="57" t="s">
        <v>163</v>
      </c>
      <c r="R61" s="54"/>
      <c r="S61" s="54"/>
      <c r="T61" s="54"/>
      <c r="V61" s="55"/>
      <c r="W61" s="56"/>
      <c r="X61" s="54"/>
      <c r="Y61" s="54"/>
    </row>
    <row r="62" spans="2:26" x14ac:dyDescent="0.2">
      <c r="R62" s="9"/>
      <c r="S62" s="9"/>
      <c r="T62" s="9"/>
      <c r="W62" s="9"/>
      <c r="X62" s="9"/>
      <c r="Y62" s="9"/>
    </row>
    <row r="63" spans="2:26" x14ac:dyDescent="0.2">
      <c r="R63" s="9"/>
      <c r="S63" s="9"/>
      <c r="T63" s="9"/>
      <c r="W63" s="9"/>
      <c r="X63" s="9"/>
      <c r="Y63" s="9"/>
    </row>
    <row r="64" spans="2:26" x14ac:dyDescent="0.2">
      <c r="Q64" s="41" t="s">
        <v>71</v>
      </c>
      <c r="R64" s="43"/>
      <c r="S64" s="42"/>
      <c r="T64" s="42"/>
      <c r="V64" s="41" t="s">
        <v>71</v>
      </c>
      <c r="W64" s="43"/>
      <c r="X64" s="42"/>
      <c r="Y64" s="42"/>
    </row>
    <row r="65" spans="17:25" x14ac:dyDescent="0.2">
      <c r="Q65" s="28" t="s">
        <v>72</v>
      </c>
      <c r="R65" s="24"/>
      <c r="S65" s="23"/>
      <c r="T65" s="23"/>
      <c r="V65" s="28" t="s">
        <v>72</v>
      </c>
      <c r="W65" s="24"/>
      <c r="X65" s="23"/>
      <c r="Y65" s="23"/>
    </row>
    <row r="66" spans="17:25" x14ac:dyDescent="0.2">
      <c r="Q66" s="19" t="s">
        <v>79</v>
      </c>
      <c r="R66" s="24">
        <v>3969</v>
      </c>
      <c r="S66" s="44">
        <v>3265</v>
      </c>
      <c r="T66" s="44">
        <v>2319</v>
      </c>
      <c r="V66" s="19" t="s">
        <v>119</v>
      </c>
      <c r="W66" s="24">
        <v>3320</v>
      </c>
      <c r="X66" s="23">
        <v>4225</v>
      </c>
      <c r="Y66" s="23">
        <v>5238</v>
      </c>
    </row>
    <row r="67" spans="17:25" x14ac:dyDescent="0.2">
      <c r="Q67" s="19" t="s">
        <v>73</v>
      </c>
      <c r="R67" s="24">
        <v>7599</v>
      </c>
      <c r="S67" s="44">
        <v>8481</v>
      </c>
      <c r="T67" s="44">
        <v>9116</v>
      </c>
      <c r="V67" s="19" t="s">
        <v>120</v>
      </c>
      <c r="W67" s="24">
        <v>749</v>
      </c>
      <c r="X67" s="23">
        <v>810</v>
      </c>
      <c r="Y67" s="23">
        <v>503</v>
      </c>
    </row>
    <row r="68" spans="17:25" x14ac:dyDescent="0.2">
      <c r="Q68" s="19" t="s">
        <v>74</v>
      </c>
      <c r="R68" s="24">
        <v>514</v>
      </c>
      <c r="S68" s="44">
        <v>525</v>
      </c>
      <c r="T68" s="44">
        <v>553</v>
      </c>
      <c r="V68" s="19" t="s">
        <v>121</v>
      </c>
      <c r="W68" s="24">
        <v>8773</v>
      </c>
      <c r="X68" s="23">
        <v>8958</v>
      </c>
      <c r="Y68" s="23">
        <v>9552</v>
      </c>
    </row>
    <row r="69" spans="17:25" x14ac:dyDescent="0.2">
      <c r="Q69" s="19" t="s">
        <v>76</v>
      </c>
      <c r="R69" s="24">
        <v>546</v>
      </c>
      <c r="S69" s="44">
        <v>1070</v>
      </c>
      <c r="T69" s="44">
        <v>1098</v>
      </c>
      <c r="V69" s="19" t="s">
        <v>122</v>
      </c>
      <c r="W69" s="24">
        <v>1573</v>
      </c>
      <c r="X69" s="23">
        <v>940</v>
      </c>
      <c r="Y69" s="23">
        <v>382</v>
      </c>
    </row>
    <row r="70" spans="17:25" x14ac:dyDescent="0.2">
      <c r="Q70" s="25" t="s">
        <v>77</v>
      </c>
      <c r="R70" s="27">
        <f>SUM(R66:R69)</f>
        <v>12628</v>
      </c>
      <c r="S70" s="26">
        <f>SUM(S66:S69)</f>
        <v>13341</v>
      </c>
      <c r="T70" s="26">
        <f>SUM(T66:T69)</f>
        <v>13086</v>
      </c>
      <c r="V70" s="19" t="s">
        <v>123</v>
      </c>
      <c r="W70" s="24">
        <v>1303</v>
      </c>
      <c r="X70" s="23">
        <v>1277</v>
      </c>
      <c r="Y70" s="23">
        <v>1428</v>
      </c>
    </row>
    <row r="71" spans="17:25" x14ac:dyDescent="0.2">
      <c r="Q71" s="28" t="s">
        <v>75</v>
      </c>
      <c r="R71" s="24">
        <v>18833</v>
      </c>
      <c r="S71" s="23">
        <v>20749</v>
      </c>
      <c r="T71" s="23">
        <v>22793</v>
      </c>
      <c r="V71" s="25" t="s">
        <v>124</v>
      </c>
      <c r="W71" s="27">
        <f>SUM(W66:W70)</f>
        <v>15718</v>
      </c>
      <c r="X71" s="26">
        <f>SUM(X66:X70)</f>
        <v>16210</v>
      </c>
      <c r="Y71" s="26">
        <f>SUM(Y66:Y70)</f>
        <v>17103</v>
      </c>
    </row>
    <row r="72" spans="17:25" x14ac:dyDescent="0.2">
      <c r="Q72" s="19" t="s">
        <v>78</v>
      </c>
      <c r="R72" s="24">
        <v>8989</v>
      </c>
      <c r="S72" s="23">
        <v>9727</v>
      </c>
      <c r="T72" s="23">
        <v>10409</v>
      </c>
      <c r="V72" s="28" t="s">
        <v>125</v>
      </c>
      <c r="W72" s="24">
        <v>22118</v>
      </c>
      <c r="X72" s="23">
        <v>26576</v>
      </c>
      <c r="Y72" s="23">
        <v>30482</v>
      </c>
    </row>
    <row r="73" spans="17:25" x14ac:dyDescent="0.2">
      <c r="Q73" s="19" t="s">
        <v>80</v>
      </c>
      <c r="R73" s="24">
        <v>5396</v>
      </c>
      <c r="S73" s="23">
        <v>5794</v>
      </c>
      <c r="T73" s="23">
        <v>6268</v>
      </c>
      <c r="V73" s="28" t="s">
        <v>132</v>
      </c>
      <c r="W73" s="24">
        <v>0</v>
      </c>
      <c r="X73" s="23">
        <v>0</v>
      </c>
      <c r="Y73" s="23">
        <v>2856</v>
      </c>
    </row>
    <row r="74" spans="17:25" x14ac:dyDescent="0.2">
      <c r="Q74" s="19" t="s">
        <v>81</v>
      </c>
      <c r="R74" s="24">
        <v>6961</v>
      </c>
      <c r="S74" s="23">
        <v>7708</v>
      </c>
      <c r="T74" s="23">
        <v>8339</v>
      </c>
      <c r="V74" s="28" t="s">
        <v>86</v>
      </c>
      <c r="W74" s="24">
        <v>3872</v>
      </c>
      <c r="X74" s="23">
        <v>3811</v>
      </c>
      <c r="Y74" s="23">
        <v>3813</v>
      </c>
    </row>
    <row r="75" spans="17:25" x14ac:dyDescent="0.2">
      <c r="Q75" s="19" t="s">
        <v>82</v>
      </c>
      <c r="R75" s="24">
        <v>10447</v>
      </c>
      <c r="S75" s="23">
        <v>11143</v>
      </c>
      <c r="T75" s="23">
        <v>11702</v>
      </c>
      <c r="V75" s="28" t="s">
        <v>131</v>
      </c>
      <c r="W75" s="24">
        <v>1964</v>
      </c>
      <c r="X75" s="23">
        <v>2075</v>
      </c>
      <c r="Y75" s="23">
        <v>2167</v>
      </c>
    </row>
    <row r="76" spans="17:25" x14ac:dyDescent="0.2">
      <c r="Q76" s="28"/>
      <c r="R76" s="27">
        <f>SUM(R71:R75)</f>
        <v>50626</v>
      </c>
      <c r="S76" s="26">
        <f>SUM(S71:S75)</f>
        <v>55121</v>
      </c>
      <c r="T76" s="26">
        <f>SUM(T71:T75)</f>
        <v>59511</v>
      </c>
      <c r="V76" s="28" t="s">
        <v>130</v>
      </c>
      <c r="W76" s="24">
        <v>483</v>
      </c>
      <c r="X76" s="23">
        <v>170</v>
      </c>
      <c r="Y76" s="23">
        <v>24</v>
      </c>
    </row>
    <row r="77" spans="17:25" x14ac:dyDescent="0.2">
      <c r="Q77" s="19" t="s">
        <v>83</v>
      </c>
      <c r="R77" s="24">
        <v>24645</v>
      </c>
      <c r="S77" s="23">
        <v>26967</v>
      </c>
      <c r="T77" s="23">
        <v>29082</v>
      </c>
      <c r="V77" s="28" t="s">
        <v>129</v>
      </c>
      <c r="W77" s="24">
        <v>266</v>
      </c>
      <c r="X77" s="23">
        <v>141</v>
      </c>
      <c r="Y77" s="23">
        <v>330</v>
      </c>
    </row>
    <row r="78" spans="17:25" x14ac:dyDescent="0.2">
      <c r="Q78" s="28" t="s">
        <v>84</v>
      </c>
      <c r="R78" s="24">
        <f>R76-R77</f>
        <v>25981</v>
      </c>
      <c r="S78" s="23">
        <f>S76-S77</f>
        <v>28154</v>
      </c>
      <c r="T78" s="23">
        <f>T76-T77</f>
        <v>30429</v>
      </c>
      <c r="V78" s="28" t="s">
        <v>128</v>
      </c>
      <c r="W78" s="24">
        <v>1153</v>
      </c>
      <c r="X78" s="23">
        <v>1033</v>
      </c>
      <c r="Y78" s="23">
        <v>1082</v>
      </c>
    </row>
    <row r="79" spans="17:25" x14ac:dyDescent="0.2">
      <c r="Q79" s="28"/>
      <c r="R79" s="24"/>
      <c r="S79" s="23"/>
      <c r="T79" s="23"/>
      <c r="V79" s="25" t="s">
        <v>127</v>
      </c>
      <c r="W79" s="27">
        <f>SUM(W71:W78)</f>
        <v>45574</v>
      </c>
      <c r="X79" s="26">
        <f>SUM(X71:X78)</f>
        <v>50016</v>
      </c>
      <c r="Y79" s="26">
        <f>SUM(Y71:Y78)</f>
        <v>57857</v>
      </c>
    </row>
    <row r="80" spans="17:25" x14ac:dyDescent="0.2">
      <c r="Q80" s="28" t="s">
        <v>85</v>
      </c>
      <c r="R80" s="24"/>
      <c r="S80" s="23"/>
      <c r="T80" s="23"/>
      <c r="V80" s="28"/>
      <c r="W80" s="24"/>
      <c r="X80" s="23"/>
      <c r="Y80" s="23"/>
    </row>
    <row r="81" spans="17:30" x14ac:dyDescent="0.2">
      <c r="Q81" s="28" t="s">
        <v>86</v>
      </c>
      <c r="R81" s="24">
        <v>7154</v>
      </c>
      <c r="S81" s="23">
        <v>6973</v>
      </c>
      <c r="T81" s="23">
        <v>6884</v>
      </c>
      <c r="V81" s="28"/>
      <c r="W81" s="24"/>
      <c r="X81" s="23"/>
      <c r="Y81" s="23"/>
    </row>
    <row r="82" spans="17:30" ht="17" x14ac:dyDescent="0.2">
      <c r="Q82" s="28" t="s">
        <v>87</v>
      </c>
      <c r="R82" s="24">
        <v>2789</v>
      </c>
      <c r="S82" s="23">
        <v>3862</v>
      </c>
      <c r="T82" s="23">
        <v>4004</v>
      </c>
      <c r="V82" s="28"/>
      <c r="W82" s="24"/>
      <c r="X82" s="23"/>
      <c r="Y82" s="23"/>
      <c r="AD82" s="3"/>
    </row>
    <row r="83" spans="17:30" x14ac:dyDescent="0.2">
      <c r="Q83" s="25" t="s">
        <v>88</v>
      </c>
      <c r="R83" s="27">
        <f>SUM(R81:R82)</f>
        <v>9943</v>
      </c>
      <c r="S83" s="26">
        <f>SUM(S81:S82)</f>
        <v>10835</v>
      </c>
      <c r="T83" s="26">
        <f>SUM(T81:T82)</f>
        <v>10888</v>
      </c>
      <c r="V83" s="28"/>
      <c r="W83" s="24"/>
      <c r="X83" s="23"/>
      <c r="Y83" s="23"/>
    </row>
    <row r="84" spans="17:30" x14ac:dyDescent="0.2">
      <c r="Q84" s="28"/>
      <c r="R84" s="27">
        <f>R70+R78+R83</f>
        <v>48552</v>
      </c>
      <c r="S84" s="26">
        <f>S70+S78+S83</f>
        <v>52330</v>
      </c>
      <c r="T84" s="26">
        <f>T70+T78+T83</f>
        <v>54403</v>
      </c>
      <c r="V84" s="28"/>
      <c r="W84" s="24"/>
      <c r="X84" s="23"/>
      <c r="Y84" s="23"/>
    </row>
    <row r="85" spans="17:30" ht="17" x14ac:dyDescent="0.2">
      <c r="Q85" s="28"/>
      <c r="R85" s="24"/>
      <c r="S85" s="23"/>
      <c r="T85" s="23"/>
      <c r="V85" s="28"/>
      <c r="W85" s="24"/>
      <c r="X85" s="23"/>
      <c r="Y85" s="23"/>
      <c r="AB85" s="4">
        <v>6624</v>
      </c>
      <c r="AC85" s="4">
        <v>6305</v>
      </c>
      <c r="AD85" t="s">
        <v>23</v>
      </c>
    </row>
    <row r="86" spans="17:30" x14ac:dyDescent="0.2">
      <c r="Q86" s="28" t="s">
        <v>89</v>
      </c>
      <c r="R86" s="24"/>
      <c r="S86" s="23"/>
      <c r="T86" s="23"/>
      <c r="V86" s="28" t="s">
        <v>126</v>
      </c>
      <c r="W86" s="24"/>
      <c r="X86" s="23"/>
      <c r="Y86" s="23"/>
    </row>
    <row r="87" spans="17:30" x14ac:dyDescent="0.2">
      <c r="Q87" s="28" t="s">
        <v>90</v>
      </c>
      <c r="R87" s="24"/>
      <c r="S87" s="23"/>
      <c r="T87" s="23"/>
      <c r="V87" s="28" t="s">
        <v>90</v>
      </c>
      <c r="W87" s="24"/>
      <c r="X87" s="23"/>
      <c r="Y87" s="23"/>
    </row>
    <row r="88" spans="17:30" x14ac:dyDescent="0.2">
      <c r="Q88" s="19" t="s">
        <v>91</v>
      </c>
      <c r="R88" s="24">
        <v>22</v>
      </c>
      <c r="S88" s="23">
        <v>1342</v>
      </c>
      <c r="T88" s="23">
        <v>964</v>
      </c>
      <c r="V88" s="19" t="s">
        <v>133</v>
      </c>
      <c r="W88" s="24">
        <v>4011</v>
      </c>
      <c r="X88" s="23">
        <v>2805</v>
      </c>
      <c r="Y88" s="23">
        <v>3420</v>
      </c>
    </row>
    <row r="89" spans="17:30" x14ac:dyDescent="0.2">
      <c r="Q89" s="19" t="s">
        <v>92</v>
      </c>
      <c r="R89" s="24">
        <v>1914</v>
      </c>
      <c r="S89" s="23">
        <v>2177</v>
      </c>
      <c r="T89" s="23">
        <v>1741</v>
      </c>
      <c r="V89" s="19" t="s">
        <v>134</v>
      </c>
      <c r="W89" s="24">
        <v>0</v>
      </c>
      <c r="X89" s="23">
        <v>0</v>
      </c>
      <c r="Y89" s="23">
        <v>538</v>
      </c>
    </row>
    <row r="90" spans="17:30" x14ac:dyDescent="0.2">
      <c r="Q90" s="19" t="s">
        <v>93</v>
      </c>
      <c r="R90" s="24">
        <v>2752</v>
      </c>
      <c r="S90" s="23">
        <v>2977</v>
      </c>
      <c r="T90" s="23">
        <v>3030</v>
      </c>
      <c r="V90" s="19" t="s">
        <v>93</v>
      </c>
      <c r="W90" s="24">
        <v>3934</v>
      </c>
      <c r="X90" s="23">
        <v>5188</v>
      </c>
      <c r="Y90" s="23">
        <v>5555</v>
      </c>
    </row>
    <row r="91" spans="17:30" x14ac:dyDescent="0.2">
      <c r="Q91" s="19" t="s">
        <v>94</v>
      </c>
      <c r="R91" s="24">
        <v>3230</v>
      </c>
      <c r="S91" s="23">
        <v>3131</v>
      </c>
      <c r="T91" s="23">
        <v>3278</v>
      </c>
      <c r="V91" s="19" t="s">
        <v>135</v>
      </c>
      <c r="W91" s="24">
        <v>2608</v>
      </c>
      <c r="X91" s="23">
        <v>3047</v>
      </c>
      <c r="Y91" s="23">
        <v>2552</v>
      </c>
      <c r="AD91" t="s">
        <v>47</v>
      </c>
    </row>
    <row r="92" spans="17:30" x14ac:dyDescent="0.2">
      <c r="Q92" s="25" t="s">
        <v>139</v>
      </c>
      <c r="R92" s="27">
        <f>SUM(R88:R91)</f>
        <v>7918</v>
      </c>
      <c r="S92" s="26">
        <f>SUM(S88:S91)</f>
        <v>9627</v>
      </c>
      <c r="T92" s="26">
        <f>SUM(T88:T91)</f>
        <v>9013</v>
      </c>
      <c r="V92" s="19" t="s">
        <v>136</v>
      </c>
      <c r="W92" s="24">
        <v>705</v>
      </c>
      <c r="X92" s="23">
        <v>810</v>
      </c>
      <c r="Y92" s="23">
        <v>914</v>
      </c>
      <c r="AB92" s="1">
        <v>2706</v>
      </c>
      <c r="AC92" s="1">
        <v>2679</v>
      </c>
      <c r="AD92" s="5" t="s">
        <v>48</v>
      </c>
    </row>
    <row r="93" spans="17:30" x14ac:dyDescent="0.2">
      <c r="Q93" s="28" t="s">
        <v>109</v>
      </c>
      <c r="R93" s="39">
        <v>15243</v>
      </c>
      <c r="S93" s="38">
        <v>15243</v>
      </c>
      <c r="T93" s="38">
        <v>16617</v>
      </c>
      <c r="V93" s="19" t="s">
        <v>137</v>
      </c>
      <c r="W93" s="24">
        <v>677</v>
      </c>
      <c r="X93" s="23">
        <v>715</v>
      </c>
      <c r="Y93" s="23">
        <v>793</v>
      </c>
      <c r="AB93">
        <v>25.52</v>
      </c>
      <c r="AC93">
        <v>26.54</v>
      </c>
      <c r="AD93" s="5" t="s">
        <v>68</v>
      </c>
    </row>
    <row r="94" spans="17:30" x14ac:dyDescent="0.2">
      <c r="Q94" s="28" t="s">
        <v>95</v>
      </c>
      <c r="R94" s="24"/>
      <c r="S94" s="23"/>
      <c r="T94" s="23"/>
      <c r="V94" s="19" t="s">
        <v>138</v>
      </c>
      <c r="W94" s="24">
        <v>951</v>
      </c>
      <c r="X94" s="23">
        <v>1522</v>
      </c>
      <c r="Y94" s="23">
        <v>1641</v>
      </c>
      <c r="AB94" s="1">
        <v>9720</v>
      </c>
      <c r="AC94" s="1">
        <v>9281</v>
      </c>
      <c r="AD94" s="5" t="s">
        <v>49</v>
      </c>
    </row>
    <row r="95" spans="17:30" x14ac:dyDescent="0.2">
      <c r="Q95" s="19" t="s">
        <v>96</v>
      </c>
      <c r="R95" s="24">
        <v>2485</v>
      </c>
      <c r="S95" s="23">
        <v>2867</v>
      </c>
      <c r="T95" s="23">
        <v>2821</v>
      </c>
      <c r="V95" s="25" t="s">
        <v>139</v>
      </c>
      <c r="W95" s="27">
        <f>SUM(W88:W94)</f>
        <v>12886</v>
      </c>
      <c r="X95" s="26">
        <f>SUM(X88:X94)</f>
        <v>14087</v>
      </c>
      <c r="Y95" s="26">
        <f>SUM(Y88:Y94)</f>
        <v>15413</v>
      </c>
      <c r="AB95">
        <v>38.4</v>
      </c>
      <c r="AC95">
        <v>36.700000000000003</v>
      </c>
      <c r="AD95" s="5" t="s">
        <v>50</v>
      </c>
    </row>
    <row r="96" spans="17:30" x14ac:dyDescent="0.2">
      <c r="Q96" s="19" t="s">
        <v>97</v>
      </c>
      <c r="R96" s="24">
        <v>4487</v>
      </c>
      <c r="S96" s="23">
        <v>2187</v>
      </c>
      <c r="T96" s="23">
        <v>5095</v>
      </c>
      <c r="V96" s="19" t="s">
        <v>141</v>
      </c>
      <c r="W96" s="24">
        <v>20278</v>
      </c>
      <c r="X96" s="23">
        <v>19931</v>
      </c>
      <c r="Y96" s="23">
        <v>21818</v>
      </c>
      <c r="AB96" s="1">
        <v>10605</v>
      </c>
      <c r="AC96" s="1">
        <v>10096</v>
      </c>
      <c r="AD96" s="5" t="s">
        <v>51</v>
      </c>
    </row>
    <row r="97" spans="17:30" x14ac:dyDescent="0.2">
      <c r="Q97" s="19" t="s">
        <v>98</v>
      </c>
      <c r="R97" s="24">
        <v>1494</v>
      </c>
      <c r="S97" s="23">
        <v>1784</v>
      </c>
      <c r="T97" s="23">
        <v>1899</v>
      </c>
      <c r="V97" s="19" t="s">
        <v>140</v>
      </c>
      <c r="W97" s="24">
        <v>0</v>
      </c>
      <c r="X97" s="23">
        <v>0</v>
      </c>
      <c r="Y97" s="23">
        <v>2391</v>
      </c>
      <c r="AB97" s="1">
        <v>1091</v>
      </c>
      <c r="AC97" s="1">
        <v>1088</v>
      </c>
      <c r="AD97" s="5" t="s">
        <v>52</v>
      </c>
    </row>
    <row r="98" spans="17:30" x14ac:dyDescent="0.2">
      <c r="Q98" s="19" t="s">
        <v>99</v>
      </c>
      <c r="R98" s="24">
        <v>531</v>
      </c>
      <c r="S98" s="23">
        <v>551</v>
      </c>
      <c r="T98" s="23">
        <v>531</v>
      </c>
      <c r="V98" s="19" t="s">
        <v>142</v>
      </c>
      <c r="W98" s="24">
        <v>7061</v>
      </c>
      <c r="X98" s="23">
        <v>8347</v>
      </c>
      <c r="Y98" s="23">
        <v>10601</v>
      </c>
      <c r="AB98">
        <v>253</v>
      </c>
      <c r="AC98">
        <v>253</v>
      </c>
      <c r="AD98" s="5" t="s">
        <v>53</v>
      </c>
    </row>
    <row r="99" spans="17:30" x14ac:dyDescent="0.2">
      <c r="Q99" s="19" t="s">
        <v>100</v>
      </c>
      <c r="R99" s="24">
        <v>137</v>
      </c>
      <c r="S99" s="23">
        <v>121</v>
      </c>
      <c r="T99" s="23">
        <v>99</v>
      </c>
      <c r="V99" s="19" t="s">
        <v>143</v>
      </c>
      <c r="W99" s="24">
        <v>756</v>
      </c>
      <c r="X99" s="23">
        <v>1619</v>
      </c>
      <c r="Y99" s="23">
        <v>1632</v>
      </c>
    </row>
    <row r="100" spans="17:30" x14ac:dyDescent="0.2">
      <c r="Q100" s="19" t="s">
        <v>101</v>
      </c>
      <c r="R100" s="24">
        <v>518</v>
      </c>
      <c r="S100" s="23">
        <v>534</v>
      </c>
      <c r="T100" s="23">
        <v>571</v>
      </c>
      <c r="V100" s="19" t="s">
        <v>144</v>
      </c>
      <c r="W100" s="24">
        <v>1765</v>
      </c>
      <c r="X100" s="23">
        <v>1571</v>
      </c>
      <c r="Y100" s="23">
        <v>1282</v>
      </c>
    </row>
    <row r="101" spans="17:30" x14ac:dyDescent="0.2">
      <c r="Q101" s="25" t="s">
        <v>103</v>
      </c>
      <c r="R101" s="27">
        <f>SUM(R95:R100)</f>
        <v>9652</v>
      </c>
      <c r="S101" s="26">
        <f>SUM(S95:S100)</f>
        <v>8044</v>
      </c>
      <c r="T101" s="26">
        <f>SUM(T95:T100)</f>
        <v>11016</v>
      </c>
      <c r="V101" s="19" t="s">
        <v>145</v>
      </c>
      <c r="W101" s="24">
        <v>1804</v>
      </c>
      <c r="X101" s="23">
        <v>1424</v>
      </c>
      <c r="Y101" s="23">
        <v>1437</v>
      </c>
    </row>
    <row r="102" spans="17:30" x14ac:dyDescent="0.2">
      <c r="Q102" s="28" t="s">
        <v>102</v>
      </c>
      <c r="R102" s="24"/>
      <c r="S102" s="23"/>
      <c r="T102" s="23"/>
      <c r="V102" s="25" t="s">
        <v>146</v>
      </c>
      <c r="W102" s="24"/>
      <c r="X102" s="23"/>
      <c r="Y102" s="23"/>
    </row>
    <row r="103" spans="17:30" x14ac:dyDescent="0.2">
      <c r="Q103" s="28" t="s">
        <v>108</v>
      </c>
      <c r="R103" s="24">
        <v>32</v>
      </c>
      <c r="S103" s="23">
        <v>32</v>
      </c>
      <c r="T103" s="23">
        <v>32</v>
      </c>
      <c r="V103" s="19" t="s">
        <v>147</v>
      </c>
      <c r="W103" s="24">
        <v>2</v>
      </c>
      <c r="X103" s="23">
        <v>2</v>
      </c>
      <c r="Y103" s="23">
        <v>2</v>
      </c>
    </row>
    <row r="104" spans="17:30" x14ac:dyDescent="0.2">
      <c r="Q104" s="28" t="s">
        <v>104</v>
      </c>
      <c r="R104" s="24">
        <v>3005</v>
      </c>
      <c r="S104" s="23">
        <v>3117</v>
      </c>
      <c r="T104" s="23">
        <v>3231</v>
      </c>
      <c r="V104" s="19" t="s">
        <v>148</v>
      </c>
      <c r="W104" s="24">
        <v>7</v>
      </c>
      <c r="X104" s="23">
        <v>7</v>
      </c>
      <c r="Y104" s="23">
        <v>7</v>
      </c>
    </row>
    <row r="105" spans="17:30" x14ac:dyDescent="0.2">
      <c r="Q105" s="28" t="s">
        <v>105</v>
      </c>
      <c r="R105" s="24">
        <v>20833</v>
      </c>
      <c r="S105" s="23">
        <v>24823</v>
      </c>
      <c r="T105" s="23">
        <v>24648</v>
      </c>
      <c r="V105" s="19" t="s">
        <v>104</v>
      </c>
      <c r="W105" s="24">
        <v>0</v>
      </c>
      <c r="X105" s="23">
        <v>0</v>
      </c>
      <c r="Y105" s="23">
        <v>150</v>
      </c>
    </row>
    <row r="106" spans="17:30" x14ac:dyDescent="0.2">
      <c r="Q106" s="28" t="s">
        <v>106</v>
      </c>
      <c r="R106" s="24">
        <v>-415</v>
      </c>
      <c r="S106" s="23">
        <v>-578</v>
      </c>
      <c r="T106" s="23">
        <v>-865</v>
      </c>
      <c r="V106" s="19" t="s">
        <v>105</v>
      </c>
      <c r="W106" s="24">
        <v>5852</v>
      </c>
      <c r="X106" s="23">
        <v>8006</v>
      </c>
      <c r="Y106" s="23">
        <v>9105</v>
      </c>
    </row>
    <row r="107" spans="17:30" x14ac:dyDescent="0.2">
      <c r="Q107" s="28" t="s">
        <v>107</v>
      </c>
      <c r="R107" s="24">
        <v>-7382</v>
      </c>
      <c r="S107" s="23">
        <v>-7978</v>
      </c>
      <c r="T107" s="23">
        <v>-9289</v>
      </c>
      <c r="V107" s="19" t="s">
        <v>106</v>
      </c>
      <c r="W107" s="24">
        <v>-4867</v>
      </c>
      <c r="X107" s="23">
        <v>-4994</v>
      </c>
      <c r="Y107" s="23">
        <v>-5997</v>
      </c>
    </row>
    <row r="108" spans="17:30" x14ac:dyDescent="0.2">
      <c r="Q108" s="25" t="s">
        <v>155</v>
      </c>
      <c r="R108" s="27">
        <v>19416</v>
      </c>
      <c r="S108" s="26">
        <v>19416</v>
      </c>
      <c r="T108" s="26">
        <v>17757</v>
      </c>
      <c r="V108" s="19" t="s">
        <v>149</v>
      </c>
      <c r="W108" s="24">
        <v>37</v>
      </c>
      <c r="X108" s="23">
        <v>32</v>
      </c>
      <c r="Y108" s="23">
        <v>26</v>
      </c>
    </row>
    <row r="109" spans="17:30" x14ac:dyDescent="0.2">
      <c r="Q109" s="25" t="s">
        <v>154</v>
      </c>
      <c r="R109" s="27">
        <f>R92+R101+R108+R93</f>
        <v>52229</v>
      </c>
      <c r="S109" s="26">
        <f>S92+S101+S108+S93</f>
        <v>52330</v>
      </c>
      <c r="T109" s="26">
        <f>T92+T101+T108+T93</f>
        <v>54403</v>
      </c>
      <c r="V109" s="19" t="s">
        <v>150</v>
      </c>
      <c r="W109" s="24">
        <v>-37</v>
      </c>
      <c r="X109" s="23">
        <v>-32</v>
      </c>
      <c r="Y109" s="23">
        <v>-26</v>
      </c>
    </row>
    <row r="110" spans="17:30" x14ac:dyDescent="0.2">
      <c r="Q110" s="28"/>
      <c r="R110" s="21"/>
      <c r="S110" s="20"/>
      <c r="T110" s="20"/>
      <c r="V110" s="29" t="s">
        <v>151</v>
      </c>
      <c r="W110" s="27">
        <f>SUM(W103:W109)</f>
        <v>994</v>
      </c>
      <c r="X110" s="26">
        <f>SUM(X103:X109)</f>
        <v>3021</v>
      </c>
      <c r="Y110" s="26">
        <f>SUM(Y103:Y109)</f>
        <v>3267</v>
      </c>
    </row>
    <row r="111" spans="17:30" x14ac:dyDescent="0.2">
      <c r="Q111" s="28"/>
      <c r="R111" s="21"/>
      <c r="S111" s="20"/>
      <c r="T111" s="20"/>
      <c r="V111" s="19" t="s">
        <v>152</v>
      </c>
      <c r="W111" s="24">
        <v>30</v>
      </c>
      <c r="X111" s="23">
        <v>16</v>
      </c>
      <c r="Y111" s="23">
        <v>16</v>
      </c>
    </row>
    <row r="112" spans="17:30" x14ac:dyDescent="0.2">
      <c r="Q112" s="28"/>
      <c r="R112" s="21"/>
      <c r="S112" s="20"/>
      <c r="T112" s="20"/>
      <c r="V112" s="25" t="s">
        <v>153</v>
      </c>
      <c r="W112" s="27">
        <f>W110+W111</f>
        <v>1024</v>
      </c>
      <c r="X112" s="26">
        <f>X110+X111</f>
        <v>3037</v>
      </c>
      <c r="Y112" s="26">
        <f>Y110+Y111</f>
        <v>3283</v>
      </c>
    </row>
    <row r="113" spans="17:25" x14ac:dyDescent="0.2">
      <c r="Q113" s="33"/>
      <c r="R113" s="46"/>
      <c r="S113" s="45"/>
      <c r="T113" s="45"/>
      <c r="V113" s="47" t="s">
        <v>154</v>
      </c>
      <c r="W113" s="49">
        <f>SUM(W95:W101)+W110+W111</f>
        <v>45574</v>
      </c>
      <c r="X113" s="48">
        <f>SUM(X95:X101)+X110+X111</f>
        <v>50016</v>
      </c>
      <c r="Y113" s="48">
        <f>SUM(Y95:Y101)+Y110+Y111</f>
        <v>57857</v>
      </c>
    </row>
    <row r="114" spans="17:25" x14ac:dyDescent="0.2">
      <c r="W114" s="9"/>
      <c r="X114" s="9"/>
      <c r="Y114" s="9"/>
    </row>
    <row r="115" spans="17:25" x14ac:dyDescent="0.2">
      <c r="W115" s="9"/>
      <c r="X115" s="9"/>
      <c r="Y115" s="9"/>
    </row>
    <row r="116" spans="17:25" x14ac:dyDescent="0.2">
      <c r="V116" s="5"/>
      <c r="X116" s="1"/>
      <c r="Y116" s="1"/>
    </row>
    <row r="117" spans="17:25" x14ac:dyDescent="0.2">
      <c r="V117" s="5"/>
    </row>
    <row r="118" spans="17:25" x14ac:dyDescent="0.2">
      <c r="X118" s="1"/>
      <c r="Y118" s="1"/>
    </row>
    <row r="120" spans="17:25" x14ac:dyDescent="0.2">
      <c r="V120" s="5"/>
      <c r="X120" s="1"/>
      <c r="Y120" s="1"/>
    </row>
    <row r="121" spans="17:25" x14ac:dyDescent="0.2">
      <c r="V121" s="5"/>
      <c r="X121" s="1"/>
      <c r="Y121" s="1"/>
    </row>
    <row r="122" spans="17:25" x14ac:dyDescent="0.2">
      <c r="V122" s="5"/>
      <c r="X122" s="6"/>
      <c r="Y122" s="6"/>
    </row>
  </sheetData>
  <pageMargins left="0.7" right="0.7" top="0.75" bottom="0.75" header="0.3" footer="0.3"/>
  <pageSetup paperSize="9" scale="50"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667C61F6-8F8D-0C4A-8D3B-FEF38C35784E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1'!AG8:AI8</xm:f>
              <xm:sqref>F34</xm:sqref>
            </x14:sparkline>
          </x14:sparklines>
        </x14:sparklineGroup>
        <x14:sparklineGroup displayEmptyCellsAs="gap" markers="1" xr2:uid="{26536450-BC41-1049-BE0B-EBA2F51326E9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1'!AB8:AD8</xm:f>
              <xm:sqref>F33</xm:sqref>
            </x14:sparkline>
          </x14:sparklines>
        </x14:sparklineGroup>
        <x14:sparklineGroup displayEmptyCellsAs="gap" markers="1" xr2:uid="{4D90CACE-4988-E647-85A1-3278EB415A7D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1'!AG7:AI7</xm:f>
              <xm:sqref>F31</xm:sqref>
            </x14:sparkline>
          </x14:sparklines>
        </x14:sparklineGroup>
        <x14:sparklineGroup displayEmptyCellsAs="gap" markers="1" xr2:uid="{5DFC8A53-146A-4E40-96AE-4C6C430F56AE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1'!AB7:AD7</xm:f>
              <xm:sqref>F30</xm:sqref>
            </x14:sparkline>
          </x14:sparklines>
        </x14:sparklineGroup>
        <x14:sparklineGroup type="column" displayEmptyCellsAs="gap" xr2:uid="{AC202306-340B-ED49-BA12-F77AF5C531F5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1'!AG8:AI8</xm:f>
              <xm:sqref>E34</xm:sqref>
            </x14:sparkline>
          </x14:sparklines>
        </x14:sparklineGroup>
        <x14:sparklineGroup type="column" displayEmptyCellsAs="gap" xr2:uid="{7CC2FA38-EC47-754C-95F7-E188253524C2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1'!AB8:AD8</xm:f>
              <xm:sqref>E33</xm:sqref>
            </x14:sparkline>
          </x14:sparklines>
        </x14:sparklineGroup>
        <x14:sparklineGroup type="column" displayEmptyCellsAs="gap" xr2:uid="{C32A8C45-2B88-6742-8819-8A3080158FF6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1'!AG7:AI7</xm:f>
              <xm:sqref>E31</xm:sqref>
            </x14:sparkline>
          </x14:sparklines>
        </x14:sparklineGroup>
        <x14:sparklineGroup type="column" displayEmptyCellsAs="gap" xr2:uid="{2E890961-9E84-C540-A8BC-B4093331DF77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1'!AB7:AD7</xm:f>
              <xm:sqref>E30</xm:sqref>
            </x14:sparkline>
          </x14:sparklines>
        </x14:sparklineGroup>
        <x14:sparklineGroup displayEmptyCellsAs="gap" markers="1" xr2:uid="{7F6F3F0D-A78E-3543-9340-F74A73F26A3C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1'!AG4:AI4</xm:f>
              <xm:sqref>F28</xm:sqref>
            </x14:sparkline>
          </x14:sparklines>
        </x14:sparklineGroup>
        <x14:sparklineGroup type="column" displayEmptyCellsAs="gap" xr2:uid="{E7543EC5-CFB4-5841-9530-79F7D1AD1422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1'!AG4:AI4</xm:f>
              <xm:sqref>E28</xm:sqref>
            </x14:sparkline>
          </x14:sparklines>
        </x14:sparklineGroup>
        <x14:sparklineGroup displayEmptyCellsAs="gap" markers="1" xr2:uid="{6BC32120-B78C-EF43-A848-E3F56B77CBAD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1'!AB4:AD4</xm:f>
              <xm:sqref>F27</xm:sqref>
            </x14:sparkline>
          </x14:sparklines>
        </x14:sparklineGroup>
        <x14:sparklineGroup type="column" displayEmptyCellsAs="gap" xr2:uid="{28B239C2-9725-FC4C-8770-F99E42B19E4F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1'!AB4:AD4</xm:f>
              <xm:sqref>E27</xm:sqref>
            </x14:sparkline>
          </x14:sparklines>
        </x14:sparklineGroup>
        <x14:sparklineGroup displayEmptyCellsAs="gap" markers="1" xr2:uid="{F2AA0F5A-51FC-5B44-9F78-CD96CC7BB673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1'!R55:T55</xm:f>
              <xm:sqref>F24</xm:sqref>
            </x14:sparkline>
          </x14:sparklines>
        </x14:sparklineGroup>
        <x14:sparklineGroup displayEmptyCellsAs="gap" markers="1" xr2:uid="{3D4AFB25-9143-B44D-BCAE-443E4E306BD6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1'!W55:Y55</xm:f>
              <xm:sqref>F25</xm:sqref>
            </x14:sparkline>
          </x14:sparklines>
        </x14:sparklineGroup>
        <x14:sparklineGroup type="column" displayEmptyCellsAs="gap" xr2:uid="{40F06FCA-5C17-5245-A5D9-8648DC94F9D9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'Dashboard 1'!R55:T55</xm:f>
              <xm:sqref>E24</xm:sqref>
            </x14:sparkline>
          </x14:sparklines>
        </x14:sparklineGroup>
        <x14:sparklineGroup type="column" displayEmptyCellsAs="gap" xr2:uid="{BE436336-2956-1047-8882-012739C75575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'Dashboard 1'!W55:Y55</xm:f>
              <xm:sqref>E25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E480-C222-CF45-BBC4-6178697231C2}">
  <dimension ref="B1:X60"/>
  <sheetViews>
    <sheetView topLeftCell="A30" workbookViewId="0">
      <selection activeCell="B59" sqref="B59"/>
    </sheetView>
  </sheetViews>
  <sheetFormatPr baseColWidth="10" defaultRowHeight="16" x14ac:dyDescent="0.2"/>
  <cols>
    <col min="17" max="17" width="20.6640625" customWidth="1"/>
    <col min="18" max="18" width="12.1640625" bestFit="1" customWidth="1"/>
    <col min="19" max="20" width="11.5" bestFit="1" customWidth="1"/>
    <col min="22" max="22" width="19.1640625" customWidth="1"/>
    <col min="23" max="23" width="11.83203125" bestFit="1" customWidth="1"/>
  </cols>
  <sheetData>
    <row r="1" spans="2:23" ht="27" customHeight="1" x14ac:dyDescent="0.2">
      <c r="B1" s="104" t="s">
        <v>180</v>
      </c>
      <c r="C1" s="13"/>
      <c r="D1" s="13"/>
      <c r="E1" s="13"/>
      <c r="F1" s="14"/>
      <c r="G1" s="13"/>
      <c r="H1" s="13"/>
      <c r="I1" s="13"/>
      <c r="J1" s="13"/>
      <c r="K1" s="13"/>
      <c r="L1" s="12"/>
      <c r="Q1" s="138" t="s">
        <v>0</v>
      </c>
      <c r="R1" s="50">
        <v>2017</v>
      </c>
      <c r="S1" s="50">
        <v>2018</v>
      </c>
      <c r="T1" s="50">
        <v>2019</v>
      </c>
      <c r="W1" s="2">
        <v>2019</v>
      </c>
    </row>
    <row r="2" spans="2:23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23" x14ac:dyDescent="0.2"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V3" t="s">
        <v>181</v>
      </c>
    </row>
    <row r="4" spans="2:23" ht="19" x14ac:dyDescent="0.2">
      <c r="B4" s="15" t="s">
        <v>202</v>
      </c>
      <c r="C4" s="15"/>
      <c r="D4" s="15"/>
      <c r="E4" s="15"/>
      <c r="F4" s="15"/>
      <c r="H4" s="15" t="s">
        <v>192</v>
      </c>
      <c r="I4" s="15"/>
      <c r="J4" s="15"/>
      <c r="K4" s="15"/>
      <c r="L4" s="15"/>
      <c r="Q4" s="16" t="s">
        <v>1</v>
      </c>
      <c r="R4" s="18"/>
      <c r="S4" s="87"/>
      <c r="T4" s="18"/>
      <c r="V4" t="s">
        <v>188</v>
      </c>
      <c r="W4" s="10" t="s">
        <v>187</v>
      </c>
    </row>
    <row r="5" spans="2:23" x14ac:dyDescent="0.2">
      <c r="Q5" s="19" t="s">
        <v>5</v>
      </c>
      <c r="R5" s="24">
        <v>40761</v>
      </c>
      <c r="S5" s="89">
        <v>43593</v>
      </c>
      <c r="T5" s="24">
        <v>46493</v>
      </c>
      <c r="V5" s="5" t="s">
        <v>182</v>
      </c>
      <c r="W5" s="107">
        <v>6112</v>
      </c>
    </row>
    <row r="6" spans="2:23" x14ac:dyDescent="0.2">
      <c r="Q6" s="19" t="s">
        <v>6</v>
      </c>
      <c r="R6" s="24">
        <v>13342</v>
      </c>
      <c r="S6" s="89">
        <v>14442</v>
      </c>
      <c r="T6" s="24">
        <v>14220</v>
      </c>
      <c r="V6" s="5" t="s">
        <v>186</v>
      </c>
      <c r="W6" s="108">
        <v>4750</v>
      </c>
    </row>
    <row r="7" spans="2:23" x14ac:dyDescent="0.2">
      <c r="Q7" s="19" t="s">
        <v>7</v>
      </c>
      <c r="R7" s="39">
        <f>SUM('Dashboard 1'!W9:W12)</f>
        <v>12482</v>
      </c>
      <c r="S7" s="39">
        <f>SUM('Dashboard 1'!X9:X12)</f>
        <v>13826</v>
      </c>
      <c r="T7" s="39">
        <f>SUM('Dashboard 1'!Y9:Y12)</f>
        <v>13381</v>
      </c>
      <c r="V7" s="5" t="s">
        <v>183</v>
      </c>
      <c r="W7" s="106">
        <v>3809</v>
      </c>
    </row>
    <row r="8" spans="2:23" x14ac:dyDescent="0.2">
      <c r="Q8" s="47" t="s">
        <v>16</v>
      </c>
      <c r="R8" s="49">
        <f>SUM(R5:R7)</f>
        <v>66585</v>
      </c>
      <c r="S8" s="49">
        <f t="shared" ref="S8:T8" si="0">SUM(S5:S7)</f>
        <v>71861</v>
      </c>
      <c r="T8" s="49">
        <f t="shared" si="0"/>
        <v>74094</v>
      </c>
      <c r="V8" s="5" t="s">
        <v>184</v>
      </c>
      <c r="W8" s="108">
        <v>2900</v>
      </c>
    </row>
    <row r="9" spans="2:23" x14ac:dyDescent="0.2">
      <c r="V9" s="5" t="s">
        <v>185</v>
      </c>
      <c r="W9" s="108">
        <v>2636</v>
      </c>
    </row>
    <row r="11" spans="2:23" x14ac:dyDescent="0.2">
      <c r="V11" s="11" t="s">
        <v>189</v>
      </c>
    </row>
    <row r="12" spans="2:23" x14ac:dyDescent="0.2">
      <c r="Q12" s="16" t="s">
        <v>57</v>
      </c>
      <c r="R12" s="18"/>
      <c r="S12" s="87"/>
      <c r="T12" s="18"/>
      <c r="V12" s="5" t="s">
        <v>45</v>
      </c>
      <c r="W12" s="111">
        <v>0.27250000000000002</v>
      </c>
    </row>
    <row r="13" spans="2:23" x14ac:dyDescent="0.2">
      <c r="Q13" s="137" t="s">
        <v>43</v>
      </c>
      <c r="R13" s="36">
        <v>2690</v>
      </c>
      <c r="S13" s="93">
        <v>3427</v>
      </c>
      <c r="T13" s="36">
        <v>3289</v>
      </c>
      <c r="V13" s="5" t="s">
        <v>190</v>
      </c>
      <c r="W13" s="111">
        <v>0.2422</v>
      </c>
    </row>
    <row r="14" spans="2:23" x14ac:dyDescent="0.2">
      <c r="Q14" s="137" t="s">
        <v>19</v>
      </c>
      <c r="R14" s="36">
        <v>1600</v>
      </c>
      <c r="S14" s="93">
        <v>1732</v>
      </c>
      <c r="T14" s="36">
        <v>1838</v>
      </c>
      <c r="V14" s="5" t="s">
        <v>183</v>
      </c>
      <c r="W14" s="111">
        <v>0.1923</v>
      </c>
    </row>
    <row r="15" spans="2:23" x14ac:dyDescent="0.2">
      <c r="Q15" s="137" t="s">
        <v>46</v>
      </c>
      <c r="R15" s="36">
        <v>1155</v>
      </c>
      <c r="S15" s="93">
        <v>1362</v>
      </c>
      <c r="T15" s="36">
        <v>1392</v>
      </c>
      <c r="V15" s="5" t="s">
        <v>177</v>
      </c>
      <c r="W15" s="111">
        <v>0.1321</v>
      </c>
    </row>
    <row r="16" spans="2:23" x14ac:dyDescent="0.2">
      <c r="Q16" s="137" t="s">
        <v>193</v>
      </c>
      <c r="R16" s="36">
        <v>2282</v>
      </c>
      <c r="S16" s="93">
        <v>2207</v>
      </c>
      <c r="T16" s="36">
        <v>2360</v>
      </c>
      <c r="V16" s="5" t="s">
        <v>191</v>
      </c>
      <c r="W16" s="111">
        <f>100%-SUM(W12:W15)</f>
        <v>0.16089999999999993</v>
      </c>
    </row>
    <row r="17" spans="2:24" ht="19" x14ac:dyDescent="0.2"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Q17" s="142" t="s">
        <v>194</v>
      </c>
      <c r="R17" s="139">
        <v>11696</v>
      </c>
      <c r="S17" s="139">
        <v>13409</v>
      </c>
      <c r="T17" s="139">
        <v>12590</v>
      </c>
    </row>
    <row r="18" spans="2:24" ht="19" x14ac:dyDescent="0.2">
      <c r="B18" s="110" t="s">
        <v>203</v>
      </c>
      <c r="C18" s="15"/>
      <c r="D18" s="15"/>
      <c r="E18" s="15"/>
      <c r="F18" s="15"/>
      <c r="H18" s="110" t="s">
        <v>204</v>
      </c>
      <c r="I18" s="15"/>
      <c r="J18" s="15"/>
      <c r="K18" s="15"/>
      <c r="L18" s="15"/>
      <c r="Q18" s="142" t="s">
        <v>8</v>
      </c>
      <c r="R18" s="140">
        <v>34577</v>
      </c>
      <c r="S18" s="140">
        <v>37235</v>
      </c>
      <c r="T18" s="140">
        <v>38908</v>
      </c>
      <c r="V18" s="11" t="s">
        <v>162</v>
      </c>
    </row>
    <row r="19" spans="2:24" x14ac:dyDescent="0.2">
      <c r="Q19" s="143" t="s">
        <v>195</v>
      </c>
      <c r="R19" s="141">
        <f>5055+SUM(R13:R16)</f>
        <v>12782</v>
      </c>
      <c r="S19" s="141">
        <f>5465+SUM(S13:S16)</f>
        <v>14193</v>
      </c>
      <c r="T19" s="141">
        <f>5919+SUM(T13:T16)+89+97</f>
        <v>14984</v>
      </c>
      <c r="V19" s="143" t="s">
        <v>195</v>
      </c>
      <c r="W19" s="146">
        <f>T19/T20</f>
        <v>0.22538431455130711</v>
      </c>
      <c r="X19" s="113"/>
    </row>
    <row r="20" spans="2:24" x14ac:dyDescent="0.2">
      <c r="Q20" s="144" t="s">
        <v>196</v>
      </c>
      <c r="R20" s="145">
        <f>SUM(R17:R19)</f>
        <v>59055</v>
      </c>
      <c r="S20" s="145">
        <f t="shared" ref="S20:T20" si="1">SUM(S17:S19)</f>
        <v>64837</v>
      </c>
      <c r="T20" s="145">
        <f t="shared" si="1"/>
        <v>66482</v>
      </c>
      <c r="V20" s="142" t="s">
        <v>8</v>
      </c>
      <c r="W20" s="146">
        <f>T18/T20</f>
        <v>0.58524111789657352</v>
      </c>
      <c r="X20" s="113"/>
    </row>
    <row r="21" spans="2:24" x14ac:dyDescent="0.2">
      <c r="V21" s="142" t="s">
        <v>194</v>
      </c>
      <c r="W21" s="146">
        <f>T17/T20</f>
        <v>0.18937456755211937</v>
      </c>
      <c r="X21" s="113"/>
    </row>
    <row r="24" spans="2:24" x14ac:dyDescent="0.2">
      <c r="Q24" s="50" t="s">
        <v>114</v>
      </c>
      <c r="R24" s="154">
        <f>'Dashboard 1'!W55</f>
        <v>4905</v>
      </c>
      <c r="S24" s="154">
        <f>'Dashboard 1'!X55</f>
        <v>4791</v>
      </c>
      <c r="T24" s="154">
        <f>'Dashboard 1'!Y55</f>
        <v>4440</v>
      </c>
    </row>
    <row r="25" spans="2:24" x14ac:dyDescent="0.2">
      <c r="Q25" s="50" t="s">
        <v>22</v>
      </c>
      <c r="R25" s="154">
        <f>'Dashboard 1'!AG2</f>
        <v>13281</v>
      </c>
      <c r="S25" s="154">
        <f>'Dashboard 1'!AH2</f>
        <v>12489</v>
      </c>
      <c r="T25" s="154">
        <f>'Dashboard 1'!AI2</f>
        <v>13717</v>
      </c>
    </row>
    <row r="26" spans="2:24" x14ac:dyDescent="0.2">
      <c r="Q26" s="152" t="s">
        <v>58</v>
      </c>
      <c r="R26" s="153">
        <f>'Dashboard 1'!AG4</f>
        <v>0.11307351505594353</v>
      </c>
      <c r="S26" s="153">
        <f>'Dashboard 1'!AH4</f>
        <v>9.7744256272526128E-2</v>
      </c>
      <c r="T26" s="153">
        <f>'Dashboard 1'!AI4</f>
        <v>0.10524468917861095</v>
      </c>
    </row>
    <row r="28" spans="2:24" x14ac:dyDescent="0.2">
      <c r="Q28" t="s">
        <v>3</v>
      </c>
      <c r="R28">
        <v>5.61</v>
      </c>
      <c r="S28">
        <v>5.51</v>
      </c>
      <c r="T28">
        <v>5.1100000000000003</v>
      </c>
    </row>
    <row r="29" spans="2:24" x14ac:dyDescent="0.2">
      <c r="Q29" t="s">
        <v>4</v>
      </c>
      <c r="R29">
        <v>3.32</v>
      </c>
      <c r="S29">
        <v>3.64</v>
      </c>
      <c r="T29">
        <v>3.84</v>
      </c>
    </row>
    <row r="30" spans="2:24" x14ac:dyDescent="0.2">
      <c r="Q30" t="s">
        <v>199</v>
      </c>
      <c r="R30" s="6">
        <v>2.5999999999999999E-2</v>
      </c>
      <c r="S30" s="6">
        <v>3.6999999999999998E-2</v>
      </c>
      <c r="T30" s="6">
        <v>3.3000000000000002E-2</v>
      </c>
    </row>
    <row r="34" spans="2:12" ht="19" x14ac:dyDescent="0.2">
      <c r="B34" s="155" t="s">
        <v>222</v>
      </c>
      <c r="C34" s="156"/>
      <c r="D34" s="156"/>
      <c r="E34" s="156"/>
      <c r="F34" s="156"/>
      <c r="G34" s="156"/>
      <c r="H34" s="156"/>
      <c r="I34" s="156"/>
      <c r="J34" s="156"/>
      <c r="K34" s="156"/>
      <c r="L34" s="156"/>
    </row>
    <row r="35" spans="2:12" ht="19" x14ac:dyDescent="0.2">
      <c r="B35" s="110" t="s">
        <v>197</v>
      </c>
      <c r="C35" s="15"/>
      <c r="D35" s="15"/>
      <c r="E35" s="15"/>
      <c r="F35" s="15"/>
      <c r="H35" s="110" t="s">
        <v>205</v>
      </c>
      <c r="I35" s="15"/>
      <c r="J35" s="15"/>
      <c r="K35" s="15"/>
      <c r="L35" s="15"/>
    </row>
    <row r="37" spans="2:12" x14ac:dyDescent="0.2">
      <c r="H37" s="41"/>
      <c r="I37" s="17"/>
      <c r="J37" s="17"/>
      <c r="K37" s="17"/>
      <c r="L37" s="18"/>
    </row>
    <row r="38" spans="2:12" x14ac:dyDescent="0.2">
      <c r="H38" s="28"/>
      <c r="I38" s="46"/>
      <c r="J38" s="45">
        <v>2018</v>
      </c>
      <c r="K38" s="45">
        <v>2019</v>
      </c>
      <c r="L38" s="157" t="s">
        <v>167</v>
      </c>
    </row>
    <row r="39" spans="2:12" x14ac:dyDescent="0.2">
      <c r="H39" s="28"/>
      <c r="I39" s="18"/>
      <c r="J39" s="20"/>
      <c r="K39" s="20"/>
      <c r="L39" s="21"/>
    </row>
    <row r="40" spans="2:12" x14ac:dyDescent="0.2">
      <c r="H40" s="28" t="s">
        <v>200</v>
      </c>
      <c r="I40" s="21"/>
      <c r="J40" s="20">
        <v>5.51</v>
      </c>
      <c r="K40" s="20">
        <v>5.1100000000000003</v>
      </c>
      <c r="L40" s="114">
        <f>(K40-J40)/K40</f>
        <v>-7.8277886497064464E-2</v>
      </c>
    </row>
    <row r="41" spans="2:12" x14ac:dyDescent="0.2">
      <c r="H41" s="28"/>
      <c r="I41" s="21"/>
      <c r="J41" s="20"/>
      <c r="K41" s="20"/>
      <c r="L41" s="114"/>
    </row>
    <row r="42" spans="2:12" x14ac:dyDescent="0.2">
      <c r="H42" s="28" t="s">
        <v>201</v>
      </c>
      <c r="I42" s="21"/>
      <c r="J42" s="20">
        <v>3.64</v>
      </c>
      <c r="K42" s="20">
        <v>3.84</v>
      </c>
      <c r="L42" s="114">
        <f t="shared" ref="L41:L44" si="2">(K42-J42)/K42</f>
        <v>5.2083333333333266E-2</v>
      </c>
    </row>
    <row r="43" spans="2:12" x14ac:dyDescent="0.2">
      <c r="H43" s="28"/>
      <c r="I43" s="21"/>
      <c r="J43" s="20"/>
      <c r="K43" s="20"/>
      <c r="L43" s="114"/>
    </row>
    <row r="44" spans="2:12" x14ac:dyDescent="0.2">
      <c r="H44" s="28" t="s">
        <v>199</v>
      </c>
      <c r="I44" s="21"/>
      <c r="J44" s="158">
        <v>3.6999999999999998E-2</v>
      </c>
      <c r="K44" s="158">
        <v>3.3000000000000002E-2</v>
      </c>
      <c r="L44" s="114">
        <f t="shared" si="2"/>
        <v>-0.1212121212121211</v>
      </c>
    </row>
    <row r="45" spans="2:12" x14ac:dyDescent="0.2">
      <c r="H45" s="28"/>
      <c r="I45" s="21"/>
      <c r="J45" s="20"/>
      <c r="K45" s="20"/>
      <c r="L45" s="21"/>
    </row>
    <row r="46" spans="2:12" x14ac:dyDescent="0.2">
      <c r="H46" s="28"/>
      <c r="I46" s="20"/>
      <c r="J46" s="20"/>
      <c r="K46" s="20"/>
      <c r="L46" s="21"/>
    </row>
    <row r="47" spans="2:12" x14ac:dyDescent="0.2">
      <c r="H47" s="28"/>
      <c r="I47" s="20"/>
      <c r="J47" s="20"/>
      <c r="K47" s="20"/>
      <c r="L47" s="21"/>
    </row>
    <row r="48" spans="2:12" x14ac:dyDescent="0.2">
      <c r="H48" s="28"/>
      <c r="I48" s="20"/>
      <c r="J48" s="20"/>
      <c r="K48" s="20"/>
      <c r="L48" s="21"/>
    </row>
    <row r="49" spans="2:12" x14ac:dyDescent="0.2">
      <c r="H49" s="28"/>
      <c r="I49" s="20"/>
      <c r="J49" s="20"/>
      <c r="K49" s="20"/>
      <c r="L49" s="21"/>
    </row>
    <row r="50" spans="2:12" x14ac:dyDescent="0.2">
      <c r="H50" s="33"/>
      <c r="I50" s="45"/>
      <c r="J50" s="45"/>
      <c r="K50" s="45"/>
      <c r="L50" s="46"/>
    </row>
    <row r="52" spans="2:12" ht="20" thickBot="1" x14ac:dyDescent="0.25">
      <c r="B52" s="155" t="s">
        <v>215</v>
      </c>
      <c r="C52" s="156"/>
      <c r="D52" s="156"/>
      <c r="E52" s="156"/>
      <c r="F52" s="156"/>
      <c r="G52" s="156"/>
      <c r="H52" s="156"/>
      <c r="I52" s="156"/>
      <c r="J52" s="156"/>
      <c r="K52" s="156"/>
      <c r="L52" s="156"/>
    </row>
    <row r="53" spans="2:12" ht="19" x14ac:dyDescent="0.25">
      <c r="B53" s="75" t="s">
        <v>223</v>
      </c>
      <c r="C53" s="76"/>
      <c r="D53" s="76"/>
      <c r="E53" s="76"/>
      <c r="F53" s="76"/>
      <c r="G53" s="76"/>
      <c r="H53" s="76"/>
      <c r="I53" s="76"/>
      <c r="J53" s="76"/>
      <c r="K53" s="76"/>
      <c r="L53" s="77"/>
    </row>
    <row r="54" spans="2:12" ht="19" x14ac:dyDescent="0.25">
      <c r="B54" s="78" t="s">
        <v>224</v>
      </c>
      <c r="C54" s="79"/>
      <c r="D54" s="79"/>
      <c r="E54" s="79"/>
      <c r="F54" s="79"/>
      <c r="G54" s="79"/>
      <c r="H54" s="79"/>
      <c r="I54" s="79"/>
      <c r="J54" s="79"/>
      <c r="K54" s="79"/>
      <c r="L54" s="80"/>
    </row>
    <row r="55" spans="2:12" ht="19" x14ac:dyDescent="0.25">
      <c r="B55" s="78"/>
      <c r="C55" s="79"/>
      <c r="D55" s="79"/>
      <c r="E55" s="79"/>
      <c r="F55" s="79"/>
      <c r="G55" s="79"/>
      <c r="H55" s="79"/>
      <c r="I55" s="79"/>
      <c r="J55" s="79"/>
      <c r="K55" s="79"/>
      <c r="L55" s="80"/>
    </row>
    <row r="56" spans="2:12" ht="19" x14ac:dyDescent="0.25">
      <c r="B56" s="165" t="s">
        <v>225</v>
      </c>
      <c r="C56" s="79"/>
      <c r="D56" s="79"/>
      <c r="E56" s="79"/>
      <c r="F56" s="79"/>
      <c r="G56" s="79"/>
      <c r="H56" s="79"/>
      <c r="I56" s="79"/>
      <c r="J56" s="79"/>
      <c r="K56" s="79"/>
      <c r="L56" s="80"/>
    </row>
    <row r="57" spans="2:12" ht="19" x14ac:dyDescent="0.25">
      <c r="B57" s="78" t="s">
        <v>226</v>
      </c>
      <c r="C57" s="79"/>
      <c r="D57" s="79"/>
      <c r="E57" s="79"/>
      <c r="F57" s="79"/>
      <c r="G57" s="79"/>
      <c r="H57" s="79"/>
      <c r="I57" s="79"/>
      <c r="J57" s="79"/>
      <c r="K57" s="79"/>
      <c r="L57" s="80"/>
    </row>
    <row r="58" spans="2:12" ht="19" x14ac:dyDescent="0.25">
      <c r="B58" s="78"/>
      <c r="C58" s="79"/>
      <c r="D58" s="79"/>
      <c r="E58" s="79"/>
      <c r="F58" s="79"/>
      <c r="G58" s="79"/>
      <c r="H58" s="79"/>
      <c r="I58" s="79"/>
      <c r="J58" s="79"/>
      <c r="K58" s="79"/>
      <c r="L58" s="80"/>
    </row>
    <row r="59" spans="2:12" ht="19" x14ac:dyDescent="0.25">
      <c r="B59" s="165" t="s">
        <v>227</v>
      </c>
      <c r="C59" s="79"/>
      <c r="D59" s="79"/>
      <c r="E59" s="79"/>
      <c r="F59" s="79"/>
      <c r="G59" s="79"/>
      <c r="H59" s="79"/>
      <c r="I59" s="79"/>
      <c r="J59" s="79"/>
      <c r="K59" s="79"/>
      <c r="L59" s="80"/>
    </row>
    <row r="60" spans="2:12" ht="20" thickBot="1" x14ac:dyDescent="0.3">
      <c r="B60" s="81"/>
      <c r="C60" s="82"/>
      <c r="D60" s="82"/>
      <c r="E60" s="82"/>
      <c r="F60" s="82"/>
      <c r="G60" s="82"/>
      <c r="H60" s="82"/>
      <c r="I60" s="82"/>
      <c r="J60" s="82"/>
      <c r="K60" s="82"/>
      <c r="L60" s="8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88F4-DE56-C440-8D38-C3A1366A63BC}">
  <dimension ref="A1:A9"/>
  <sheetViews>
    <sheetView workbookViewId="0">
      <selection activeCell="C13" sqref="C13"/>
    </sheetView>
  </sheetViews>
  <sheetFormatPr baseColWidth="10" defaultRowHeight="16" x14ac:dyDescent="0.2"/>
  <sheetData>
    <row r="1" spans="1:1" x14ac:dyDescent="0.2">
      <c r="A1" t="s">
        <v>206</v>
      </c>
    </row>
    <row r="2" spans="1:1" x14ac:dyDescent="0.2">
      <c r="A2" t="s">
        <v>207</v>
      </c>
    </row>
    <row r="3" spans="1:1" x14ac:dyDescent="0.2">
      <c r="A3" t="s">
        <v>212</v>
      </c>
    </row>
    <row r="4" spans="1:1" x14ac:dyDescent="0.2">
      <c r="A4" t="s">
        <v>214</v>
      </c>
    </row>
    <row r="5" spans="1:1" x14ac:dyDescent="0.2">
      <c r="A5" t="s">
        <v>208</v>
      </c>
    </row>
    <row r="6" spans="1:1" x14ac:dyDescent="0.2">
      <c r="A6" t="s">
        <v>209</v>
      </c>
    </row>
    <row r="7" spans="1:1" x14ac:dyDescent="0.2">
      <c r="A7" t="s">
        <v>213</v>
      </c>
    </row>
    <row r="8" spans="1:1" x14ac:dyDescent="0.2">
      <c r="A8" t="s">
        <v>210</v>
      </c>
    </row>
    <row r="9" spans="1:1" x14ac:dyDescent="0.2">
      <c r="A9" t="s">
        <v>211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 1</vt:lpstr>
      <vt:lpstr>Dashboard 2</vt:lpstr>
      <vt:lpstr>Citation</vt:lpstr>
      <vt:lpstr>'Dashboard 1'!Print_Area</vt:lpstr>
      <vt:lpstr>'Dashboard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Madhuparna Upadhyay</dc:creator>
  <cp:lastModifiedBy>Madhuparna Upadhyay</cp:lastModifiedBy>
  <cp:lastPrinted>2020-10-14T03:38:06Z</cp:lastPrinted>
  <dcterms:created xsi:type="dcterms:W3CDTF">2020-10-12T16:09:20Z</dcterms:created>
  <dcterms:modified xsi:type="dcterms:W3CDTF">2020-10-14T03:38:28Z</dcterms:modified>
</cp:coreProperties>
</file>