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plat\Documents\UMich\"/>
    </mc:Choice>
  </mc:AlternateContent>
  <xr:revisionPtr revIDLastSave="0" documentId="13_ncr:40009_{D06FAD17-30C0-4AAA-AFFE-4CE8712F23AC}" xr6:coauthVersionLast="47" xr6:coauthVersionMax="47" xr10:uidLastSave="{00000000-0000-0000-0000-000000000000}"/>
  <bookViews>
    <workbookView xWindow="14303" yWindow="-98" windowWidth="28995" windowHeight="15796"/>
  </bookViews>
  <sheets>
    <sheet name="Summary Data" sheetId="2" r:id="rId1"/>
    <sheet name="Statistical Data" sheetId="1" r:id="rId2"/>
  </sheets>
  <calcPr calcId="0"/>
</workbook>
</file>

<file path=xl/calcChain.xml><?xml version="1.0" encoding="utf-8"?>
<calcChain xmlns="http://schemas.openxmlformats.org/spreadsheetml/2006/main">
  <c r="D290" i="2" l="1"/>
  <c r="D289" i="2"/>
  <c r="CM288" i="2"/>
  <c r="CJ288" i="2"/>
  <c r="CD288" i="2"/>
  <c r="CA288" i="2"/>
  <c r="BX288" i="2"/>
  <c r="BU288" i="2"/>
  <c r="BL288" i="2"/>
  <c r="BI288" i="2"/>
  <c r="BF288" i="2"/>
  <c r="BC288" i="2"/>
  <c r="AW288" i="2"/>
  <c r="AT288" i="2"/>
  <c r="AN288" i="2"/>
  <c r="AK288" i="2"/>
  <c r="AH288" i="2"/>
  <c r="AE288" i="2"/>
  <c r="S288" i="2"/>
  <c r="P288" i="2"/>
  <c r="M288" i="2"/>
  <c r="G288" i="2"/>
  <c r="D288" i="2"/>
  <c r="CM287" i="2"/>
  <c r="CJ287" i="2"/>
  <c r="CD287" i="2"/>
  <c r="CA287" i="2"/>
  <c r="BX287" i="2"/>
  <c r="BU287" i="2"/>
  <c r="BL287" i="2"/>
  <c r="BI287" i="2"/>
  <c r="BF287" i="2"/>
  <c r="BC287" i="2"/>
  <c r="AW287" i="2"/>
  <c r="AT287" i="2"/>
  <c r="AN287" i="2"/>
  <c r="AK287" i="2"/>
  <c r="AH287" i="2"/>
  <c r="AE287" i="2"/>
  <c r="S287" i="2"/>
  <c r="P287" i="2"/>
  <c r="M287" i="2"/>
  <c r="G287" i="2"/>
  <c r="D287" i="2"/>
  <c r="D286" i="2"/>
  <c r="CM285" i="2"/>
  <c r="CJ285" i="2"/>
  <c r="CD285" i="2"/>
  <c r="CA285" i="2"/>
  <c r="BX285" i="2"/>
  <c r="BU285" i="2"/>
  <c r="BL285" i="2"/>
  <c r="BI285" i="2"/>
  <c r="BF285" i="2"/>
  <c r="BC285" i="2"/>
  <c r="AW285" i="2"/>
  <c r="AT285" i="2"/>
  <c r="AN285" i="2"/>
  <c r="AK285" i="2"/>
  <c r="AH285" i="2"/>
  <c r="AE285" i="2"/>
  <c r="S285" i="2"/>
  <c r="P285" i="2"/>
  <c r="M285" i="2"/>
  <c r="G285" i="2"/>
  <c r="D285" i="2"/>
  <c r="CM284" i="2"/>
  <c r="CJ284" i="2"/>
  <c r="CD284" i="2"/>
  <c r="CA284" i="2"/>
  <c r="BX284" i="2"/>
  <c r="BU284" i="2"/>
  <c r="BL284" i="2"/>
  <c r="BI284" i="2"/>
  <c r="BF284" i="2"/>
  <c r="BC284" i="2"/>
  <c r="AW284" i="2"/>
  <c r="AT284" i="2"/>
  <c r="AN284" i="2"/>
  <c r="AK284" i="2"/>
  <c r="AH284" i="2"/>
  <c r="AE284" i="2"/>
  <c r="S284" i="2"/>
  <c r="P284" i="2"/>
  <c r="M284" i="2"/>
  <c r="G284" i="2"/>
  <c r="D284" i="2"/>
  <c r="CM283" i="2"/>
  <c r="CJ283" i="2"/>
  <c r="CD283" i="2"/>
  <c r="CA283" i="2"/>
  <c r="BX283" i="2"/>
  <c r="BU283" i="2"/>
  <c r="BL283" i="2"/>
  <c r="BI283" i="2"/>
  <c r="BF283" i="2"/>
  <c r="BC283" i="2"/>
  <c r="AW283" i="2"/>
  <c r="AT283" i="2"/>
  <c r="AN283" i="2"/>
  <c r="AK283" i="2"/>
  <c r="AH283" i="2"/>
  <c r="AE283" i="2"/>
  <c r="S283" i="2"/>
  <c r="P283" i="2"/>
  <c r="M283" i="2"/>
  <c r="G283" i="2"/>
  <c r="D283" i="2"/>
  <c r="CM282" i="2"/>
  <c r="CJ282" i="2"/>
  <c r="CD282" i="2"/>
  <c r="CA282" i="2"/>
  <c r="BX282" i="2"/>
  <c r="BU282" i="2"/>
  <c r="BL282" i="2"/>
  <c r="BI282" i="2"/>
  <c r="BF282" i="2"/>
  <c r="BC282" i="2"/>
  <c r="AW282" i="2"/>
  <c r="AT282" i="2"/>
  <c r="AN282" i="2"/>
  <c r="AK282" i="2"/>
  <c r="AH282" i="2"/>
  <c r="AE282" i="2"/>
  <c r="S282" i="2"/>
  <c r="P282" i="2"/>
  <c r="M282" i="2"/>
  <c r="G282" i="2"/>
  <c r="D282" i="2"/>
  <c r="CM281" i="2"/>
  <c r="CJ281" i="2"/>
  <c r="CD281" i="2"/>
  <c r="CA281" i="2"/>
  <c r="BX281" i="2"/>
  <c r="BL281" i="2"/>
  <c r="BI281" i="2"/>
  <c r="BF281" i="2"/>
  <c r="BC281" i="2"/>
  <c r="AW281" i="2"/>
  <c r="AT281" i="2"/>
  <c r="AN281" i="2"/>
  <c r="AK281" i="2"/>
  <c r="AH281" i="2"/>
  <c r="S281" i="2"/>
  <c r="P281" i="2"/>
  <c r="M281" i="2"/>
  <c r="G281" i="2"/>
  <c r="D281" i="2"/>
  <c r="CM280" i="2"/>
  <c r="CJ280" i="2"/>
  <c r="CD280" i="2"/>
  <c r="CA280" i="2"/>
  <c r="BX280" i="2"/>
  <c r="BL280" i="2"/>
  <c r="BI280" i="2"/>
  <c r="BF280" i="2"/>
  <c r="BC280" i="2"/>
  <c r="AW280" i="2"/>
  <c r="AT280" i="2"/>
  <c r="AN280" i="2"/>
  <c r="AK280" i="2"/>
  <c r="AH280" i="2"/>
  <c r="S280" i="2"/>
  <c r="P280" i="2"/>
  <c r="M280" i="2"/>
  <c r="G280" i="2"/>
  <c r="D280" i="2"/>
  <c r="CM279" i="2"/>
  <c r="CJ279" i="2"/>
  <c r="CD279" i="2"/>
  <c r="CA279" i="2"/>
  <c r="BX279" i="2"/>
  <c r="BL279" i="2"/>
  <c r="BI279" i="2"/>
  <c r="BF279" i="2"/>
  <c r="BC279" i="2"/>
  <c r="AW279" i="2"/>
  <c r="AT279" i="2"/>
  <c r="AN279" i="2"/>
  <c r="AK279" i="2"/>
  <c r="AH279" i="2"/>
  <c r="S279" i="2"/>
  <c r="P279" i="2"/>
  <c r="M279" i="2"/>
  <c r="G279" i="2"/>
  <c r="D279" i="2"/>
  <c r="CM278" i="2"/>
  <c r="CJ278" i="2"/>
  <c r="CD278" i="2"/>
  <c r="CA278" i="2"/>
  <c r="BX278" i="2"/>
  <c r="BL278" i="2"/>
  <c r="BI278" i="2"/>
  <c r="BF278" i="2"/>
  <c r="BC278" i="2"/>
  <c r="AW278" i="2"/>
  <c r="AT278" i="2"/>
  <c r="AN278" i="2"/>
  <c r="AK278" i="2"/>
  <c r="AH278" i="2"/>
  <c r="S278" i="2"/>
  <c r="P278" i="2"/>
  <c r="M278" i="2"/>
  <c r="G278" i="2"/>
  <c r="D278" i="2"/>
  <c r="CM277" i="2"/>
  <c r="CJ277" i="2"/>
  <c r="CD277" i="2"/>
  <c r="CA277" i="2"/>
  <c r="BX277" i="2"/>
  <c r="BL277" i="2"/>
  <c r="BI277" i="2"/>
  <c r="BF277" i="2"/>
  <c r="BC277" i="2"/>
  <c r="AW277" i="2"/>
  <c r="AT277" i="2"/>
  <c r="AN277" i="2"/>
  <c r="AK277" i="2"/>
  <c r="AH277" i="2"/>
  <c r="S277" i="2"/>
  <c r="P277" i="2"/>
  <c r="M277" i="2"/>
  <c r="G277" i="2"/>
  <c r="D277" i="2"/>
  <c r="CM276" i="2"/>
  <c r="CJ276" i="2"/>
  <c r="CD276" i="2"/>
  <c r="CA276" i="2"/>
  <c r="BX276" i="2"/>
  <c r="BU276" i="2"/>
  <c r="BL276" i="2"/>
  <c r="BI276" i="2"/>
  <c r="BF276" i="2"/>
  <c r="BC276" i="2"/>
  <c r="AW276" i="2"/>
  <c r="AT276" i="2"/>
  <c r="AN276" i="2"/>
  <c r="AK276" i="2"/>
  <c r="AH276" i="2"/>
  <c r="AE276" i="2"/>
  <c r="S276" i="2"/>
  <c r="P276" i="2"/>
  <c r="M276" i="2"/>
  <c r="G276" i="2"/>
  <c r="D276" i="2"/>
  <c r="CM275" i="2"/>
  <c r="CJ275" i="2"/>
  <c r="CD275" i="2"/>
  <c r="CA275" i="2"/>
  <c r="BX275" i="2"/>
  <c r="BU275" i="2"/>
  <c r="BL275" i="2"/>
  <c r="BI275" i="2"/>
  <c r="BF275" i="2"/>
  <c r="BC275" i="2"/>
  <c r="AW275" i="2"/>
  <c r="AT275" i="2"/>
  <c r="AN275" i="2"/>
  <c r="AK275" i="2"/>
  <c r="AH275" i="2"/>
  <c r="AE275" i="2"/>
  <c r="S275" i="2"/>
  <c r="P275" i="2"/>
  <c r="M275" i="2"/>
  <c r="G275" i="2"/>
  <c r="D275" i="2"/>
  <c r="CM274" i="2"/>
  <c r="CJ274" i="2"/>
  <c r="CD274" i="2"/>
  <c r="CA274" i="2"/>
  <c r="BX274" i="2"/>
  <c r="BU274" i="2"/>
  <c r="BL274" i="2"/>
  <c r="BI274" i="2"/>
  <c r="BF274" i="2"/>
  <c r="BC274" i="2"/>
  <c r="AW274" i="2"/>
  <c r="AT274" i="2"/>
  <c r="AN274" i="2"/>
  <c r="AK274" i="2"/>
  <c r="AH274" i="2"/>
  <c r="AE274" i="2"/>
  <c r="S274" i="2"/>
  <c r="P274" i="2"/>
  <c r="M274" i="2"/>
  <c r="G274" i="2"/>
  <c r="D274" i="2"/>
  <c r="CM273" i="2"/>
  <c r="CJ273" i="2"/>
  <c r="CD273" i="2"/>
  <c r="CA273" i="2"/>
  <c r="BX273" i="2"/>
  <c r="BU273" i="2"/>
  <c r="BL273" i="2"/>
  <c r="BI273" i="2"/>
  <c r="BF273" i="2"/>
  <c r="BC273" i="2"/>
  <c r="AW273" i="2"/>
  <c r="AT273" i="2"/>
  <c r="AN273" i="2"/>
  <c r="AK273" i="2"/>
  <c r="AH273" i="2"/>
  <c r="AE273" i="2"/>
  <c r="S273" i="2"/>
  <c r="P273" i="2"/>
  <c r="M273" i="2"/>
  <c r="G273" i="2"/>
  <c r="D273" i="2"/>
  <c r="CM272" i="2"/>
  <c r="CJ272" i="2"/>
  <c r="CD272" i="2"/>
  <c r="CA272" i="2"/>
  <c r="BX272" i="2"/>
  <c r="BU272" i="2"/>
  <c r="BL272" i="2"/>
  <c r="BI272" i="2"/>
  <c r="BF272" i="2"/>
  <c r="BC272" i="2"/>
  <c r="AW272" i="2"/>
  <c r="AT272" i="2"/>
  <c r="AN272" i="2"/>
  <c r="AK272" i="2"/>
  <c r="AH272" i="2"/>
  <c r="AE272" i="2"/>
  <c r="S272" i="2"/>
  <c r="P272" i="2"/>
  <c r="M272" i="2"/>
  <c r="G272" i="2"/>
  <c r="D272" i="2"/>
  <c r="D271" i="2"/>
  <c r="CM270" i="2"/>
  <c r="CJ270" i="2"/>
  <c r="CD270" i="2"/>
  <c r="BX270" i="2"/>
  <c r="BL270" i="2"/>
  <c r="BI270" i="2"/>
  <c r="BF270" i="2"/>
  <c r="BC270" i="2"/>
  <c r="AW270" i="2"/>
  <c r="AT270" i="2"/>
  <c r="AN270" i="2"/>
  <c r="AH270" i="2"/>
  <c r="S270" i="2"/>
  <c r="P270" i="2"/>
  <c r="M270" i="2"/>
  <c r="G270" i="2"/>
  <c r="D270" i="2"/>
  <c r="CM269" i="2"/>
  <c r="CJ269" i="2"/>
  <c r="CD269" i="2"/>
  <c r="BX269" i="2"/>
  <c r="BU269" i="2"/>
  <c r="BL269" i="2"/>
  <c r="BI269" i="2"/>
  <c r="BF269" i="2"/>
  <c r="BC269" i="2"/>
  <c r="AW269" i="2"/>
  <c r="AT269" i="2"/>
  <c r="AN269" i="2"/>
  <c r="AH269" i="2"/>
  <c r="AE269" i="2"/>
  <c r="S269" i="2"/>
  <c r="P269" i="2"/>
  <c r="M269" i="2"/>
  <c r="G269" i="2"/>
  <c r="D269" i="2"/>
  <c r="CM268" i="2"/>
  <c r="CJ268" i="2"/>
  <c r="CD268" i="2"/>
  <c r="BX268" i="2"/>
  <c r="BU268" i="2"/>
  <c r="BL268" i="2"/>
  <c r="BI268" i="2"/>
  <c r="BF268" i="2"/>
  <c r="BC268" i="2"/>
  <c r="AW268" i="2"/>
  <c r="AT268" i="2"/>
  <c r="AN268" i="2"/>
  <c r="AH268" i="2"/>
  <c r="AE268" i="2"/>
  <c r="S268" i="2"/>
  <c r="P268" i="2"/>
  <c r="M268" i="2"/>
  <c r="G268" i="2"/>
  <c r="D268" i="2"/>
  <c r="CM267" i="2"/>
  <c r="CJ267" i="2"/>
  <c r="CD267" i="2"/>
  <c r="BX267" i="2"/>
  <c r="BU267" i="2"/>
  <c r="BL267" i="2"/>
  <c r="BI267" i="2"/>
  <c r="BF267" i="2"/>
  <c r="BC267" i="2"/>
  <c r="AW267" i="2"/>
  <c r="AT267" i="2"/>
  <c r="AN267" i="2"/>
  <c r="AH267" i="2"/>
  <c r="AE267" i="2"/>
  <c r="S267" i="2"/>
  <c r="P267" i="2"/>
  <c r="M267" i="2"/>
  <c r="G267" i="2"/>
  <c r="D267" i="2"/>
  <c r="CM266" i="2"/>
  <c r="CJ266" i="2"/>
  <c r="CD266" i="2"/>
  <c r="BX266" i="2"/>
  <c r="BU266" i="2"/>
  <c r="BL266" i="2"/>
  <c r="BI266" i="2"/>
  <c r="BF266" i="2"/>
  <c r="BC266" i="2"/>
  <c r="AW266" i="2"/>
  <c r="AT266" i="2"/>
  <c r="AN266" i="2"/>
  <c r="AH266" i="2"/>
  <c r="AE266" i="2"/>
  <c r="S266" i="2"/>
  <c r="P266" i="2"/>
  <c r="M266" i="2"/>
  <c r="G266" i="2"/>
  <c r="D266" i="2"/>
  <c r="CM265" i="2"/>
  <c r="CJ265" i="2"/>
  <c r="CD265" i="2"/>
  <c r="BX265" i="2"/>
  <c r="BU265" i="2"/>
  <c r="BL265" i="2"/>
  <c r="BI265" i="2"/>
  <c r="BF265" i="2"/>
  <c r="BC265" i="2"/>
  <c r="AW265" i="2"/>
  <c r="AT265" i="2"/>
  <c r="AN265" i="2"/>
  <c r="AH265" i="2"/>
  <c r="AE265" i="2"/>
  <c r="S265" i="2"/>
  <c r="P265" i="2"/>
  <c r="M265" i="2"/>
  <c r="G265" i="2"/>
  <c r="D265" i="2"/>
  <c r="CM264" i="2"/>
  <c r="CJ264" i="2"/>
  <c r="CD264" i="2"/>
  <c r="CA264" i="2"/>
  <c r="BX264" i="2"/>
  <c r="BU264" i="2"/>
  <c r="BL264" i="2"/>
  <c r="BI264" i="2"/>
  <c r="BF264" i="2"/>
  <c r="BC264" i="2"/>
  <c r="AW264" i="2"/>
  <c r="AT264" i="2"/>
  <c r="AN264" i="2"/>
  <c r="AK264" i="2"/>
  <c r="AH264" i="2"/>
  <c r="AE264" i="2"/>
  <c r="S264" i="2"/>
  <c r="P264" i="2"/>
  <c r="M264" i="2"/>
  <c r="G264" i="2"/>
  <c r="D264" i="2"/>
  <c r="CM263" i="2"/>
  <c r="CJ263" i="2"/>
  <c r="CD263" i="2"/>
  <c r="CA263" i="2"/>
  <c r="BX263" i="2"/>
  <c r="BU263" i="2"/>
  <c r="BL263" i="2"/>
  <c r="BI263" i="2"/>
  <c r="BF263" i="2"/>
  <c r="BC263" i="2"/>
  <c r="AW263" i="2"/>
  <c r="AT263" i="2"/>
  <c r="AN263" i="2"/>
  <c r="AK263" i="2"/>
  <c r="AH263" i="2"/>
  <c r="AE263" i="2"/>
  <c r="S263" i="2"/>
  <c r="P263" i="2"/>
  <c r="M263" i="2"/>
  <c r="G263" i="2"/>
  <c r="D263" i="2"/>
  <c r="CA262" i="2"/>
  <c r="D262" i="2"/>
  <c r="CM261" i="2"/>
  <c r="CJ261" i="2"/>
  <c r="CD261" i="2"/>
  <c r="CA261" i="2"/>
  <c r="BX261" i="2"/>
  <c r="BL261" i="2"/>
  <c r="BI261" i="2"/>
  <c r="BF261" i="2"/>
  <c r="BC261" i="2"/>
  <c r="AW261" i="2"/>
  <c r="AT261" i="2"/>
  <c r="AN261" i="2"/>
  <c r="AK261" i="2"/>
  <c r="AH261" i="2"/>
  <c r="S261" i="2"/>
  <c r="P261" i="2"/>
  <c r="M261" i="2"/>
  <c r="G261" i="2"/>
  <c r="D261" i="2"/>
  <c r="CM260" i="2"/>
  <c r="CJ260" i="2"/>
  <c r="CD260" i="2"/>
  <c r="CA260" i="2"/>
  <c r="BX260" i="2"/>
  <c r="BL260" i="2"/>
  <c r="BI260" i="2"/>
  <c r="BF260" i="2"/>
  <c r="BC260" i="2"/>
  <c r="AW260" i="2"/>
  <c r="AT260" i="2"/>
  <c r="AN260" i="2"/>
  <c r="AK260" i="2"/>
  <c r="AH260" i="2"/>
  <c r="S260" i="2"/>
  <c r="P260" i="2"/>
  <c r="M260" i="2"/>
  <c r="G260" i="2"/>
  <c r="D260" i="2"/>
  <c r="CM259" i="2"/>
  <c r="CJ259" i="2"/>
  <c r="CD259" i="2"/>
  <c r="CA259" i="2"/>
  <c r="BX259" i="2"/>
  <c r="BL259" i="2"/>
  <c r="BI259" i="2"/>
  <c r="BF259" i="2"/>
  <c r="BC259" i="2"/>
  <c r="AW259" i="2"/>
  <c r="AT259" i="2"/>
  <c r="AN259" i="2"/>
  <c r="AK259" i="2"/>
  <c r="AH259" i="2"/>
  <c r="S259" i="2"/>
  <c r="P259" i="2"/>
  <c r="M259" i="2"/>
  <c r="G259" i="2"/>
  <c r="D259" i="2"/>
  <c r="D258" i="2"/>
  <c r="CM257" i="2"/>
  <c r="CJ257" i="2"/>
  <c r="CD257" i="2"/>
  <c r="CA257" i="2"/>
  <c r="BX257" i="2"/>
  <c r="BU257" i="2"/>
  <c r="BL257" i="2"/>
  <c r="BI257" i="2"/>
  <c r="BF257" i="2"/>
  <c r="BC257" i="2"/>
  <c r="AW257" i="2"/>
  <c r="AT257" i="2"/>
  <c r="AN257" i="2"/>
  <c r="AK257" i="2"/>
  <c r="AH257" i="2"/>
  <c r="AE257" i="2"/>
  <c r="S257" i="2"/>
  <c r="P257" i="2"/>
  <c r="M257" i="2"/>
  <c r="G257" i="2"/>
  <c r="D257" i="2"/>
  <c r="CM256" i="2"/>
  <c r="CJ256" i="2"/>
  <c r="CD256" i="2"/>
  <c r="CA256" i="2"/>
  <c r="BX256" i="2"/>
  <c r="BU256" i="2"/>
  <c r="BL256" i="2"/>
  <c r="BI256" i="2"/>
  <c r="BF256" i="2"/>
  <c r="BC256" i="2"/>
  <c r="AW256" i="2"/>
  <c r="AT256" i="2"/>
  <c r="AN256" i="2"/>
  <c r="AK256" i="2"/>
  <c r="AH256" i="2"/>
  <c r="AE256" i="2"/>
  <c r="S256" i="2"/>
  <c r="P256" i="2"/>
  <c r="M256" i="2"/>
  <c r="G256" i="2"/>
  <c r="D256" i="2"/>
  <c r="CM255" i="2"/>
  <c r="CJ255" i="2"/>
  <c r="CD255" i="2"/>
  <c r="CA255" i="2"/>
  <c r="BX255" i="2"/>
  <c r="BU255" i="2"/>
  <c r="BL255" i="2"/>
  <c r="BI255" i="2"/>
  <c r="BF255" i="2"/>
  <c r="BC255" i="2"/>
  <c r="AW255" i="2"/>
  <c r="AT255" i="2"/>
  <c r="AN255" i="2"/>
  <c r="AK255" i="2"/>
  <c r="AH255" i="2"/>
  <c r="AE255" i="2"/>
  <c r="S255" i="2"/>
  <c r="P255" i="2"/>
  <c r="M255" i="2"/>
  <c r="G255" i="2"/>
  <c r="D255" i="2"/>
  <c r="CM254" i="2"/>
  <c r="CJ254" i="2"/>
  <c r="CD254" i="2"/>
  <c r="CA254" i="2"/>
  <c r="BX254" i="2"/>
  <c r="BU254" i="2"/>
  <c r="BL254" i="2"/>
  <c r="BI254" i="2"/>
  <c r="BF254" i="2"/>
  <c r="BC254" i="2"/>
  <c r="AW254" i="2"/>
  <c r="AT254" i="2"/>
  <c r="AN254" i="2"/>
  <c r="AK254" i="2"/>
  <c r="AH254" i="2"/>
  <c r="AE254" i="2"/>
  <c r="S254" i="2"/>
  <c r="P254" i="2"/>
  <c r="M254" i="2"/>
  <c r="G254" i="2"/>
  <c r="D254" i="2"/>
  <c r="CM253" i="2"/>
  <c r="CJ253" i="2"/>
  <c r="CD253" i="2"/>
  <c r="CA253" i="2"/>
  <c r="BX253" i="2"/>
  <c r="BU253" i="2"/>
  <c r="BL253" i="2"/>
  <c r="BI253" i="2"/>
  <c r="BF253" i="2"/>
  <c r="BC253" i="2"/>
  <c r="AW253" i="2"/>
  <c r="AT253" i="2"/>
  <c r="AN253" i="2"/>
  <c r="AK253" i="2"/>
  <c r="AH253" i="2"/>
  <c r="AE253" i="2"/>
  <c r="S253" i="2"/>
  <c r="P253" i="2"/>
  <c r="M253" i="2"/>
  <c r="G253" i="2"/>
  <c r="D253" i="2"/>
  <c r="CM252" i="2"/>
  <c r="CJ252" i="2"/>
  <c r="CD252" i="2"/>
  <c r="CA252" i="2"/>
  <c r="BX252" i="2"/>
  <c r="BU252" i="2"/>
  <c r="BL252" i="2"/>
  <c r="BI252" i="2"/>
  <c r="BF252" i="2"/>
  <c r="BC252" i="2"/>
  <c r="AW252" i="2"/>
  <c r="AT252" i="2"/>
  <c r="AN252" i="2"/>
  <c r="AK252" i="2"/>
  <c r="AH252" i="2"/>
  <c r="AE252" i="2"/>
  <c r="S252" i="2"/>
  <c r="P252" i="2"/>
  <c r="M252" i="2"/>
  <c r="G252" i="2"/>
  <c r="D252" i="2"/>
  <c r="D251" i="2"/>
  <c r="D250" i="2"/>
  <c r="CM249" i="2"/>
  <c r="CJ249" i="2"/>
  <c r="CD249" i="2"/>
  <c r="CA249" i="2"/>
  <c r="BX249" i="2"/>
  <c r="BU249" i="2"/>
  <c r="BL249" i="2"/>
  <c r="BI249" i="2"/>
  <c r="BF249" i="2"/>
  <c r="BC249" i="2"/>
  <c r="AW249" i="2"/>
  <c r="AT249" i="2"/>
  <c r="AN249" i="2"/>
  <c r="AK249" i="2"/>
  <c r="AH249" i="2"/>
  <c r="AE249" i="2"/>
  <c r="S249" i="2"/>
  <c r="P249" i="2"/>
  <c r="M249" i="2"/>
  <c r="G249" i="2"/>
  <c r="D249" i="2"/>
  <c r="CM248" i="2"/>
  <c r="CJ248" i="2"/>
  <c r="CD248" i="2"/>
  <c r="CA248" i="2"/>
  <c r="BX248" i="2"/>
  <c r="BU248" i="2"/>
  <c r="BL248" i="2"/>
  <c r="BI248" i="2"/>
  <c r="BF248" i="2"/>
  <c r="BC248" i="2"/>
  <c r="AW248" i="2"/>
  <c r="AT248" i="2"/>
  <c r="AN248" i="2"/>
  <c r="AK248" i="2"/>
  <c r="AH248" i="2"/>
  <c r="AE248" i="2"/>
  <c r="S248" i="2"/>
  <c r="P248" i="2"/>
  <c r="M248" i="2"/>
  <c r="G248" i="2"/>
  <c r="D248" i="2"/>
  <c r="CM247" i="2"/>
  <c r="CJ247" i="2"/>
  <c r="CD247" i="2"/>
  <c r="CA247" i="2"/>
  <c r="BX247" i="2"/>
  <c r="BU247" i="2"/>
  <c r="BL247" i="2"/>
  <c r="BI247" i="2"/>
  <c r="BF247" i="2"/>
  <c r="BC247" i="2"/>
  <c r="AW247" i="2"/>
  <c r="AT247" i="2"/>
  <c r="AN247" i="2"/>
  <c r="AK247" i="2"/>
  <c r="AH247" i="2"/>
  <c r="AE247" i="2"/>
  <c r="S247" i="2"/>
  <c r="P247" i="2"/>
  <c r="M247" i="2"/>
  <c r="G247" i="2"/>
  <c r="D247" i="2"/>
  <c r="CM246" i="2"/>
  <c r="CJ246" i="2"/>
  <c r="CD246" i="2"/>
  <c r="CA246" i="2"/>
  <c r="BX246" i="2"/>
  <c r="BU246" i="2"/>
  <c r="BL246" i="2"/>
  <c r="BI246" i="2"/>
  <c r="BF246" i="2"/>
  <c r="BC246" i="2"/>
  <c r="AW246" i="2"/>
  <c r="AT246" i="2"/>
  <c r="AN246" i="2"/>
  <c r="AK246" i="2"/>
  <c r="AH246" i="2"/>
  <c r="AE246" i="2"/>
  <c r="S246" i="2"/>
  <c r="P246" i="2"/>
  <c r="M246" i="2"/>
  <c r="G246" i="2"/>
  <c r="D246" i="2"/>
  <c r="CM245" i="2"/>
  <c r="CJ245" i="2"/>
  <c r="CD245" i="2"/>
  <c r="CA245" i="2"/>
  <c r="BX245" i="2"/>
  <c r="BU245" i="2"/>
  <c r="BL245" i="2"/>
  <c r="BI245" i="2"/>
  <c r="BF245" i="2"/>
  <c r="BC245" i="2"/>
  <c r="AW245" i="2"/>
  <c r="AT245" i="2"/>
  <c r="AN245" i="2"/>
  <c r="AK245" i="2"/>
  <c r="AH245" i="2"/>
  <c r="AE245" i="2"/>
  <c r="S245" i="2"/>
  <c r="P245" i="2"/>
  <c r="M245" i="2"/>
  <c r="G245" i="2"/>
  <c r="D245" i="2"/>
  <c r="CM244" i="2"/>
  <c r="CJ244" i="2"/>
  <c r="CD244" i="2"/>
  <c r="CA244" i="2"/>
  <c r="BX244" i="2"/>
  <c r="BL244" i="2"/>
  <c r="BI244" i="2"/>
  <c r="BF244" i="2"/>
  <c r="BC244" i="2"/>
  <c r="AW244" i="2"/>
  <c r="AT244" i="2"/>
  <c r="AN244" i="2"/>
  <c r="AK244" i="2"/>
  <c r="AH244" i="2"/>
  <c r="S244" i="2"/>
  <c r="P244" i="2"/>
  <c r="M244" i="2"/>
  <c r="G244" i="2"/>
  <c r="D244" i="2"/>
  <c r="CM243" i="2"/>
  <c r="CJ243" i="2"/>
  <c r="CD243" i="2"/>
  <c r="CA243" i="2"/>
  <c r="BX243" i="2"/>
  <c r="BL243" i="2"/>
  <c r="BI243" i="2"/>
  <c r="BF243" i="2"/>
  <c r="BC243" i="2"/>
  <c r="AW243" i="2"/>
  <c r="AT243" i="2"/>
  <c r="AN243" i="2"/>
  <c r="AK243" i="2"/>
  <c r="AH243" i="2"/>
  <c r="S243" i="2"/>
  <c r="P243" i="2"/>
  <c r="M243" i="2"/>
  <c r="G243" i="2"/>
  <c r="D243" i="2"/>
  <c r="CD242" i="2"/>
  <c r="CA242" i="2"/>
  <c r="BX242" i="2"/>
  <c r="BU242" i="2"/>
  <c r="BL242" i="2"/>
  <c r="BI242" i="2"/>
  <c r="BF242" i="2"/>
  <c r="BC242" i="2"/>
  <c r="AN242" i="2"/>
  <c r="AK242" i="2"/>
  <c r="AH242" i="2"/>
  <c r="AE242" i="2"/>
  <c r="S242" i="2"/>
  <c r="P242" i="2"/>
  <c r="M242" i="2"/>
  <c r="G242" i="2"/>
  <c r="D242" i="2"/>
  <c r="CD241" i="2"/>
  <c r="CA241" i="2"/>
  <c r="BX241" i="2"/>
  <c r="BU241" i="2"/>
  <c r="BL241" i="2"/>
  <c r="BI241" i="2"/>
  <c r="BF241" i="2"/>
  <c r="BC241" i="2"/>
  <c r="AN241" i="2"/>
  <c r="AK241" i="2"/>
  <c r="AH241" i="2"/>
  <c r="AE241" i="2"/>
  <c r="S241" i="2"/>
  <c r="P241" i="2"/>
  <c r="M241" i="2"/>
  <c r="G241" i="2"/>
  <c r="D241" i="2"/>
  <c r="D240" i="2"/>
  <c r="CD239" i="2"/>
  <c r="CA239" i="2"/>
  <c r="BX239" i="2"/>
  <c r="BU239" i="2"/>
  <c r="BL239" i="2"/>
  <c r="BF239" i="2"/>
  <c r="BC239" i="2"/>
  <c r="G239" i="2"/>
  <c r="D239" i="2"/>
  <c r="CD238" i="2"/>
  <c r="CA238" i="2"/>
  <c r="BX238" i="2"/>
  <c r="BU238" i="2"/>
  <c r="BL238" i="2"/>
  <c r="BF238" i="2"/>
  <c r="BC238" i="2"/>
  <c r="G238" i="2"/>
  <c r="D238" i="2"/>
  <c r="D237" i="2"/>
  <c r="D236" i="2"/>
  <c r="CM235" i="2"/>
  <c r="CJ235" i="2"/>
  <c r="CD235" i="2"/>
  <c r="BX235" i="2"/>
  <c r="BU235" i="2"/>
  <c r="BL235" i="2"/>
  <c r="BI235" i="2"/>
  <c r="BF235" i="2"/>
  <c r="BC235" i="2"/>
  <c r="AW235" i="2"/>
  <c r="AT235" i="2"/>
  <c r="AN235" i="2"/>
  <c r="AH235" i="2"/>
  <c r="AE235" i="2"/>
  <c r="S235" i="2"/>
  <c r="P235" i="2"/>
  <c r="M235" i="2"/>
  <c r="G235" i="2"/>
  <c r="D235" i="2"/>
  <c r="CM234" i="2"/>
  <c r="CJ234" i="2"/>
  <c r="CD234" i="2"/>
  <c r="BX234" i="2"/>
  <c r="BU234" i="2"/>
  <c r="BL234" i="2"/>
  <c r="BI234" i="2"/>
  <c r="BF234" i="2"/>
  <c r="BC234" i="2"/>
  <c r="AW234" i="2"/>
  <c r="AT234" i="2"/>
  <c r="AN234" i="2"/>
  <c r="AH234" i="2"/>
  <c r="AE234" i="2"/>
  <c r="S234" i="2"/>
  <c r="P234" i="2"/>
  <c r="M234" i="2"/>
  <c r="G234" i="2"/>
  <c r="D234" i="2"/>
  <c r="CM233" i="2"/>
  <c r="CJ233" i="2"/>
  <c r="CD233" i="2"/>
  <c r="BX233" i="2"/>
  <c r="BU233" i="2"/>
  <c r="BL233" i="2"/>
  <c r="BI233" i="2"/>
  <c r="BF233" i="2"/>
  <c r="BC233" i="2"/>
  <c r="AW233" i="2"/>
  <c r="AT233" i="2"/>
  <c r="AN233" i="2"/>
  <c r="AH233" i="2"/>
  <c r="AE233" i="2"/>
  <c r="S233" i="2"/>
  <c r="P233" i="2"/>
  <c r="M233" i="2"/>
  <c r="G233" i="2"/>
  <c r="D233" i="2"/>
  <c r="CM232" i="2"/>
  <c r="CJ232" i="2"/>
  <c r="CD232" i="2"/>
  <c r="CA232" i="2"/>
  <c r="BX232" i="2"/>
  <c r="BU232" i="2"/>
  <c r="BL232" i="2"/>
  <c r="BI232" i="2"/>
  <c r="BF232" i="2"/>
  <c r="BC232" i="2"/>
  <c r="AW232" i="2"/>
  <c r="AT232" i="2"/>
  <c r="AN232" i="2"/>
  <c r="AK232" i="2"/>
  <c r="AH232" i="2"/>
  <c r="AE232" i="2"/>
  <c r="S232" i="2"/>
  <c r="P232" i="2"/>
  <c r="M232" i="2"/>
  <c r="G232" i="2"/>
  <c r="D232" i="2"/>
  <c r="CM231" i="2"/>
  <c r="CJ231" i="2"/>
  <c r="CD231" i="2"/>
  <c r="CA231" i="2"/>
  <c r="BX231" i="2"/>
  <c r="BU231" i="2"/>
  <c r="BL231" i="2"/>
  <c r="BI231" i="2"/>
  <c r="BF231" i="2"/>
  <c r="BC231" i="2"/>
  <c r="AW231" i="2"/>
  <c r="AT231" i="2"/>
  <c r="AN231" i="2"/>
  <c r="AK231" i="2"/>
  <c r="AH231" i="2"/>
  <c r="AE231" i="2"/>
  <c r="S231" i="2"/>
  <c r="P231" i="2"/>
  <c r="M231" i="2"/>
  <c r="G231" i="2"/>
  <c r="D231" i="2"/>
  <c r="CM230" i="2"/>
  <c r="CJ230" i="2"/>
  <c r="CD230" i="2"/>
  <c r="CA230" i="2"/>
  <c r="BX230" i="2"/>
  <c r="BL230" i="2"/>
  <c r="BI230" i="2"/>
  <c r="BF230" i="2"/>
  <c r="BC230" i="2"/>
  <c r="AW230" i="2"/>
  <c r="AT230" i="2"/>
  <c r="AN230" i="2"/>
  <c r="AK230" i="2"/>
  <c r="AH230" i="2"/>
  <c r="S230" i="2"/>
  <c r="P230" i="2"/>
  <c r="M230" i="2"/>
  <c r="G230" i="2"/>
  <c r="D230" i="2"/>
  <c r="CM229" i="2"/>
  <c r="CJ229" i="2"/>
  <c r="CD229" i="2"/>
  <c r="CA229" i="2"/>
  <c r="BX229" i="2"/>
  <c r="BI229" i="2"/>
  <c r="BF229" i="2"/>
  <c r="BC229" i="2"/>
  <c r="AW229" i="2"/>
  <c r="AT229" i="2"/>
  <c r="AN229" i="2"/>
  <c r="AK229" i="2"/>
  <c r="AH229" i="2"/>
  <c r="S229" i="2"/>
  <c r="P229" i="2"/>
  <c r="M229" i="2"/>
  <c r="G229" i="2"/>
  <c r="D229" i="2"/>
  <c r="CM228" i="2"/>
  <c r="CJ228" i="2"/>
  <c r="CD228" i="2"/>
  <c r="CA228" i="2"/>
  <c r="BX228" i="2"/>
  <c r="BU228" i="2"/>
  <c r="BL228" i="2"/>
  <c r="BI228" i="2"/>
  <c r="BF228" i="2"/>
  <c r="BC228" i="2"/>
  <c r="AW228" i="2"/>
  <c r="AT228" i="2"/>
  <c r="AN228" i="2"/>
  <c r="AK228" i="2"/>
  <c r="AH228" i="2"/>
  <c r="AE228" i="2"/>
  <c r="S228" i="2"/>
  <c r="P228" i="2"/>
  <c r="M228" i="2"/>
  <c r="G228" i="2"/>
  <c r="D228" i="2"/>
  <c r="CM227" i="2"/>
  <c r="CJ227" i="2"/>
  <c r="CD227" i="2"/>
  <c r="CA227" i="2"/>
  <c r="BX227" i="2"/>
  <c r="BU227" i="2"/>
  <c r="BL227" i="2"/>
  <c r="BI227" i="2"/>
  <c r="BF227" i="2"/>
  <c r="BC227" i="2"/>
  <c r="AW227" i="2"/>
  <c r="AT227" i="2"/>
  <c r="AN227" i="2"/>
  <c r="AK227" i="2"/>
  <c r="AH227" i="2"/>
  <c r="AE227" i="2"/>
  <c r="S227" i="2"/>
  <c r="P227" i="2"/>
  <c r="M227" i="2"/>
  <c r="G227" i="2"/>
  <c r="D227" i="2"/>
  <c r="D226" i="2"/>
  <c r="D225" i="2"/>
  <c r="CM224" i="2"/>
  <c r="CJ224" i="2"/>
  <c r="CD224" i="2"/>
  <c r="CA224" i="2"/>
  <c r="BX224" i="2"/>
  <c r="BU224" i="2"/>
  <c r="BL224" i="2"/>
  <c r="BI224" i="2"/>
  <c r="BF224" i="2"/>
  <c r="BC224" i="2"/>
  <c r="AW224" i="2"/>
  <c r="AT224" i="2"/>
  <c r="AN224" i="2"/>
  <c r="AK224" i="2"/>
  <c r="AH224" i="2"/>
  <c r="AE224" i="2"/>
  <c r="S224" i="2"/>
  <c r="P224" i="2"/>
  <c r="M224" i="2"/>
  <c r="G224" i="2"/>
  <c r="D224" i="2"/>
  <c r="CM223" i="2"/>
  <c r="CJ223" i="2"/>
  <c r="CD223" i="2"/>
  <c r="CA223" i="2"/>
  <c r="BX223" i="2"/>
  <c r="BU223" i="2"/>
  <c r="BL223" i="2"/>
  <c r="BI223" i="2"/>
  <c r="BF223" i="2"/>
  <c r="BC223" i="2"/>
  <c r="G223" i="2"/>
  <c r="D223" i="2"/>
  <c r="CM222" i="2"/>
  <c r="CJ222" i="2"/>
  <c r="CD222" i="2"/>
  <c r="CA222" i="2"/>
  <c r="BX222" i="2"/>
  <c r="BU222" i="2"/>
  <c r="BL222" i="2"/>
  <c r="BI222" i="2"/>
  <c r="BF222" i="2"/>
  <c r="BC222" i="2"/>
  <c r="G222" i="2"/>
  <c r="D222" i="2"/>
  <c r="D221" i="2"/>
  <c r="CD220" i="2"/>
  <c r="CA220" i="2"/>
  <c r="BX220" i="2"/>
  <c r="BU220" i="2"/>
  <c r="BL220" i="2"/>
  <c r="BI220" i="2"/>
  <c r="BF220" i="2"/>
  <c r="BC220" i="2"/>
  <c r="AN220" i="2"/>
  <c r="AH220" i="2"/>
  <c r="AE220" i="2"/>
  <c r="S220" i="2"/>
  <c r="P220" i="2"/>
  <c r="M220" i="2"/>
  <c r="G220" i="2"/>
  <c r="D220" i="2"/>
  <c r="CD219" i="2"/>
  <c r="CA219" i="2"/>
  <c r="BX219" i="2"/>
  <c r="BU219" i="2"/>
  <c r="BL219" i="2"/>
  <c r="BI219" i="2"/>
  <c r="BF219" i="2"/>
  <c r="BC219" i="2"/>
  <c r="AN219" i="2"/>
  <c r="AH219" i="2"/>
  <c r="AE219" i="2"/>
  <c r="S219" i="2"/>
  <c r="P219" i="2"/>
  <c r="M219" i="2"/>
  <c r="G219" i="2"/>
  <c r="D219" i="2"/>
  <c r="CD218" i="2"/>
  <c r="CA218" i="2"/>
  <c r="BX218" i="2"/>
  <c r="BU218" i="2"/>
  <c r="BL218" i="2"/>
  <c r="BI218" i="2"/>
  <c r="BF218" i="2"/>
  <c r="BC218" i="2"/>
  <c r="AN218" i="2"/>
  <c r="AH218" i="2"/>
  <c r="AE218" i="2"/>
  <c r="S218" i="2"/>
  <c r="P218" i="2"/>
  <c r="M218" i="2"/>
  <c r="G218" i="2"/>
  <c r="D218" i="2"/>
  <c r="CD217" i="2"/>
  <c r="CA217" i="2"/>
  <c r="BX217" i="2"/>
  <c r="BU217" i="2"/>
  <c r="BL217" i="2"/>
  <c r="BI217" i="2"/>
  <c r="BF217" i="2"/>
  <c r="BC217" i="2"/>
  <c r="AN217" i="2"/>
  <c r="AH217" i="2"/>
  <c r="AE217" i="2"/>
  <c r="S217" i="2"/>
  <c r="P217" i="2"/>
  <c r="M217" i="2"/>
  <c r="G217" i="2"/>
  <c r="D217" i="2"/>
  <c r="CD216" i="2"/>
  <c r="CA216" i="2"/>
  <c r="BX216" i="2"/>
  <c r="BU216" i="2"/>
  <c r="BL216" i="2"/>
  <c r="BI216" i="2"/>
  <c r="BF216" i="2"/>
  <c r="BC216" i="2"/>
  <c r="AN216" i="2"/>
  <c r="AH216" i="2"/>
  <c r="AE216" i="2"/>
  <c r="S216" i="2"/>
  <c r="P216" i="2"/>
  <c r="M216" i="2"/>
  <c r="G216" i="2"/>
  <c r="D216" i="2"/>
  <c r="CD215" i="2"/>
  <c r="CA215" i="2"/>
  <c r="BX215" i="2"/>
  <c r="BU215" i="2"/>
  <c r="BL215" i="2"/>
  <c r="BI215" i="2"/>
  <c r="BF215" i="2"/>
  <c r="BC215" i="2"/>
  <c r="AN215" i="2"/>
  <c r="AH215" i="2"/>
  <c r="AE215" i="2"/>
  <c r="S215" i="2"/>
  <c r="P215" i="2"/>
  <c r="M215" i="2"/>
  <c r="G215" i="2"/>
  <c r="D215" i="2"/>
  <c r="CD214" i="2"/>
  <c r="CA214" i="2"/>
  <c r="BX214" i="2"/>
  <c r="BU214" i="2"/>
  <c r="BL214" i="2"/>
  <c r="BI214" i="2"/>
  <c r="BF214" i="2"/>
  <c r="BC214" i="2"/>
  <c r="AN214" i="2"/>
  <c r="AK214" i="2"/>
  <c r="AH214" i="2"/>
  <c r="AE214" i="2"/>
  <c r="S214" i="2"/>
  <c r="P214" i="2"/>
  <c r="M214" i="2"/>
  <c r="G214" i="2"/>
  <c r="D214" i="2"/>
  <c r="CM213" i="2"/>
  <c r="CJ213" i="2"/>
  <c r="CD213" i="2"/>
  <c r="CA213" i="2"/>
  <c r="BX213" i="2"/>
  <c r="BL213" i="2"/>
  <c r="BI213" i="2"/>
  <c r="BF213" i="2"/>
  <c r="BC213" i="2"/>
  <c r="AW213" i="2"/>
  <c r="AT213" i="2"/>
  <c r="AN213" i="2"/>
  <c r="AK213" i="2"/>
  <c r="AH213" i="2"/>
  <c r="S213" i="2"/>
  <c r="P213" i="2"/>
  <c r="M213" i="2"/>
  <c r="G213" i="2"/>
  <c r="D213" i="2"/>
  <c r="CM212" i="2"/>
  <c r="CJ212" i="2"/>
  <c r="CD212" i="2"/>
  <c r="CA212" i="2"/>
  <c r="BX212" i="2"/>
  <c r="BL212" i="2"/>
  <c r="BI212" i="2"/>
  <c r="BF212" i="2"/>
  <c r="BC212" i="2"/>
  <c r="AW212" i="2"/>
  <c r="AT212" i="2"/>
  <c r="AN212" i="2"/>
  <c r="AK212" i="2"/>
  <c r="AH212" i="2"/>
  <c r="S212" i="2"/>
  <c r="P212" i="2"/>
  <c r="M212" i="2"/>
  <c r="G212" i="2"/>
  <c r="D212" i="2"/>
  <c r="CM211" i="2"/>
  <c r="CJ211" i="2"/>
  <c r="CD211" i="2"/>
  <c r="CA211" i="2"/>
  <c r="BX211" i="2"/>
  <c r="BL211" i="2"/>
  <c r="BI211" i="2"/>
  <c r="BF211" i="2"/>
  <c r="BC211" i="2"/>
  <c r="AW211" i="2"/>
  <c r="AT211" i="2"/>
  <c r="AN211" i="2"/>
  <c r="AK211" i="2"/>
  <c r="AH211" i="2"/>
  <c r="S211" i="2"/>
  <c r="P211" i="2"/>
  <c r="M211" i="2"/>
  <c r="G211" i="2"/>
  <c r="D211" i="2"/>
  <c r="CM210" i="2"/>
  <c r="CJ210" i="2"/>
  <c r="CD210" i="2"/>
  <c r="CA210" i="2"/>
  <c r="BX210" i="2"/>
  <c r="BL210" i="2"/>
  <c r="BI210" i="2"/>
  <c r="BF210" i="2"/>
  <c r="BC210" i="2"/>
  <c r="AW210" i="2"/>
  <c r="AT210" i="2"/>
  <c r="AN210" i="2"/>
  <c r="AK210" i="2"/>
  <c r="AH210" i="2"/>
  <c r="S210" i="2"/>
  <c r="P210" i="2"/>
  <c r="M210" i="2"/>
  <c r="G210" i="2"/>
  <c r="D210" i="2"/>
  <c r="D209" i="2"/>
  <c r="D208" i="2"/>
  <c r="D207" i="2"/>
  <c r="D206" i="2"/>
  <c r="D205" i="2"/>
  <c r="D204" i="2"/>
  <c r="CM203" i="2"/>
  <c r="CJ203" i="2"/>
  <c r="CD203" i="2"/>
  <c r="CA203" i="2"/>
  <c r="BX203" i="2"/>
  <c r="BU203" i="2"/>
  <c r="BL203" i="2"/>
  <c r="BF203" i="2"/>
  <c r="BC203" i="2"/>
  <c r="AW203" i="2"/>
  <c r="AT203" i="2"/>
  <c r="AN203" i="2"/>
  <c r="AK203" i="2"/>
  <c r="AH203" i="2"/>
  <c r="AE203" i="2"/>
  <c r="S203" i="2"/>
  <c r="P203" i="2"/>
  <c r="M203" i="2"/>
  <c r="G203" i="2"/>
  <c r="D203" i="2"/>
  <c r="CM202" i="2"/>
  <c r="CJ202" i="2"/>
  <c r="CD202" i="2"/>
  <c r="CA202" i="2"/>
  <c r="BX202" i="2"/>
  <c r="BU202" i="2"/>
  <c r="BL202" i="2"/>
  <c r="BF202" i="2"/>
  <c r="BC202" i="2"/>
  <c r="AW202" i="2"/>
  <c r="AT202" i="2"/>
  <c r="AN202" i="2"/>
  <c r="AK202" i="2"/>
  <c r="AH202" i="2"/>
  <c r="AE202" i="2"/>
  <c r="S202" i="2"/>
  <c r="P202" i="2"/>
  <c r="M202" i="2"/>
  <c r="G202" i="2"/>
  <c r="D202" i="2"/>
  <c r="CM201" i="2"/>
  <c r="CJ201" i="2"/>
  <c r="CD201" i="2"/>
  <c r="CA201" i="2"/>
  <c r="BX201" i="2"/>
  <c r="BU201" i="2"/>
  <c r="BL201" i="2"/>
  <c r="BF201" i="2"/>
  <c r="BC201" i="2"/>
  <c r="AW201" i="2"/>
  <c r="AT201" i="2"/>
  <c r="AN201" i="2"/>
  <c r="AK201" i="2"/>
  <c r="AH201" i="2"/>
  <c r="AE201" i="2"/>
  <c r="S201" i="2"/>
  <c r="P201" i="2"/>
  <c r="M201" i="2"/>
  <c r="G201" i="2"/>
  <c r="D201" i="2"/>
  <c r="CM200" i="2"/>
  <c r="CJ200" i="2"/>
  <c r="CD200" i="2"/>
  <c r="CA200" i="2"/>
  <c r="BX200" i="2"/>
  <c r="BU200" i="2"/>
  <c r="BL200" i="2"/>
  <c r="BF200" i="2"/>
  <c r="BC200" i="2"/>
  <c r="AW200" i="2"/>
  <c r="AT200" i="2"/>
  <c r="AN200" i="2"/>
  <c r="AK200" i="2"/>
  <c r="AH200" i="2"/>
  <c r="AE200" i="2"/>
  <c r="S200" i="2"/>
  <c r="P200" i="2"/>
  <c r="M200" i="2"/>
  <c r="G200" i="2"/>
  <c r="D200" i="2"/>
  <c r="CM199" i="2"/>
  <c r="CJ199" i="2"/>
  <c r="CD199" i="2"/>
  <c r="CA199" i="2"/>
  <c r="BX199" i="2"/>
  <c r="BU199" i="2"/>
  <c r="BL199" i="2"/>
  <c r="BF199" i="2"/>
  <c r="BC199" i="2"/>
  <c r="AW199" i="2"/>
  <c r="AT199" i="2"/>
  <c r="AN199" i="2"/>
  <c r="AK199" i="2"/>
  <c r="AH199" i="2"/>
  <c r="AE199" i="2"/>
  <c r="S199" i="2"/>
  <c r="P199" i="2"/>
  <c r="M199" i="2"/>
  <c r="G199" i="2"/>
  <c r="D199" i="2"/>
  <c r="CM198" i="2"/>
  <c r="CJ198" i="2"/>
  <c r="CD198" i="2"/>
  <c r="CA198" i="2"/>
  <c r="BX198" i="2"/>
  <c r="BU198" i="2"/>
  <c r="BL198" i="2"/>
  <c r="BF198" i="2"/>
  <c r="BC198" i="2"/>
  <c r="AW198" i="2"/>
  <c r="AT198" i="2"/>
  <c r="AN198" i="2"/>
  <c r="AK198" i="2"/>
  <c r="AH198" i="2"/>
  <c r="AE198" i="2"/>
  <c r="S198" i="2"/>
  <c r="P198" i="2"/>
  <c r="M198" i="2"/>
  <c r="G198" i="2"/>
  <c r="D198" i="2"/>
  <c r="CM197" i="2"/>
  <c r="CJ197" i="2"/>
  <c r="CD197" i="2"/>
  <c r="CA197" i="2"/>
  <c r="BX197" i="2"/>
  <c r="BU197" i="2"/>
  <c r="BL197" i="2"/>
  <c r="BF197" i="2"/>
  <c r="BC197" i="2"/>
  <c r="AW197" i="2"/>
  <c r="AT197" i="2"/>
  <c r="AN197" i="2"/>
  <c r="AK197" i="2"/>
  <c r="AH197" i="2"/>
  <c r="AE197" i="2"/>
  <c r="S197" i="2"/>
  <c r="P197" i="2"/>
  <c r="M197" i="2"/>
  <c r="G197" i="2"/>
  <c r="D197" i="2"/>
  <c r="CM196" i="2"/>
  <c r="CJ196" i="2"/>
  <c r="CD196" i="2"/>
  <c r="CA196" i="2"/>
  <c r="BX196" i="2"/>
  <c r="BU196" i="2"/>
  <c r="BL196" i="2"/>
  <c r="BF196" i="2"/>
  <c r="BC196" i="2"/>
  <c r="AW196" i="2"/>
  <c r="AT196" i="2"/>
  <c r="AN196" i="2"/>
  <c r="AK196" i="2"/>
  <c r="AH196" i="2"/>
  <c r="AE196" i="2"/>
  <c r="S196" i="2"/>
  <c r="P196" i="2"/>
  <c r="M196" i="2"/>
  <c r="G196" i="2"/>
  <c r="D196" i="2"/>
  <c r="CM195" i="2"/>
  <c r="CJ195" i="2"/>
  <c r="CD195" i="2"/>
  <c r="CA195" i="2"/>
  <c r="BX195" i="2"/>
  <c r="BU195" i="2"/>
  <c r="BL195" i="2"/>
  <c r="BF195" i="2"/>
  <c r="BC195" i="2"/>
  <c r="AW195" i="2"/>
  <c r="AT195" i="2"/>
  <c r="AN195" i="2"/>
  <c r="AK195" i="2"/>
  <c r="AH195" i="2"/>
  <c r="AE195" i="2"/>
  <c r="S195" i="2"/>
  <c r="P195" i="2"/>
  <c r="M195" i="2"/>
  <c r="G195" i="2"/>
  <c r="D195" i="2"/>
  <c r="CM194" i="2"/>
  <c r="CJ194" i="2"/>
  <c r="CD194" i="2"/>
  <c r="CA194" i="2"/>
  <c r="BX194" i="2"/>
  <c r="BU194" i="2"/>
  <c r="BL194" i="2"/>
  <c r="BF194" i="2"/>
  <c r="BC194" i="2"/>
  <c r="AW194" i="2"/>
  <c r="AT194" i="2"/>
  <c r="AN194" i="2"/>
  <c r="AK194" i="2"/>
  <c r="AH194" i="2"/>
  <c r="AE194" i="2"/>
  <c r="S194" i="2"/>
  <c r="P194" i="2"/>
  <c r="M194" i="2"/>
  <c r="G194" i="2"/>
  <c r="D194" i="2"/>
  <c r="CM193" i="2"/>
  <c r="CJ193" i="2"/>
  <c r="CD193" i="2"/>
  <c r="CA193" i="2"/>
  <c r="BX193" i="2"/>
  <c r="BU193" i="2"/>
  <c r="BL193" i="2"/>
  <c r="BF193" i="2"/>
  <c r="BC193" i="2"/>
  <c r="AW193" i="2"/>
  <c r="AT193" i="2"/>
  <c r="AN193" i="2"/>
  <c r="AK193" i="2"/>
  <c r="AH193" i="2"/>
  <c r="AE193" i="2"/>
  <c r="S193" i="2"/>
  <c r="P193" i="2"/>
  <c r="M193" i="2"/>
  <c r="G193" i="2"/>
  <c r="D193" i="2"/>
  <c r="CM192" i="2"/>
  <c r="CJ192" i="2"/>
  <c r="CD192" i="2"/>
  <c r="BX192" i="2"/>
  <c r="BU192" i="2"/>
  <c r="BL192" i="2"/>
  <c r="BF192" i="2"/>
  <c r="BC192" i="2"/>
  <c r="AW192" i="2"/>
  <c r="AT192" i="2"/>
  <c r="AN192" i="2"/>
  <c r="AK192" i="2"/>
  <c r="AH192" i="2"/>
  <c r="AE192" i="2"/>
  <c r="S192" i="2"/>
  <c r="P192" i="2"/>
  <c r="M192" i="2"/>
  <c r="G192" i="2"/>
  <c r="D192" i="2"/>
  <c r="CM191" i="2"/>
  <c r="CJ191" i="2"/>
  <c r="CD191" i="2"/>
  <c r="CA191" i="2"/>
  <c r="BX191" i="2"/>
  <c r="BU191" i="2"/>
  <c r="BL191" i="2"/>
  <c r="BF191" i="2"/>
  <c r="BC191" i="2"/>
  <c r="AW191" i="2"/>
  <c r="AT191" i="2"/>
  <c r="AN191" i="2"/>
  <c r="AK191" i="2"/>
  <c r="AH191" i="2"/>
  <c r="AE191" i="2"/>
  <c r="S191" i="2"/>
  <c r="P191" i="2"/>
  <c r="M191" i="2"/>
  <c r="G191" i="2"/>
  <c r="D191" i="2"/>
  <c r="CM190" i="2"/>
  <c r="CJ190" i="2"/>
  <c r="CD190" i="2"/>
  <c r="CA190" i="2"/>
  <c r="BX190" i="2"/>
  <c r="BU190" i="2"/>
  <c r="BL190" i="2"/>
  <c r="BF190" i="2"/>
  <c r="BC190" i="2"/>
  <c r="AW190" i="2"/>
  <c r="AT190" i="2"/>
  <c r="AN190" i="2"/>
  <c r="AK190" i="2"/>
  <c r="AH190" i="2"/>
  <c r="AE190" i="2"/>
  <c r="S190" i="2"/>
  <c r="P190" i="2"/>
  <c r="M190" i="2"/>
  <c r="G190" i="2"/>
  <c r="D190" i="2"/>
  <c r="CM189" i="2"/>
  <c r="CJ189" i="2"/>
  <c r="CD189" i="2"/>
  <c r="CA189" i="2"/>
  <c r="BX189" i="2"/>
  <c r="BU189" i="2"/>
  <c r="BL189" i="2"/>
  <c r="BF189" i="2"/>
  <c r="BC189" i="2"/>
  <c r="AW189" i="2"/>
  <c r="AT189" i="2"/>
  <c r="AN189" i="2"/>
  <c r="AK189" i="2"/>
  <c r="AH189" i="2"/>
  <c r="AE189" i="2"/>
  <c r="S189" i="2"/>
  <c r="P189" i="2"/>
  <c r="M189" i="2"/>
  <c r="G189" i="2"/>
  <c r="D189" i="2"/>
  <c r="CM188" i="2"/>
  <c r="CJ188" i="2"/>
  <c r="CD188" i="2"/>
  <c r="CA188" i="2"/>
  <c r="BX188" i="2"/>
  <c r="BU188" i="2"/>
  <c r="BL188" i="2"/>
  <c r="BF188" i="2"/>
  <c r="BC188" i="2"/>
  <c r="AW188" i="2"/>
  <c r="AT188" i="2"/>
  <c r="AN188" i="2"/>
  <c r="AK188" i="2"/>
  <c r="AH188" i="2"/>
  <c r="AE188" i="2"/>
  <c r="S188" i="2"/>
  <c r="P188" i="2"/>
  <c r="M188" i="2"/>
  <c r="G188" i="2"/>
  <c r="D188" i="2"/>
  <c r="CM187" i="2"/>
  <c r="CJ187" i="2"/>
  <c r="CD187" i="2"/>
  <c r="CA187" i="2"/>
  <c r="BX187" i="2"/>
  <c r="BU187" i="2"/>
  <c r="BL187" i="2"/>
  <c r="BF187" i="2"/>
  <c r="BC187" i="2"/>
  <c r="AW187" i="2"/>
  <c r="AT187" i="2"/>
  <c r="AN187" i="2"/>
  <c r="AK187" i="2"/>
  <c r="AH187" i="2"/>
  <c r="AE187" i="2"/>
  <c r="S187" i="2"/>
  <c r="P187" i="2"/>
  <c r="M187" i="2"/>
  <c r="G187" i="2"/>
  <c r="D187" i="2"/>
  <c r="CM186" i="2"/>
  <c r="CJ186" i="2"/>
  <c r="CD186" i="2"/>
  <c r="CA186" i="2"/>
  <c r="BX186" i="2"/>
  <c r="BU186" i="2"/>
  <c r="BL186" i="2"/>
  <c r="BF186" i="2"/>
  <c r="BC186" i="2"/>
  <c r="AW186" i="2"/>
  <c r="AT186" i="2"/>
  <c r="AN186" i="2"/>
  <c r="AK186" i="2"/>
  <c r="AH186" i="2"/>
  <c r="AE186" i="2"/>
  <c r="S186" i="2"/>
  <c r="P186" i="2"/>
  <c r="M186" i="2"/>
  <c r="G186" i="2"/>
  <c r="D186" i="2"/>
  <c r="CM185" i="2"/>
  <c r="CJ185" i="2"/>
  <c r="CD185" i="2"/>
  <c r="CA185" i="2"/>
  <c r="BX185" i="2"/>
  <c r="BU185" i="2"/>
  <c r="BL185" i="2"/>
  <c r="BF185" i="2"/>
  <c r="BC185" i="2"/>
  <c r="AW185" i="2"/>
  <c r="AT185" i="2"/>
  <c r="AN185" i="2"/>
  <c r="AK185" i="2"/>
  <c r="AH185" i="2"/>
  <c r="AE185" i="2"/>
  <c r="S185" i="2"/>
  <c r="P185" i="2"/>
  <c r="M185" i="2"/>
  <c r="G185" i="2"/>
  <c r="D185" i="2"/>
  <c r="CM184" i="2"/>
  <c r="CJ184" i="2"/>
  <c r="CD184" i="2"/>
  <c r="CA184" i="2"/>
  <c r="BX184" i="2"/>
  <c r="BU184" i="2"/>
  <c r="BL184" i="2"/>
  <c r="BF184" i="2"/>
  <c r="BC184" i="2"/>
  <c r="AW184" i="2"/>
  <c r="AT184" i="2"/>
  <c r="AN184" i="2"/>
  <c r="AK184" i="2"/>
  <c r="AH184" i="2"/>
  <c r="AE184" i="2"/>
  <c r="S184" i="2"/>
  <c r="P184" i="2"/>
  <c r="M184" i="2"/>
  <c r="G184" i="2"/>
  <c r="D184" i="2"/>
  <c r="CM183" i="2"/>
  <c r="CJ183" i="2"/>
  <c r="CD183" i="2"/>
  <c r="CA183" i="2"/>
  <c r="BX183" i="2"/>
  <c r="BU183" i="2"/>
  <c r="BL183" i="2"/>
  <c r="BF183" i="2"/>
  <c r="BC183" i="2"/>
  <c r="AW183" i="2"/>
  <c r="AT183" i="2"/>
  <c r="AN183" i="2"/>
  <c r="AK183" i="2"/>
  <c r="AH183" i="2"/>
  <c r="AE183" i="2"/>
  <c r="S183" i="2"/>
  <c r="P183" i="2"/>
  <c r="M183" i="2"/>
  <c r="G183" i="2"/>
  <c r="D183" i="2"/>
  <c r="CM182" i="2"/>
  <c r="CJ182" i="2"/>
  <c r="CD182" i="2"/>
  <c r="CA182" i="2"/>
  <c r="BX182" i="2"/>
  <c r="BU182" i="2"/>
  <c r="BL182" i="2"/>
  <c r="BF182" i="2"/>
  <c r="BC182" i="2"/>
  <c r="AW182" i="2"/>
  <c r="AT182" i="2"/>
  <c r="AN182" i="2"/>
  <c r="AK182" i="2"/>
  <c r="AH182" i="2"/>
  <c r="AE182" i="2"/>
  <c r="S182" i="2"/>
  <c r="P182" i="2"/>
  <c r="M182" i="2"/>
  <c r="G182" i="2"/>
  <c r="D182" i="2"/>
  <c r="CM181" i="2"/>
  <c r="CJ181" i="2"/>
  <c r="CD181" i="2"/>
  <c r="CA181" i="2"/>
  <c r="BX181" i="2"/>
  <c r="BU181" i="2"/>
  <c r="BL181" i="2"/>
  <c r="BF181" i="2"/>
  <c r="BC181" i="2"/>
  <c r="AW181" i="2"/>
  <c r="AT181" i="2"/>
  <c r="AN181" i="2"/>
  <c r="AK181" i="2"/>
  <c r="AH181" i="2"/>
  <c r="AE181" i="2"/>
  <c r="S181" i="2"/>
  <c r="P181" i="2"/>
  <c r="M181" i="2"/>
  <c r="G181" i="2"/>
  <c r="D181" i="2"/>
  <c r="CM180" i="2"/>
  <c r="CJ180" i="2"/>
  <c r="CD180" i="2"/>
  <c r="CA180" i="2"/>
  <c r="BX180" i="2"/>
  <c r="BU180" i="2"/>
  <c r="BL180" i="2"/>
  <c r="BF180" i="2"/>
  <c r="BC180" i="2"/>
  <c r="AW180" i="2"/>
  <c r="AT180" i="2"/>
  <c r="AN180" i="2"/>
  <c r="AK180" i="2"/>
  <c r="AH180" i="2"/>
  <c r="AE180" i="2"/>
  <c r="S180" i="2"/>
  <c r="P180" i="2"/>
  <c r="M180" i="2"/>
  <c r="G180" i="2"/>
  <c r="D180" i="2"/>
  <c r="CM179" i="2"/>
  <c r="CJ179" i="2"/>
  <c r="CD179" i="2"/>
  <c r="CA179" i="2"/>
  <c r="BX179" i="2"/>
  <c r="BU179" i="2"/>
  <c r="BL179" i="2"/>
  <c r="BI179" i="2"/>
  <c r="BF179" i="2"/>
  <c r="BC179" i="2"/>
  <c r="AW179" i="2"/>
  <c r="AT179" i="2"/>
  <c r="AN179" i="2"/>
  <c r="AK179" i="2"/>
  <c r="AH179" i="2"/>
  <c r="AE179" i="2"/>
  <c r="S179" i="2"/>
  <c r="P179" i="2"/>
  <c r="M179" i="2"/>
  <c r="G179" i="2"/>
  <c r="D179" i="2"/>
  <c r="CM178" i="2"/>
  <c r="CJ178" i="2"/>
  <c r="CD178" i="2"/>
  <c r="CA178" i="2"/>
  <c r="BX178" i="2"/>
  <c r="BU178" i="2"/>
  <c r="BL178" i="2"/>
  <c r="BI178" i="2"/>
  <c r="BF178" i="2"/>
  <c r="BC178" i="2"/>
  <c r="AW178" i="2"/>
  <c r="AT178" i="2"/>
  <c r="AN178" i="2"/>
  <c r="AK178" i="2"/>
  <c r="AH178" i="2"/>
  <c r="AE178" i="2"/>
  <c r="S178" i="2"/>
  <c r="P178" i="2"/>
  <c r="M178" i="2"/>
  <c r="G178" i="2"/>
  <c r="D178" i="2"/>
  <c r="CD177" i="2"/>
  <c r="CA177" i="2"/>
  <c r="BX177" i="2"/>
  <c r="BL177" i="2"/>
  <c r="BI177" i="2"/>
  <c r="BF177" i="2"/>
  <c r="BC177" i="2"/>
  <c r="AN177" i="2"/>
  <c r="AK177" i="2"/>
  <c r="AH177" i="2"/>
  <c r="S177" i="2"/>
  <c r="P177" i="2"/>
  <c r="M177" i="2"/>
  <c r="G177" i="2"/>
  <c r="D177" i="2"/>
  <c r="D176" i="2"/>
  <c r="D175" i="2"/>
  <c r="D174" i="2"/>
  <c r="CM173" i="2"/>
  <c r="CJ173" i="2"/>
  <c r="CD173" i="2"/>
  <c r="CA173" i="2"/>
  <c r="BX173" i="2"/>
  <c r="BU173" i="2"/>
  <c r="BL173" i="2"/>
  <c r="BI173" i="2"/>
  <c r="BF173" i="2"/>
  <c r="BC173" i="2"/>
  <c r="AW173" i="2"/>
  <c r="AT173" i="2"/>
  <c r="AN173" i="2"/>
  <c r="AK173" i="2"/>
  <c r="AH173" i="2"/>
  <c r="AE173" i="2"/>
  <c r="S173" i="2"/>
  <c r="P173" i="2"/>
  <c r="M173" i="2"/>
  <c r="G173" i="2"/>
  <c r="D173" i="2"/>
  <c r="CM172" i="2"/>
  <c r="CJ172" i="2"/>
  <c r="CD172" i="2"/>
  <c r="CA172" i="2"/>
  <c r="BX172" i="2"/>
  <c r="BU172" i="2"/>
  <c r="BL172" i="2"/>
  <c r="BI172" i="2"/>
  <c r="BF172" i="2"/>
  <c r="BC172" i="2"/>
  <c r="AW172" i="2"/>
  <c r="AT172" i="2"/>
  <c r="AN172" i="2"/>
  <c r="AK172" i="2"/>
  <c r="AH172" i="2"/>
  <c r="AE172" i="2"/>
  <c r="S172" i="2"/>
  <c r="P172" i="2"/>
  <c r="M172" i="2"/>
  <c r="G172" i="2"/>
  <c r="D172" i="2"/>
  <c r="CM171" i="2"/>
  <c r="CJ171" i="2"/>
  <c r="CD171" i="2"/>
  <c r="CA171" i="2"/>
  <c r="BX171" i="2"/>
  <c r="BU171" i="2"/>
  <c r="BL171" i="2"/>
  <c r="BI171" i="2"/>
  <c r="BF171" i="2"/>
  <c r="BC171" i="2"/>
  <c r="AW171" i="2"/>
  <c r="AT171" i="2"/>
  <c r="AN171" i="2"/>
  <c r="AK171" i="2"/>
  <c r="AH171" i="2"/>
  <c r="AE171" i="2"/>
  <c r="S171" i="2"/>
  <c r="P171" i="2"/>
  <c r="M171" i="2"/>
  <c r="G171" i="2"/>
  <c r="D171" i="2"/>
  <c r="CM170" i="2"/>
  <c r="CJ170" i="2"/>
  <c r="CD170" i="2"/>
  <c r="CA170" i="2"/>
  <c r="BX170" i="2"/>
  <c r="BU170" i="2"/>
  <c r="BL170" i="2"/>
  <c r="BI170" i="2"/>
  <c r="BF170" i="2"/>
  <c r="BC170" i="2"/>
  <c r="AW170" i="2"/>
  <c r="AT170" i="2"/>
  <c r="AN170" i="2"/>
  <c r="AK170" i="2"/>
  <c r="AH170" i="2"/>
  <c r="AE170" i="2"/>
  <c r="S170" i="2"/>
  <c r="P170" i="2"/>
  <c r="M170" i="2"/>
  <c r="G170" i="2"/>
  <c r="D170" i="2"/>
  <c r="CM169" i="2"/>
  <c r="CJ169" i="2"/>
  <c r="CD169" i="2"/>
  <c r="CA169" i="2"/>
  <c r="BX169" i="2"/>
  <c r="BU169" i="2"/>
  <c r="BL169" i="2"/>
  <c r="BI169" i="2"/>
  <c r="BF169" i="2"/>
  <c r="BC169" i="2"/>
  <c r="AW169" i="2"/>
  <c r="AT169" i="2"/>
  <c r="AN169" i="2"/>
  <c r="AK169" i="2"/>
  <c r="AH169" i="2"/>
  <c r="AE169" i="2"/>
  <c r="S169" i="2"/>
  <c r="P169" i="2"/>
  <c r="M169" i="2"/>
  <c r="G169" i="2"/>
  <c r="D169" i="2"/>
  <c r="CM168" i="2"/>
  <c r="CJ168" i="2"/>
  <c r="CD168" i="2"/>
  <c r="CA168" i="2"/>
  <c r="BX168" i="2"/>
  <c r="BU168" i="2"/>
  <c r="BL168" i="2"/>
  <c r="BI168" i="2"/>
  <c r="BF168" i="2"/>
  <c r="BC168" i="2"/>
  <c r="AW168" i="2"/>
  <c r="AT168" i="2"/>
  <c r="AN168" i="2"/>
  <c r="AK168" i="2"/>
  <c r="AH168" i="2"/>
  <c r="AE168" i="2"/>
  <c r="S168" i="2"/>
  <c r="P168" i="2"/>
  <c r="M168" i="2"/>
  <c r="G168" i="2"/>
  <c r="D168" i="2"/>
  <c r="CM167" i="2"/>
  <c r="CJ167" i="2"/>
  <c r="CD167" i="2"/>
  <c r="CA167" i="2"/>
  <c r="BX167" i="2"/>
  <c r="BU167" i="2"/>
  <c r="BL167" i="2"/>
  <c r="BI167" i="2"/>
  <c r="BF167" i="2"/>
  <c r="BC167" i="2"/>
  <c r="AW167" i="2"/>
  <c r="AT167" i="2"/>
  <c r="AN167" i="2"/>
  <c r="AK167" i="2"/>
  <c r="AH167" i="2"/>
  <c r="AE167" i="2"/>
  <c r="S167" i="2"/>
  <c r="P167" i="2"/>
  <c r="M167" i="2"/>
  <c r="G167" i="2"/>
  <c r="D167" i="2"/>
  <c r="CM166" i="2"/>
  <c r="CJ166" i="2"/>
  <c r="CD166" i="2"/>
  <c r="CA166" i="2"/>
  <c r="BX166" i="2"/>
  <c r="BU166" i="2"/>
  <c r="BL166" i="2"/>
  <c r="BI166" i="2"/>
  <c r="BF166" i="2"/>
  <c r="BC166" i="2"/>
  <c r="AW166" i="2"/>
  <c r="AT166" i="2"/>
  <c r="AN166" i="2"/>
  <c r="AK166" i="2"/>
  <c r="AH166" i="2"/>
  <c r="AE166" i="2"/>
  <c r="S166" i="2"/>
  <c r="P166" i="2"/>
  <c r="M166" i="2"/>
  <c r="G166" i="2"/>
  <c r="D166" i="2"/>
  <c r="CM165" i="2"/>
  <c r="CJ165" i="2"/>
  <c r="CD165" i="2"/>
  <c r="CA165" i="2"/>
  <c r="BX165" i="2"/>
  <c r="BU165" i="2"/>
  <c r="BL165" i="2"/>
  <c r="BI165" i="2"/>
  <c r="BF165" i="2"/>
  <c r="BC165" i="2"/>
  <c r="AW165" i="2"/>
  <c r="AT165" i="2"/>
  <c r="AN165" i="2"/>
  <c r="AK165" i="2"/>
  <c r="AH165" i="2"/>
  <c r="AE165" i="2"/>
  <c r="S165" i="2"/>
  <c r="P165" i="2"/>
  <c r="M165" i="2"/>
  <c r="G165" i="2"/>
  <c r="D165" i="2"/>
  <c r="CM164" i="2"/>
  <c r="CJ164" i="2"/>
  <c r="CD164" i="2"/>
  <c r="CA164" i="2"/>
  <c r="BX164" i="2"/>
  <c r="BU164" i="2"/>
  <c r="BL164" i="2"/>
  <c r="BI164" i="2"/>
  <c r="BF164" i="2"/>
  <c r="BC164" i="2"/>
  <c r="AW164" i="2"/>
  <c r="AT164" i="2"/>
  <c r="AN164" i="2"/>
  <c r="AK164" i="2"/>
  <c r="AH164" i="2"/>
  <c r="AE164" i="2"/>
  <c r="S164" i="2"/>
  <c r="P164" i="2"/>
  <c r="M164" i="2"/>
  <c r="G164" i="2"/>
  <c r="D164" i="2"/>
  <c r="CM163" i="2"/>
  <c r="CJ163" i="2"/>
  <c r="CD163" i="2"/>
  <c r="CA163" i="2"/>
  <c r="BX163" i="2"/>
  <c r="BU163" i="2"/>
  <c r="BL163" i="2"/>
  <c r="BI163" i="2"/>
  <c r="BF163" i="2"/>
  <c r="BC163" i="2"/>
  <c r="AW163" i="2"/>
  <c r="AT163" i="2"/>
  <c r="AN163" i="2"/>
  <c r="AK163" i="2"/>
  <c r="AH163" i="2"/>
  <c r="AE163" i="2"/>
  <c r="S163" i="2"/>
  <c r="P163" i="2"/>
  <c r="M163" i="2"/>
  <c r="G163" i="2"/>
  <c r="D163" i="2"/>
  <c r="CM162" i="2"/>
  <c r="CJ162" i="2"/>
  <c r="CD162" i="2"/>
  <c r="CA162" i="2"/>
  <c r="BX162" i="2"/>
  <c r="BU162" i="2"/>
  <c r="BL162" i="2"/>
  <c r="BI162" i="2"/>
  <c r="BF162" i="2"/>
  <c r="BC162" i="2"/>
  <c r="AW162" i="2"/>
  <c r="AT162" i="2"/>
  <c r="AN162" i="2"/>
  <c r="AK162" i="2"/>
  <c r="AH162" i="2"/>
  <c r="AE162" i="2"/>
  <c r="S162" i="2"/>
  <c r="P162" i="2"/>
  <c r="M162" i="2"/>
  <c r="G162" i="2"/>
  <c r="D162" i="2"/>
  <c r="CM161" i="2"/>
  <c r="CJ161" i="2"/>
  <c r="CD161" i="2"/>
  <c r="CA161" i="2"/>
  <c r="BX161" i="2"/>
  <c r="BU161" i="2"/>
  <c r="BL161" i="2"/>
  <c r="BI161" i="2"/>
  <c r="BF161" i="2"/>
  <c r="BC161" i="2"/>
  <c r="AW161" i="2"/>
  <c r="AT161" i="2"/>
  <c r="AN161" i="2"/>
  <c r="AK161" i="2"/>
  <c r="AH161" i="2"/>
  <c r="AE161" i="2"/>
  <c r="S161" i="2"/>
  <c r="P161" i="2"/>
  <c r="M161" i="2"/>
  <c r="G161" i="2"/>
  <c r="D161" i="2"/>
  <c r="CM160" i="2"/>
  <c r="CJ160" i="2"/>
  <c r="CD160" i="2"/>
  <c r="CA160" i="2"/>
  <c r="BX160" i="2"/>
  <c r="BU160" i="2"/>
  <c r="BL160" i="2"/>
  <c r="BI160" i="2"/>
  <c r="BF160" i="2"/>
  <c r="BC160" i="2"/>
  <c r="AW160" i="2"/>
  <c r="AT160" i="2"/>
  <c r="AN160" i="2"/>
  <c r="AK160" i="2"/>
  <c r="AH160" i="2"/>
  <c r="AE160" i="2"/>
  <c r="S160" i="2"/>
  <c r="P160" i="2"/>
  <c r="M160" i="2"/>
  <c r="G160" i="2"/>
  <c r="D160" i="2"/>
  <c r="CM159" i="2"/>
  <c r="CJ159" i="2"/>
  <c r="CD159" i="2"/>
  <c r="CA159" i="2"/>
  <c r="BX159" i="2"/>
  <c r="BU159" i="2"/>
  <c r="BL159" i="2"/>
  <c r="BI159" i="2"/>
  <c r="BF159" i="2"/>
  <c r="BC159" i="2"/>
  <c r="AW159" i="2"/>
  <c r="AT159" i="2"/>
  <c r="AN159" i="2"/>
  <c r="AK159" i="2"/>
  <c r="AH159" i="2"/>
  <c r="AE159" i="2"/>
  <c r="S159" i="2"/>
  <c r="P159" i="2"/>
  <c r="M159" i="2"/>
  <c r="G159" i="2"/>
  <c r="D159" i="2"/>
  <c r="CM158" i="2"/>
  <c r="CJ158" i="2"/>
  <c r="CD158" i="2"/>
  <c r="CA158" i="2"/>
  <c r="BX158" i="2"/>
  <c r="BU158" i="2"/>
  <c r="BL158" i="2"/>
  <c r="BI158" i="2"/>
  <c r="BF158" i="2"/>
  <c r="BC158" i="2"/>
  <c r="AW158" i="2"/>
  <c r="AT158" i="2"/>
  <c r="AN158" i="2"/>
  <c r="AK158" i="2"/>
  <c r="AH158" i="2"/>
  <c r="AE158" i="2"/>
  <c r="S158" i="2"/>
  <c r="P158" i="2"/>
  <c r="M158" i="2"/>
  <c r="G158" i="2"/>
  <c r="D158" i="2"/>
  <c r="CM157" i="2"/>
  <c r="CJ157" i="2"/>
  <c r="CD157" i="2"/>
  <c r="CA157" i="2"/>
  <c r="BX157" i="2"/>
  <c r="BU157" i="2"/>
  <c r="BL157" i="2"/>
  <c r="BI157" i="2"/>
  <c r="BF157" i="2"/>
  <c r="BC157" i="2"/>
  <c r="AW157" i="2"/>
  <c r="AT157" i="2"/>
  <c r="AN157" i="2"/>
  <c r="AK157" i="2"/>
  <c r="AH157" i="2"/>
  <c r="AE157" i="2"/>
  <c r="S157" i="2"/>
  <c r="P157" i="2"/>
  <c r="M157" i="2"/>
  <c r="G157" i="2"/>
  <c r="D157" i="2"/>
  <c r="CM156" i="2"/>
  <c r="CJ156" i="2"/>
  <c r="CD156" i="2"/>
  <c r="CA156" i="2"/>
  <c r="BX156" i="2"/>
  <c r="BU156" i="2"/>
  <c r="BL156" i="2"/>
  <c r="BI156" i="2"/>
  <c r="BF156" i="2"/>
  <c r="BC156" i="2"/>
  <c r="AW156" i="2"/>
  <c r="AT156" i="2"/>
  <c r="AN156" i="2"/>
  <c r="AK156" i="2"/>
  <c r="AH156" i="2"/>
  <c r="AE156" i="2"/>
  <c r="S156" i="2"/>
  <c r="P156" i="2"/>
  <c r="M156" i="2"/>
  <c r="G156" i="2"/>
  <c r="D156" i="2"/>
  <c r="CM155" i="2"/>
  <c r="CJ155" i="2"/>
  <c r="CD155" i="2"/>
  <c r="CA155" i="2"/>
  <c r="BX155" i="2"/>
  <c r="BU155" i="2"/>
  <c r="BL155" i="2"/>
  <c r="BI155" i="2"/>
  <c r="BF155" i="2"/>
  <c r="BC155" i="2"/>
  <c r="AW155" i="2"/>
  <c r="AT155" i="2"/>
  <c r="AN155" i="2"/>
  <c r="AK155" i="2"/>
  <c r="AH155" i="2"/>
  <c r="AE155" i="2"/>
  <c r="S155" i="2"/>
  <c r="P155" i="2"/>
  <c r="M155" i="2"/>
  <c r="G155" i="2"/>
  <c r="D155" i="2"/>
  <c r="CM154" i="2"/>
  <c r="CJ154" i="2"/>
  <c r="CD154" i="2"/>
  <c r="BX154" i="2"/>
  <c r="BU154" i="2"/>
  <c r="BL154" i="2"/>
  <c r="BI154" i="2"/>
  <c r="BF154" i="2"/>
  <c r="BC154" i="2"/>
  <c r="AW154" i="2"/>
  <c r="AT154" i="2"/>
  <c r="AN154" i="2"/>
  <c r="AH154" i="2"/>
  <c r="AE154" i="2"/>
  <c r="S154" i="2"/>
  <c r="P154" i="2"/>
  <c r="M154" i="2"/>
  <c r="G154" i="2"/>
  <c r="D154" i="2"/>
  <c r="CM153" i="2"/>
  <c r="CJ153" i="2"/>
  <c r="CD153" i="2"/>
  <c r="BX153" i="2"/>
  <c r="BU153" i="2"/>
  <c r="BL153" i="2"/>
  <c r="BI153" i="2"/>
  <c r="BF153" i="2"/>
  <c r="BC153" i="2"/>
  <c r="AW153" i="2"/>
  <c r="AT153" i="2"/>
  <c r="AN153" i="2"/>
  <c r="AH153" i="2"/>
  <c r="AE153" i="2"/>
  <c r="S153" i="2"/>
  <c r="P153" i="2"/>
  <c r="M153" i="2"/>
  <c r="G153" i="2"/>
  <c r="D153" i="2"/>
  <c r="CM152" i="2"/>
  <c r="CJ152" i="2"/>
  <c r="CD152" i="2"/>
  <c r="BX152" i="2"/>
  <c r="BU152" i="2"/>
  <c r="BL152" i="2"/>
  <c r="BI152" i="2"/>
  <c r="BF152" i="2"/>
  <c r="BC152" i="2"/>
  <c r="AW152" i="2"/>
  <c r="AT152" i="2"/>
  <c r="AN152" i="2"/>
  <c r="AH152" i="2"/>
  <c r="AE152" i="2"/>
  <c r="S152" i="2"/>
  <c r="P152" i="2"/>
  <c r="M152" i="2"/>
  <c r="G152" i="2"/>
  <c r="D152" i="2"/>
  <c r="CM151" i="2"/>
  <c r="CJ151" i="2"/>
  <c r="CD151" i="2"/>
  <c r="BX151" i="2"/>
  <c r="BU151" i="2"/>
  <c r="BL151" i="2"/>
  <c r="BI151" i="2"/>
  <c r="BF151" i="2"/>
  <c r="BC151" i="2"/>
  <c r="AW151" i="2"/>
  <c r="AT151" i="2"/>
  <c r="AN151" i="2"/>
  <c r="AH151" i="2"/>
  <c r="AE151" i="2"/>
  <c r="S151" i="2"/>
  <c r="P151" i="2"/>
  <c r="M151" i="2"/>
  <c r="G151" i="2"/>
  <c r="D151" i="2"/>
  <c r="CM150" i="2"/>
  <c r="CJ150" i="2"/>
  <c r="CD150" i="2"/>
  <c r="BX150" i="2"/>
  <c r="BU150" i="2"/>
  <c r="BL150" i="2"/>
  <c r="BI150" i="2"/>
  <c r="BF150" i="2"/>
  <c r="BC150" i="2"/>
  <c r="AW150" i="2"/>
  <c r="AT150" i="2"/>
  <c r="AN150" i="2"/>
  <c r="AH150" i="2"/>
  <c r="AE150" i="2"/>
  <c r="S150" i="2"/>
  <c r="P150" i="2"/>
  <c r="M150" i="2"/>
  <c r="G150" i="2"/>
  <c r="D150" i="2"/>
  <c r="CM149" i="2"/>
  <c r="CJ149" i="2"/>
  <c r="CD149" i="2"/>
  <c r="BX149" i="2"/>
  <c r="BU149" i="2"/>
  <c r="BL149" i="2"/>
  <c r="BI149" i="2"/>
  <c r="BF149" i="2"/>
  <c r="BC149" i="2"/>
  <c r="AW149" i="2"/>
  <c r="AT149" i="2"/>
  <c r="AN149" i="2"/>
  <c r="AH149" i="2"/>
  <c r="AE149" i="2"/>
  <c r="S149" i="2"/>
  <c r="P149" i="2"/>
  <c r="M149" i="2"/>
  <c r="G149" i="2"/>
  <c r="D149" i="2"/>
  <c r="CM148" i="2"/>
  <c r="CJ148" i="2"/>
  <c r="CD148" i="2"/>
  <c r="BX148" i="2"/>
  <c r="BU148" i="2"/>
  <c r="BL148" i="2"/>
  <c r="BI148" i="2"/>
  <c r="BF148" i="2"/>
  <c r="BC148" i="2"/>
  <c r="AW148" i="2"/>
  <c r="AT148" i="2"/>
  <c r="AN148" i="2"/>
  <c r="AH148" i="2"/>
  <c r="AE148" i="2"/>
  <c r="S148" i="2"/>
  <c r="P148" i="2"/>
  <c r="M148" i="2"/>
  <c r="G148" i="2"/>
  <c r="D148" i="2"/>
  <c r="CM147" i="2"/>
  <c r="CJ147" i="2"/>
  <c r="CD147" i="2"/>
  <c r="BX147" i="2"/>
  <c r="BU147" i="2"/>
  <c r="BL147" i="2"/>
  <c r="BI147" i="2"/>
  <c r="BF147" i="2"/>
  <c r="BC147" i="2"/>
  <c r="AW147" i="2"/>
  <c r="AT147" i="2"/>
  <c r="AN147" i="2"/>
  <c r="AH147" i="2"/>
  <c r="AE147" i="2"/>
  <c r="S147" i="2"/>
  <c r="P147" i="2"/>
  <c r="M147" i="2"/>
  <c r="G147" i="2"/>
  <c r="D147" i="2"/>
  <c r="CM146" i="2"/>
  <c r="CJ146" i="2"/>
  <c r="CD146" i="2"/>
  <c r="BX146" i="2"/>
  <c r="BU146" i="2"/>
  <c r="BL146" i="2"/>
  <c r="BI146" i="2"/>
  <c r="BF146" i="2"/>
  <c r="BC146" i="2"/>
  <c r="AW146" i="2"/>
  <c r="AT146" i="2"/>
  <c r="AN146" i="2"/>
  <c r="AH146" i="2"/>
  <c r="AE146" i="2"/>
  <c r="S146" i="2"/>
  <c r="P146" i="2"/>
  <c r="M146" i="2"/>
  <c r="G146" i="2"/>
  <c r="D146" i="2"/>
  <c r="CM145" i="2"/>
  <c r="CJ145" i="2"/>
  <c r="CD145" i="2"/>
  <c r="BX145" i="2"/>
  <c r="BU145" i="2"/>
  <c r="BL145" i="2"/>
  <c r="BI145" i="2"/>
  <c r="BF145" i="2"/>
  <c r="BC145" i="2"/>
  <c r="AW145" i="2"/>
  <c r="AT145" i="2"/>
  <c r="AN145" i="2"/>
  <c r="AH145" i="2"/>
  <c r="AE145" i="2"/>
  <c r="S145" i="2"/>
  <c r="P145" i="2"/>
  <c r="M145" i="2"/>
  <c r="G145" i="2"/>
  <c r="D145" i="2"/>
  <c r="CM144" i="2"/>
  <c r="CJ144" i="2"/>
  <c r="CD144" i="2"/>
  <c r="BX144" i="2"/>
  <c r="BU144" i="2"/>
  <c r="BL144" i="2"/>
  <c r="BI144" i="2"/>
  <c r="BF144" i="2"/>
  <c r="BC144" i="2"/>
  <c r="AW144" i="2"/>
  <c r="AT144" i="2"/>
  <c r="AN144" i="2"/>
  <c r="AH144" i="2"/>
  <c r="AE144" i="2"/>
  <c r="S144" i="2"/>
  <c r="P144" i="2"/>
  <c r="M144" i="2"/>
  <c r="G144" i="2"/>
  <c r="D144" i="2"/>
  <c r="CM143" i="2"/>
  <c r="CJ143" i="2"/>
  <c r="CD143" i="2"/>
  <c r="BX143" i="2"/>
  <c r="BU143" i="2"/>
  <c r="BL143" i="2"/>
  <c r="BI143" i="2"/>
  <c r="BF143" i="2"/>
  <c r="BC143" i="2"/>
  <c r="AW143" i="2"/>
  <c r="AT143" i="2"/>
  <c r="AN143" i="2"/>
  <c r="AH143" i="2"/>
  <c r="AE143" i="2"/>
  <c r="S143" i="2"/>
  <c r="P143" i="2"/>
  <c r="M143" i="2"/>
  <c r="G143" i="2"/>
  <c r="D143" i="2"/>
  <c r="CM142" i="2"/>
  <c r="CJ142" i="2"/>
  <c r="CD142" i="2"/>
  <c r="BX142" i="2"/>
  <c r="BU142" i="2"/>
  <c r="BL142" i="2"/>
  <c r="BI142" i="2"/>
  <c r="BF142" i="2"/>
  <c r="BC142" i="2"/>
  <c r="AW142" i="2"/>
  <c r="AT142" i="2"/>
  <c r="AN142" i="2"/>
  <c r="AH142" i="2"/>
  <c r="AE142" i="2"/>
  <c r="S142" i="2"/>
  <c r="P142" i="2"/>
  <c r="M142" i="2"/>
  <c r="G142" i="2"/>
  <c r="D142" i="2"/>
  <c r="CM141" i="2"/>
  <c r="CJ141" i="2"/>
  <c r="CD141" i="2"/>
  <c r="BX141" i="2"/>
  <c r="BU141" i="2"/>
  <c r="BL141" i="2"/>
  <c r="BI141" i="2"/>
  <c r="BF141" i="2"/>
  <c r="BC141" i="2"/>
  <c r="AW141" i="2"/>
  <c r="AT141" i="2"/>
  <c r="AN141" i="2"/>
  <c r="AH141" i="2"/>
  <c r="AE141" i="2"/>
  <c r="S141" i="2"/>
  <c r="P141" i="2"/>
  <c r="M141" i="2"/>
  <c r="G141" i="2"/>
  <c r="D141" i="2"/>
  <c r="D140" i="2"/>
  <c r="CM139" i="2"/>
  <c r="CJ139" i="2"/>
  <c r="CD139" i="2"/>
  <c r="CA139" i="2"/>
  <c r="BX139" i="2"/>
  <c r="BU139" i="2"/>
  <c r="BL139" i="2"/>
  <c r="BI139" i="2"/>
  <c r="BF139" i="2"/>
  <c r="BC139" i="2"/>
  <c r="AW139" i="2"/>
  <c r="AT139" i="2"/>
  <c r="AN139" i="2"/>
  <c r="AK139" i="2"/>
  <c r="AH139" i="2"/>
  <c r="AE139" i="2"/>
  <c r="S139" i="2"/>
  <c r="P139" i="2"/>
  <c r="M139" i="2"/>
  <c r="G139" i="2"/>
  <c r="D139" i="2"/>
  <c r="CM138" i="2"/>
  <c r="CJ138" i="2"/>
  <c r="CD138" i="2"/>
  <c r="CA138" i="2"/>
  <c r="BX138" i="2"/>
  <c r="BU138" i="2"/>
  <c r="BL138" i="2"/>
  <c r="BI138" i="2"/>
  <c r="BF138" i="2"/>
  <c r="BC138" i="2"/>
  <c r="AW138" i="2"/>
  <c r="AT138" i="2"/>
  <c r="AN138" i="2"/>
  <c r="AK138" i="2"/>
  <c r="AH138" i="2"/>
  <c r="AE138" i="2"/>
  <c r="S138" i="2"/>
  <c r="P138" i="2"/>
  <c r="M138" i="2"/>
  <c r="G138" i="2"/>
  <c r="D138" i="2"/>
  <c r="CM137" i="2"/>
  <c r="CJ137" i="2"/>
  <c r="CD137" i="2"/>
  <c r="CA137" i="2"/>
  <c r="BX137" i="2"/>
  <c r="BU137" i="2"/>
  <c r="BL137" i="2"/>
  <c r="BI137" i="2"/>
  <c r="BF137" i="2"/>
  <c r="BC137" i="2"/>
  <c r="AW137" i="2"/>
  <c r="AT137" i="2"/>
  <c r="AN137" i="2"/>
  <c r="AK137" i="2"/>
  <c r="AH137" i="2"/>
  <c r="AE137" i="2"/>
  <c r="S137" i="2"/>
  <c r="P137" i="2"/>
  <c r="M137" i="2"/>
  <c r="G137" i="2"/>
  <c r="D137" i="2"/>
  <c r="CM136" i="2"/>
  <c r="CJ136" i="2"/>
  <c r="CD136" i="2"/>
  <c r="CA136" i="2"/>
  <c r="BX136" i="2"/>
  <c r="BU136" i="2"/>
  <c r="BL136" i="2"/>
  <c r="BI136" i="2"/>
  <c r="BF136" i="2"/>
  <c r="BC136" i="2"/>
  <c r="AW136" i="2"/>
  <c r="AT136" i="2"/>
  <c r="AN136" i="2"/>
  <c r="AK136" i="2"/>
  <c r="AH136" i="2"/>
  <c r="AE136" i="2"/>
  <c r="S136" i="2"/>
  <c r="P136" i="2"/>
  <c r="M136" i="2"/>
  <c r="G136" i="2"/>
  <c r="D136" i="2"/>
  <c r="D135" i="2"/>
  <c r="CM134" i="2"/>
  <c r="CJ134" i="2"/>
  <c r="CD134" i="2"/>
  <c r="CA134" i="2"/>
  <c r="BX134" i="2"/>
  <c r="BL134" i="2"/>
  <c r="BI134" i="2"/>
  <c r="BF134" i="2"/>
  <c r="BC134" i="2"/>
  <c r="AW134" i="2"/>
  <c r="AT134" i="2"/>
  <c r="AN134" i="2"/>
  <c r="AK134" i="2"/>
  <c r="AH134" i="2"/>
  <c r="S134" i="2"/>
  <c r="P134" i="2"/>
  <c r="M134" i="2"/>
  <c r="G134" i="2"/>
  <c r="D134" i="2"/>
  <c r="CM133" i="2"/>
  <c r="CJ133" i="2"/>
  <c r="CD133" i="2"/>
  <c r="CA133" i="2"/>
  <c r="BX133" i="2"/>
  <c r="BL133" i="2"/>
  <c r="BI133" i="2"/>
  <c r="BF133" i="2"/>
  <c r="BC133" i="2"/>
  <c r="AW133" i="2"/>
  <c r="AT133" i="2"/>
  <c r="AN133" i="2"/>
  <c r="AK133" i="2"/>
  <c r="AH133" i="2"/>
  <c r="S133" i="2"/>
  <c r="P133" i="2"/>
  <c r="M133" i="2"/>
  <c r="G133" i="2"/>
  <c r="D133" i="2"/>
  <c r="CM132" i="2"/>
  <c r="CJ132" i="2"/>
  <c r="CD132" i="2"/>
  <c r="CA132" i="2"/>
  <c r="BX132" i="2"/>
  <c r="BL132" i="2"/>
  <c r="BI132" i="2"/>
  <c r="BF132" i="2"/>
  <c r="BC132" i="2"/>
  <c r="AW132" i="2"/>
  <c r="AT132" i="2"/>
  <c r="AN132" i="2"/>
  <c r="AK132" i="2"/>
  <c r="AH132" i="2"/>
  <c r="S132" i="2"/>
  <c r="P132" i="2"/>
  <c r="M132" i="2"/>
  <c r="G132" i="2"/>
  <c r="D132" i="2"/>
  <c r="D131" i="2"/>
  <c r="D130" i="2"/>
  <c r="CD129" i="2"/>
  <c r="CA129" i="2"/>
  <c r="BX129" i="2"/>
  <c r="BL129" i="2"/>
  <c r="BI129" i="2"/>
  <c r="BF129" i="2"/>
  <c r="BC129" i="2"/>
  <c r="AN129" i="2"/>
  <c r="AK129" i="2"/>
  <c r="AH129" i="2"/>
  <c r="S129" i="2"/>
  <c r="P129" i="2"/>
  <c r="M129" i="2"/>
  <c r="G129" i="2"/>
  <c r="D129" i="2"/>
  <c r="CD128" i="2"/>
  <c r="CA128" i="2"/>
  <c r="BX128" i="2"/>
  <c r="BL128" i="2"/>
  <c r="BI128" i="2"/>
  <c r="BF128" i="2"/>
  <c r="BC128" i="2"/>
  <c r="AN128" i="2"/>
  <c r="AK128" i="2"/>
  <c r="AH128" i="2"/>
  <c r="S128" i="2"/>
  <c r="P128" i="2"/>
  <c r="M128" i="2"/>
  <c r="G128" i="2"/>
  <c r="D128" i="2"/>
  <c r="D127" i="2"/>
  <c r="CM126" i="2"/>
  <c r="CJ126" i="2"/>
  <c r="CD126" i="2"/>
  <c r="CA126" i="2"/>
  <c r="BX126" i="2"/>
  <c r="BU126" i="2"/>
  <c r="BL126" i="2"/>
  <c r="BI126" i="2"/>
  <c r="BF126" i="2"/>
  <c r="BC126" i="2"/>
  <c r="AW126" i="2"/>
  <c r="AT126" i="2"/>
  <c r="AN126" i="2"/>
  <c r="AK126" i="2"/>
  <c r="AH126" i="2"/>
  <c r="AE126" i="2"/>
  <c r="S126" i="2"/>
  <c r="P126" i="2"/>
  <c r="M126" i="2"/>
  <c r="G126" i="2"/>
  <c r="D126" i="2"/>
  <c r="CM125" i="2"/>
  <c r="CJ125" i="2"/>
  <c r="CD125" i="2"/>
  <c r="CA125" i="2"/>
  <c r="BX125" i="2"/>
  <c r="BU125" i="2"/>
  <c r="BL125" i="2"/>
  <c r="BI125" i="2"/>
  <c r="BF125" i="2"/>
  <c r="BC125" i="2"/>
  <c r="AW125" i="2"/>
  <c r="AT125" i="2"/>
  <c r="AN125" i="2"/>
  <c r="AK125" i="2"/>
  <c r="AH125" i="2"/>
  <c r="AE125" i="2"/>
  <c r="S125" i="2"/>
  <c r="P125" i="2"/>
  <c r="M125" i="2"/>
  <c r="G125" i="2"/>
  <c r="D125" i="2"/>
  <c r="CM124" i="2"/>
  <c r="CJ124" i="2"/>
  <c r="CD124" i="2"/>
  <c r="CA124" i="2"/>
  <c r="BX124" i="2"/>
  <c r="BU124" i="2"/>
  <c r="BL124" i="2"/>
  <c r="BI124" i="2"/>
  <c r="BF124" i="2"/>
  <c r="BC124" i="2"/>
  <c r="AW124" i="2"/>
  <c r="AT124" i="2"/>
  <c r="AN124" i="2"/>
  <c r="AK124" i="2"/>
  <c r="AH124" i="2"/>
  <c r="AE124" i="2"/>
  <c r="S124" i="2"/>
  <c r="P124" i="2"/>
  <c r="M124" i="2"/>
  <c r="G124" i="2"/>
  <c r="D124" i="2"/>
  <c r="D123" i="2"/>
  <c r="D122" i="2"/>
  <c r="D121" i="2"/>
  <c r="CD120" i="2"/>
  <c r="CA120" i="2"/>
  <c r="BX120" i="2"/>
  <c r="BU120" i="2"/>
  <c r="BL120" i="2"/>
  <c r="BI120" i="2"/>
  <c r="BF120" i="2"/>
  <c r="BC120" i="2"/>
  <c r="AN120" i="2"/>
  <c r="AK120" i="2"/>
  <c r="AH120" i="2"/>
  <c r="AE120" i="2"/>
  <c r="S120" i="2"/>
  <c r="P120" i="2"/>
  <c r="M120" i="2"/>
  <c r="G120" i="2"/>
  <c r="D120" i="2"/>
  <c r="CM119" i="2"/>
  <c r="CJ119" i="2"/>
  <c r="CD119" i="2"/>
  <c r="CA119" i="2"/>
  <c r="BX119" i="2"/>
  <c r="BU119" i="2"/>
  <c r="BL119" i="2"/>
  <c r="BI119" i="2"/>
  <c r="BF119" i="2"/>
  <c r="BC119" i="2"/>
  <c r="AN119" i="2"/>
  <c r="AK119" i="2"/>
  <c r="AH119" i="2"/>
  <c r="AE119" i="2"/>
  <c r="S119" i="2"/>
  <c r="P119" i="2"/>
  <c r="M119" i="2"/>
  <c r="G119" i="2"/>
  <c r="D119" i="2"/>
  <c r="CM118" i="2"/>
  <c r="CJ118" i="2"/>
  <c r="CD118" i="2"/>
  <c r="CA118" i="2"/>
  <c r="BX118" i="2"/>
  <c r="BU118" i="2"/>
  <c r="BL118" i="2"/>
  <c r="BI118" i="2"/>
  <c r="BF118" i="2"/>
  <c r="BC118" i="2"/>
  <c r="AN118" i="2"/>
  <c r="AK118" i="2"/>
  <c r="AH118" i="2"/>
  <c r="AE118" i="2"/>
  <c r="S118" i="2"/>
  <c r="P118" i="2"/>
  <c r="M118" i="2"/>
  <c r="G118" i="2"/>
  <c r="D118" i="2"/>
  <c r="D117" i="2"/>
  <c r="D116" i="2"/>
  <c r="CM115" i="2"/>
  <c r="CJ115" i="2"/>
  <c r="CD115" i="2"/>
  <c r="CA115" i="2"/>
  <c r="BX115" i="2"/>
  <c r="BU115" i="2"/>
  <c r="BL115" i="2"/>
  <c r="BI115" i="2"/>
  <c r="BF115" i="2"/>
  <c r="BC115" i="2"/>
  <c r="AW115" i="2"/>
  <c r="AT115" i="2"/>
  <c r="AN115" i="2"/>
  <c r="AK115" i="2"/>
  <c r="AH115" i="2"/>
  <c r="AE115" i="2"/>
  <c r="S115" i="2"/>
  <c r="P115" i="2"/>
  <c r="M115" i="2"/>
  <c r="G115" i="2"/>
  <c r="D115" i="2"/>
  <c r="CM114" i="2"/>
  <c r="CJ114" i="2"/>
  <c r="CD114" i="2"/>
  <c r="CA114" i="2"/>
  <c r="BX114" i="2"/>
  <c r="BU114" i="2"/>
  <c r="BL114" i="2"/>
  <c r="BI114" i="2"/>
  <c r="BF114" i="2"/>
  <c r="BC114" i="2"/>
  <c r="AW114" i="2"/>
  <c r="AT114" i="2"/>
  <c r="AN114" i="2"/>
  <c r="AK114" i="2"/>
  <c r="AH114" i="2"/>
  <c r="AE114" i="2"/>
  <c r="S114" i="2"/>
  <c r="P114" i="2"/>
  <c r="M114" i="2"/>
  <c r="G114" i="2"/>
  <c r="D114" i="2"/>
  <c r="CM113" i="2"/>
  <c r="CJ113" i="2"/>
  <c r="CD113" i="2"/>
  <c r="CA113" i="2"/>
  <c r="BX113" i="2"/>
  <c r="BU113" i="2"/>
  <c r="BL113" i="2"/>
  <c r="BI113" i="2"/>
  <c r="BF113" i="2"/>
  <c r="BC113" i="2"/>
  <c r="AW113" i="2"/>
  <c r="AT113" i="2"/>
  <c r="AN113" i="2"/>
  <c r="AK113" i="2"/>
  <c r="AH113" i="2"/>
  <c r="AE113" i="2"/>
  <c r="S113" i="2"/>
  <c r="P113" i="2"/>
  <c r="M113" i="2"/>
  <c r="G113" i="2"/>
  <c r="D113" i="2"/>
  <c r="CM112" i="2"/>
  <c r="CJ112" i="2"/>
  <c r="CD112" i="2"/>
  <c r="CA112" i="2"/>
  <c r="BX112" i="2"/>
  <c r="BU112" i="2"/>
  <c r="BL112" i="2"/>
  <c r="BI112" i="2"/>
  <c r="BF112" i="2"/>
  <c r="BC112" i="2"/>
  <c r="AW112" i="2"/>
  <c r="AT112" i="2"/>
  <c r="AN112" i="2"/>
  <c r="AK112" i="2"/>
  <c r="AH112" i="2"/>
  <c r="AE112" i="2"/>
  <c r="S112" i="2"/>
  <c r="P112" i="2"/>
  <c r="M112" i="2"/>
  <c r="G112" i="2"/>
  <c r="D112" i="2"/>
  <c r="CM111" i="2"/>
  <c r="CJ111" i="2"/>
  <c r="CD111" i="2"/>
  <c r="CA111" i="2"/>
  <c r="BX111" i="2"/>
  <c r="BU111" i="2"/>
  <c r="BL111" i="2"/>
  <c r="BI111" i="2"/>
  <c r="BF111" i="2"/>
  <c r="BC111" i="2"/>
  <c r="AW111" i="2"/>
  <c r="AT111" i="2"/>
  <c r="AN111" i="2"/>
  <c r="AK111" i="2"/>
  <c r="AH111" i="2"/>
  <c r="AE111" i="2"/>
  <c r="S111" i="2"/>
  <c r="P111" i="2"/>
  <c r="M111" i="2"/>
  <c r="G111" i="2"/>
  <c r="D111" i="2"/>
  <c r="CM110" i="2"/>
  <c r="CJ110" i="2"/>
  <c r="CD110" i="2"/>
  <c r="CA110" i="2"/>
  <c r="BX110" i="2"/>
  <c r="BU110" i="2"/>
  <c r="BL110" i="2"/>
  <c r="BI110" i="2"/>
  <c r="BF110" i="2"/>
  <c r="BC110" i="2"/>
  <c r="AW110" i="2"/>
  <c r="AT110" i="2"/>
  <c r="AN110" i="2"/>
  <c r="AK110" i="2"/>
  <c r="AH110" i="2"/>
  <c r="AE110" i="2"/>
  <c r="S110" i="2"/>
  <c r="P110" i="2"/>
  <c r="M110" i="2"/>
  <c r="G110" i="2"/>
  <c r="D110" i="2"/>
  <c r="CM109" i="2"/>
  <c r="CJ109" i="2"/>
  <c r="CD109" i="2"/>
  <c r="CA109" i="2"/>
  <c r="BX109" i="2"/>
  <c r="BU109" i="2"/>
  <c r="BL109" i="2"/>
  <c r="BI109" i="2"/>
  <c r="BF109" i="2"/>
  <c r="BC109" i="2"/>
  <c r="AW109" i="2"/>
  <c r="AT109" i="2"/>
  <c r="AN109" i="2"/>
  <c r="AK109" i="2"/>
  <c r="AH109" i="2"/>
  <c r="AE109" i="2"/>
  <c r="S109" i="2"/>
  <c r="P109" i="2"/>
  <c r="M109" i="2"/>
  <c r="G109" i="2"/>
  <c r="D109" i="2"/>
  <c r="CM108" i="2"/>
  <c r="CJ108" i="2"/>
  <c r="CD108" i="2"/>
  <c r="CA108" i="2"/>
  <c r="BX108" i="2"/>
  <c r="BU108" i="2"/>
  <c r="BL108" i="2"/>
  <c r="BI108" i="2"/>
  <c r="BF108" i="2"/>
  <c r="BC108" i="2"/>
  <c r="AW108" i="2"/>
  <c r="AT108" i="2"/>
  <c r="AN108" i="2"/>
  <c r="AK108" i="2"/>
  <c r="AH108" i="2"/>
  <c r="AE108" i="2"/>
  <c r="S108" i="2"/>
  <c r="P108" i="2"/>
  <c r="M108" i="2"/>
  <c r="G108" i="2"/>
  <c r="D108" i="2"/>
  <c r="CM107" i="2"/>
  <c r="CJ107" i="2"/>
  <c r="CD107" i="2"/>
  <c r="CA107" i="2"/>
  <c r="BX107" i="2"/>
  <c r="BU107" i="2"/>
  <c r="BL107" i="2"/>
  <c r="BI107" i="2"/>
  <c r="BF107" i="2"/>
  <c r="BC107" i="2"/>
  <c r="AW107" i="2"/>
  <c r="AT107" i="2"/>
  <c r="AN107" i="2"/>
  <c r="AK107" i="2"/>
  <c r="AH107" i="2"/>
  <c r="AE107" i="2"/>
  <c r="S107" i="2"/>
  <c r="P107" i="2"/>
  <c r="M107" i="2"/>
  <c r="G107" i="2"/>
  <c r="D107" i="2"/>
  <c r="CM106" i="2"/>
  <c r="CJ106" i="2"/>
  <c r="CD106" i="2"/>
  <c r="CA106" i="2"/>
  <c r="BX106" i="2"/>
  <c r="BU106" i="2"/>
  <c r="BL106" i="2"/>
  <c r="BI106" i="2"/>
  <c r="BF106" i="2"/>
  <c r="BC106" i="2"/>
  <c r="AW106" i="2"/>
  <c r="AT106" i="2"/>
  <c r="AN106" i="2"/>
  <c r="AK106" i="2"/>
  <c r="AH106" i="2"/>
  <c r="AE106" i="2"/>
  <c r="S106" i="2"/>
  <c r="P106" i="2"/>
  <c r="M106" i="2"/>
  <c r="G106" i="2"/>
  <c r="D106" i="2"/>
  <c r="D105" i="2"/>
  <c r="CM104" i="2"/>
  <c r="CJ104" i="2"/>
  <c r="CD104" i="2"/>
  <c r="CA104" i="2"/>
  <c r="BX104" i="2"/>
  <c r="BL104" i="2"/>
  <c r="BI104" i="2"/>
  <c r="BF104" i="2"/>
  <c r="BC104" i="2"/>
  <c r="AW104" i="2"/>
  <c r="AT104" i="2"/>
  <c r="AN104" i="2"/>
  <c r="AK104" i="2"/>
  <c r="AH104" i="2"/>
  <c r="S104" i="2"/>
  <c r="P104" i="2"/>
  <c r="M104" i="2"/>
  <c r="G104" i="2"/>
  <c r="D104" i="2"/>
  <c r="CM103" i="2"/>
  <c r="CJ103" i="2"/>
  <c r="CD103" i="2"/>
  <c r="CA103" i="2"/>
  <c r="BX103" i="2"/>
  <c r="BL103" i="2"/>
  <c r="BI103" i="2"/>
  <c r="BF103" i="2"/>
  <c r="BC103" i="2"/>
  <c r="AW103" i="2"/>
  <c r="AT103" i="2"/>
  <c r="AN103" i="2"/>
  <c r="AK103" i="2"/>
  <c r="AH103" i="2"/>
  <c r="S103" i="2"/>
  <c r="P103" i="2"/>
  <c r="M103" i="2"/>
  <c r="G103" i="2"/>
  <c r="D103" i="2"/>
  <c r="D102" i="2"/>
  <c r="D101" i="2"/>
  <c r="D100" i="2"/>
  <c r="CM99" i="2"/>
  <c r="CJ99" i="2"/>
  <c r="CD99" i="2"/>
  <c r="CA99" i="2"/>
  <c r="BX99" i="2"/>
  <c r="BL99" i="2"/>
  <c r="BI99" i="2"/>
  <c r="BF99" i="2"/>
  <c r="BC99" i="2"/>
  <c r="AW99" i="2"/>
  <c r="AT99" i="2"/>
  <c r="AN99" i="2"/>
  <c r="AK99" i="2"/>
  <c r="AH99" i="2"/>
  <c r="S99" i="2"/>
  <c r="P99" i="2"/>
  <c r="M99" i="2"/>
  <c r="G99" i="2"/>
  <c r="D99" i="2"/>
  <c r="D98" i="2"/>
  <c r="D97" i="2"/>
  <c r="CM96" i="2"/>
  <c r="CJ96" i="2"/>
  <c r="CD96" i="2"/>
  <c r="CA96" i="2"/>
  <c r="BX96" i="2"/>
  <c r="BU96" i="2"/>
  <c r="BL96" i="2"/>
  <c r="BI96" i="2"/>
  <c r="BF96" i="2"/>
  <c r="BC96" i="2"/>
  <c r="AW96" i="2"/>
  <c r="AT96" i="2"/>
  <c r="AN96" i="2"/>
  <c r="AK96" i="2"/>
  <c r="AH96" i="2"/>
  <c r="AE96" i="2"/>
  <c r="S96" i="2"/>
  <c r="P96" i="2"/>
  <c r="M96" i="2"/>
  <c r="G96" i="2"/>
  <c r="D96" i="2"/>
  <c r="CM95" i="2"/>
  <c r="CJ95" i="2"/>
  <c r="CD95" i="2"/>
  <c r="CA95" i="2"/>
  <c r="BX95" i="2"/>
  <c r="BU95" i="2"/>
  <c r="BL95" i="2"/>
  <c r="BI95" i="2"/>
  <c r="BF95" i="2"/>
  <c r="BC95" i="2"/>
  <c r="AW95" i="2"/>
  <c r="AT95" i="2"/>
  <c r="AN95" i="2"/>
  <c r="AK95" i="2"/>
  <c r="AH95" i="2"/>
  <c r="AE95" i="2"/>
  <c r="S95" i="2"/>
  <c r="P95" i="2"/>
  <c r="M95" i="2"/>
  <c r="G95" i="2"/>
  <c r="D95" i="2"/>
  <c r="CM94" i="2"/>
  <c r="CJ94" i="2"/>
  <c r="CD94" i="2"/>
  <c r="CA94" i="2"/>
  <c r="BX94" i="2"/>
  <c r="BU94" i="2"/>
  <c r="BL94" i="2"/>
  <c r="BI94" i="2"/>
  <c r="BF94" i="2"/>
  <c r="BC94" i="2"/>
  <c r="AW94" i="2"/>
  <c r="AT94" i="2"/>
  <c r="AN94" i="2"/>
  <c r="AK94" i="2"/>
  <c r="AH94" i="2"/>
  <c r="AE94" i="2"/>
  <c r="S94" i="2"/>
  <c r="P94" i="2"/>
  <c r="M94" i="2"/>
  <c r="G94" i="2"/>
  <c r="D94" i="2"/>
  <c r="CM93" i="2"/>
  <c r="CJ93" i="2"/>
  <c r="CD93" i="2"/>
  <c r="CA93" i="2"/>
  <c r="BX93" i="2"/>
  <c r="BU93" i="2"/>
  <c r="BL93" i="2"/>
  <c r="BI93" i="2"/>
  <c r="BF93" i="2"/>
  <c r="BC93" i="2"/>
  <c r="AW93" i="2"/>
  <c r="AT93" i="2"/>
  <c r="AN93" i="2"/>
  <c r="AK93" i="2"/>
  <c r="AH93" i="2"/>
  <c r="AE93" i="2"/>
  <c r="S93" i="2"/>
  <c r="P93" i="2"/>
  <c r="M93" i="2"/>
  <c r="G93" i="2"/>
  <c r="D93" i="2"/>
  <c r="CM92" i="2"/>
  <c r="CJ92" i="2"/>
  <c r="CD92" i="2"/>
  <c r="CA92" i="2"/>
  <c r="BX92" i="2"/>
  <c r="BU92" i="2"/>
  <c r="BL92" i="2"/>
  <c r="BF92" i="2"/>
  <c r="BC92" i="2"/>
  <c r="AW92" i="2"/>
  <c r="AT92" i="2"/>
  <c r="AN92" i="2"/>
  <c r="AK92" i="2"/>
  <c r="AH92" i="2"/>
  <c r="AE92" i="2"/>
  <c r="P92" i="2"/>
  <c r="M92" i="2"/>
  <c r="G92" i="2"/>
  <c r="D92" i="2"/>
  <c r="CM91" i="2"/>
  <c r="CJ91" i="2"/>
  <c r="CD91" i="2"/>
  <c r="CA91" i="2"/>
  <c r="BX91" i="2"/>
  <c r="BU91" i="2"/>
  <c r="BL91" i="2"/>
  <c r="BF91" i="2"/>
  <c r="BC91" i="2"/>
  <c r="AW91" i="2"/>
  <c r="AT91" i="2"/>
  <c r="AN91" i="2"/>
  <c r="AK91" i="2"/>
  <c r="AH91" i="2"/>
  <c r="AE91" i="2"/>
  <c r="P91" i="2"/>
  <c r="M91" i="2"/>
  <c r="G91" i="2"/>
  <c r="D91" i="2"/>
  <c r="CM90" i="2"/>
  <c r="CJ90" i="2"/>
  <c r="CD90" i="2"/>
  <c r="CA90" i="2"/>
  <c r="BX90" i="2"/>
  <c r="BU90" i="2"/>
  <c r="BL90" i="2"/>
  <c r="BF90" i="2"/>
  <c r="BC90" i="2"/>
  <c r="AW90" i="2"/>
  <c r="AT90" i="2"/>
  <c r="AN90" i="2"/>
  <c r="AK90" i="2"/>
  <c r="AH90" i="2"/>
  <c r="AE90" i="2"/>
  <c r="P90" i="2"/>
  <c r="M90" i="2"/>
  <c r="G90" i="2"/>
  <c r="D90" i="2"/>
  <c r="CM89" i="2"/>
  <c r="CJ89" i="2"/>
  <c r="CD89" i="2"/>
  <c r="CA89" i="2"/>
  <c r="BX89" i="2"/>
  <c r="BU89" i="2"/>
  <c r="BL89" i="2"/>
  <c r="BF89" i="2"/>
  <c r="BC89" i="2"/>
  <c r="AW89" i="2"/>
  <c r="AT89" i="2"/>
  <c r="AN89" i="2"/>
  <c r="AK89" i="2"/>
  <c r="AH89" i="2"/>
  <c r="AE89" i="2"/>
  <c r="P89" i="2"/>
  <c r="M89" i="2"/>
  <c r="G89" i="2"/>
  <c r="D89" i="2"/>
  <c r="CM88" i="2"/>
  <c r="CJ88" i="2"/>
  <c r="CD88" i="2"/>
  <c r="CA88" i="2"/>
  <c r="BX88" i="2"/>
  <c r="BU88" i="2"/>
  <c r="BL88" i="2"/>
  <c r="BF88" i="2"/>
  <c r="BC88" i="2"/>
  <c r="AW88" i="2"/>
  <c r="AT88" i="2"/>
  <c r="AN88" i="2"/>
  <c r="AK88" i="2"/>
  <c r="AH88" i="2"/>
  <c r="AE88" i="2"/>
  <c r="P88" i="2"/>
  <c r="M88" i="2"/>
  <c r="G88" i="2"/>
  <c r="D88" i="2"/>
  <c r="CM87" i="2"/>
  <c r="CJ87" i="2"/>
  <c r="CD87" i="2"/>
  <c r="CA87" i="2"/>
  <c r="BX87" i="2"/>
  <c r="BU87" i="2"/>
  <c r="BL87" i="2"/>
  <c r="BF87" i="2"/>
  <c r="BC87" i="2"/>
  <c r="AW87" i="2"/>
  <c r="AT87" i="2"/>
  <c r="AN87" i="2"/>
  <c r="AK87" i="2"/>
  <c r="AH87" i="2"/>
  <c r="AE87" i="2"/>
  <c r="P87" i="2"/>
  <c r="M87" i="2"/>
  <c r="G87" i="2"/>
  <c r="D87" i="2"/>
  <c r="CM86" i="2"/>
  <c r="CJ86" i="2"/>
  <c r="CD86" i="2"/>
  <c r="CA86" i="2"/>
  <c r="BX86" i="2"/>
  <c r="BU86" i="2"/>
  <c r="BL86" i="2"/>
  <c r="BF86" i="2"/>
  <c r="BC86" i="2"/>
  <c r="AW86" i="2"/>
  <c r="AT86" i="2"/>
  <c r="AN86" i="2"/>
  <c r="AK86" i="2"/>
  <c r="AH86" i="2"/>
  <c r="AE86" i="2"/>
  <c r="P86" i="2"/>
  <c r="M86" i="2"/>
  <c r="G86" i="2"/>
  <c r="D86" i="2"/>
  <c r="CM85" i="2"/>
  <c r="CJ85" i="2"/>
  <c r="CD85" i="2"/>
  <c r="CA85" i="2"/>
  <c r="BX85" i="2"/>
  <c r="BU85" i="2"/>
  <c r="BL85" i="2"/>
  <c r="BF85" i="2"/>
  <c r="BC85" i="2"/>
  <c r="AW85" i="2"/>
  <c r="AT85" i="2"/>
  <c r="AN85" i="2"/>
  <c r="AK85" i="2"/>
  <c r="AH85" i="2"/>
  <c r="AE85" i="2"/>
  <c r="P85" i="2"/>
  <c r="M85" i="2"/>
  <c r="G85" i="2"/>
  <c r="D85" i="2"/>
  <c r="CM84" i="2"/>
  <c r="CJ84" i="2"/>
  <c r="CD84" i="2"/>
  <c r="CA84" i="2"/>
  <c r="BX84" i="2"/>
  <c r="BU84" i="2"/>
  <c r="BL84" i="2"/>
  <c r="BF84" i="2"/>
  <c r="BC84" i="2"/>
  <c r="AW84" i="2"/>
  <c r="AT84" i="2"/>
  <c r="AN84" i="2"/>
  <c r="AK84" i="2"/>
  <c r="AH84" i="2"/>
  <c r="AE84" i="2"/>
  <c r="P84" i="2"/>
  <c r="M84" i="2"/>
  <c r="G84" i="2"/>
  <c r="D84" i="2"/>
  <c r="CM83" i="2"/>
  <c r="CJ83" i="2"/>
  <c r="CD83" i="2"/>
  <c r="CA83" i="2"/>
  <c r="BX83" i="2"/>
  <c r="BU83" i="2"/>
  <c r="BL83" i="2"/>
  <c r="BF83" i="2"/>
  <c r="BC83" i="2"/>
  <c r="AW83" i="2"/>
  <c r="AT83" i="2"/>
  <c r="AN83" i="2"/>
  <c r="AK83" i="2"/>
  <c r="AH83" i="2"/>
  <c r="AE83" i="2"/>
  <c r="P83" i="2"/>
  <c r="M83" i="2"/>
  <c r="G83" i="2"/>
  <c r="D83" i="2"/>
  <c r="CM82" i="2"/>
  <c r="CJ82" i="2"/>
  <c r="CD82" i="2"/>
  <c r="CA82" i="2"/>
  <c r="BX82" i="2"/>
  <c r="BU82" i="2"/>
  <c r="BL82" i="2"/>
  <c r="BF82" i="2"/>
  <c r="BC82" i="2"/>
  <c r="AW82" i="2"/>
  <c r="AT82" i="2"/>
  <c r="AN82" i="2"/>
  <c r="AK82" i="2"/>
  <c r="AH82" i="2"/>
  <c r="AE82" i="2"/>
  <c r="P82" i="2"/>
  <c r="M82" i="2"/>
  <c r="G82" i="2"/>
  <c r="D82" i="2"/>
  <c r="CM81" i="2"/>
  <c r="CJ81" i="2"/>
  <c r="CD81" i="2"/>
  <c r="CA81" i="2"/>
  <c r="BX81" i="2"/>
  <c r="BU81" i="2"/>
  <c r="BL81" i="2"/>
  <c r="BF81" i="2"/>
  <c r="BC81" i="2"/>
  <c r="AW81" i="2"/>
  <c r="AT81" i="2"/>
  <c r="AN81" i="2"/>
  <c r="AK81" i="2"/>
  <c r="AH81" i="2"/>
  <c r="AE81" i="2"/>
  <c r="P81" i="2"/>
  <c r="M81" i="2"/>
  <c r="G81" i="2"/>
  <c r="D81" i="2"/>
  <c r="D80" i="2"/>
  <c r="CD79" i="2"/>
  <c r="CA79" i="2"/>
  <c r="BX79" i="2"/>
  <c r="BU79" i="2"/>
  <c r="BL79" i="2"/>
  <c r="BI79" i="2"/>
  <c r="BF79" i="2"/>
  <c r="BC79" i="2"/>
  <c r="AN79" i="2"/>
  <c r="AK79" i="2"/>
  <c r="AH79" i="2"/>
  <c r="AE79" i="2"/>
  <c r="S79" i="2"/>
  <c r="P79" i="2"/>
  <c r="M79" i="2"/>
  <c r="G79" i="2"/>
  <c r="D79" i="2"/>
  <c r="CD78" i="2"/>
  <c r="CA78" i="2"/>
  <c r="BX78" i="2"/>
  <c r="BU78" i="2"/>
  <c r="BL78" i="2"/>
  <c r="BI78" i="2"/>
  <c r="BF78" i="2"/>
  <c r="BC78" i="2"/>
  <c r="AN78" i="2"/>
  <c r="AK78" i="2"/>
  <c r="AH78" i="2"/>
  <c r="AE78" i="2"/>
  <c r="S78" i="2"/>
  <c r="P78" i="2"/>
  <c r="M78" i="2"/>
  <c r="G78" i="2"/>
  <c r="D78" i="2"/>
  <c r="CD77" i="2"/>
  <c r="CA77" i="2"/>
  <c r="BX77" i="2"/>
  <c r="BU77" i="2"/>
  <c r="BL77" i="2"/>
  <c r="BI77" i="2"/>
  <c r="BF77" i="2"/>
  <c r="BC77" i="2"/>
  <c r="AN77" i="2"/>
  <c r="AK77" i="2"/>
  <c r="AH77" i="2"/>
  <c r="AE77" i="2"/>
  <c r="S77" i="2"/>
  <c r="P77" i="2"/>
  <c r="M77" i="2"/>
  <c r="G77" i="2"/>
  <c r="D77" i="2"/>
  <c r="CD76" i="2"/>
  <c r="CA76" i="2"/>
  <c r="BX76" i="2"/>
  <c r="BU76" i="2"/>
  <c r="BL76" i="2"/>
  <c r="BI76" i="2"/>
  <c r="BF76" i="2"/>
  <c r="BC76" i="2"/>
  <c r="AN76" i="2"/>
  <c r="AK76" i="2"/>
  <c r="AH76" i="2"/>
  <c r="AE76" i="2"/>
  <c r="S76" i="2"/>
  <c r="P76" i="2"/>
  <c r="M76" i="2"/>
  <c r="G76" i="2"/>
  <c r="D76" i="2"/>
  <c r="CM75" i="2"/>
  <c r="CJ75" i="2"/>
  <c r="CD75" i="2"/>
  <c r="CA75" i="2"/>
  <c r="BX75" i="2"/>
  <c r="BU75" i="2"/>
  <c r="BL75" i="2"/>
  <c r="BI75" i="2"/>
  <c r="BF75" i="2"/>
  <c r="BC75" i="2"/>
  <c r="AW75" i="2"/>
  <c r="AT75" i="2"/>
  <c r="AN75" i="2"/>
  <c r="AK75" i="2"/>
  <c r="AH75" i="2"/>
  <c r="AE75" i="2"/>
  <c r="S75" i="2"/>
  <c r="P75" i="2"/>
  <c r="M75" i="2"/>
  <c r="G75" i="2"/>
  <c r="D75" i="2"/>
  <c r="CM74" i="2"/>
  <c r="CJ74" i="2"/>
  <c r="CD74" i="2"/>
  <c r="CA74" i="2"/>
  <c r="BX74" i="2"/>
  <c r="BU74" i="2"/>
  <c r="BL74" i="2"/>
  <c r="BI74" i="2"/>
  <c r="BF74" i="2"/>
  <c r="BC74" i="2"/>
  <c r="AW74" i="2"/>
  <c r="AT74" i="2"/>
  <c r="AN74" i="2"/>
  <c r="AK74" i="2"/>
  <c r="AH74" i="2"/>
  <c r="AE74" i="2"/>
  <c r="S74" i="2"/>
  <c r="P74" i="2"/>
  <c r="M74" i="2"/>
  <c r="G74" i="2"/>
  <c r="D74" i="2"/>
  <c r="CM73" i="2"/>
  <c r="CJ73" i="2"/>
  <c r="CD73" i="2"/>
  <c r="CA73" i="2"/>
  <c r="BX73" i="2"/>
  <c r="BU73" i="2"/>
  <c r="BL73" i="2"/>
  <c r="BI73" i="2"/>
  <c r="BF73" i="2"/>
  <c r="BC73" i="2"/>
  <c r="AW73" i="2"/>
  <c r="AT73" i="2"/>
  <c r="AN73" i="2"/>
  <c r="AK73" i="2"/>
  <c r="AH73" i="2"/>
  <c r="AE73" i="2"/>
  <c r="S73" i="2"/>
  <c r="P73" i="2"/>
  <c r="M73" i="2"/>
  <c r="G73" i="2"/>
  <c r="D73" i="2"/>
  <c r="CM72" i="2"/>
  <c r="CJ72" i="2"/>
  <c r="CD72" i="2"/>
  <c r="CA72" i="2"/>
  <c r="BX72" i="2"/>
  <c r="BU72" i="2"/>
  <c r="BL72" i="2"/>
  <c r="BI72" i="2"/>
  <c r="BF72" i="2"/>
  <c r="BC72" i="2"/>
  <c r="AW72" i="2"/>
  <c r="AT72" i="2"/>
  <c r="AN72" i="2"/>
  <c r="AK72" i="2"/>
  <c r="AH72" i="2"/>
  <c r="AE72" i="2"/>
  <c r="S72" i="2"/>
  <c r="P72" i="2"/>
  <c r="M72" i="2"/>
  <c r="G72" i="2"/>
  <c r="D72" i="2"/>
  <c r="CM71" i="2"/>
  <c r="CJ71" i="2"/>
  <c r="CD71" i="2"/>
  <c r="CA71" i="2"/>
  <c r="BX71" i="2"/>
  <c r="BU71" i="2"/>
  <c r="BL71" i="2"/>
  <c r="BI71" i="2"/>
  <c r="BF71" i="2"/>
  <c r="BC71" i="2"/>
  <c r="AW71" i="2"/>
  <c r="AT71" i="2"/>
  <c r="AN71" i="2"/>
  <c r="AK71" i="2"/>
  <c r="AH71" i="2"/>
  <c r="AE71" i="2"/>
  <c r="S71" i="2"/>
  <c r="P71" i="2"/>
  <c r="M71" i="2"/>
  <c r="G71" i="2"/>
  <c r="D71" i="2"/>
  <c r="D70" i="2"/>
  <c r="D69" i="2"/>
  <c r="D68" i="2"/>
  <c r="CD67" i="2"/>
  <c r="BX67" i="2"/>
  <c r="BU67" i="2"/>
  <c r="BL67" i="2"/>
  <c r="BI67" i="2"/>
  <c r="BF67" i="2"/>
  <c r="BC67" i="2"/>
  <c r="AN67" i="2"/>
  <c r="AH67" i="2"/>
  <c r="AE67" i="2"/>
  <c r="S67" i="2"/>
  <c r="P67" i="2"/>
  <c r="M67" i="2"/>
  <c r="G67" i="2"/>
  <c r="D67" i="2"/>
  <c r="CD66" i="2"/>
  <c r="BX66" i="2"/>
  <c r="BU66" i="2"/>
  <c r="BL66" i="2"/>
  <c r="BI66" i="2"/>
  <c r="BF66" i="2"/>
  <c r="BC66" i="2"/>
  <c r="AN66" i="2"/>
  <c r="AH66" i="2"/>
  <c r="AE66" i="2"/>
  <c r="S66" i="2"/>
  <c r="P66" i="2"/>
  <c r="M66" i="2"/>
  <c r="G66" i="2"/>
  <c r="D66" i="2"/>
  <c r="D65" i="2"/>
  <c r="D64" i="2"/>
  <c r="CM63" i="2"/>
  <c r="CJ63" i="2"/>
  <c r="CD63" i="2"/>
  <c r="CA63" i="2"/>
  <c r="BX63" i="2"/>
  <c r="BL63" i="2"/>
  <c r="BI63" i="2"/>
  <c r="BF63" i="2"/>
  <c r="BC63" i="2"/>
  <c r="AW63" i="2"/>
  <c r="AT63" i="2"/>
  <c r="AN63" i="2"/>
  <c r="AK63" i="2"/>
  <c r="AH63" i="2"/>
  <c r="S63" i="2"/>
  <c r="P63" i="2"/>
  <c r="M63" i="2"/>
  <c r="G63" i="2"/>
  <c r="D63" i="2"/>
  <c r="CM62" i="2"/>
  <c r="CJ62" i="2"/>
  <c r="CD62" i="2"/>
  <c r="BX62" i="2"/>
  <c r="BL62" i="2"/>
  <c r="BI62" i="2"/>
  <c r="BF62" i="2"/>
  <c r="BC62" i="2"/>
  <c r="AW62" i="2"/>
  <c r="AT62" i="2"/>
  <c r="AN62" i="2"/>
  <c r="AH62" i="2"/>
  <c r="S62" i="2"/>
  <c r="P62" i="2"/>
  <c r="M62" i="2"/>
  <c r="G62" i="2"/>
  <c r="D62" i="2"/>
  <c r="CM61" i="2"/>
  <c r="CJ61" i="2"/>
  <c r="CD61" i="2"/>
  <c r="CA61" i="2"/>
  <c r="BX61" i="2"/>
  <c r="BU61" i="2"/>
  <c r="BL61" i="2"/>
  <c r="BI61" i="2"/>
  <c r="BF61" i="2"/>
  <c r="BC61" i="2"/>
  <c r="AW61" i="2"/>
  <c r="AT61" i="2"/>
  <c r="AN61" i="2"/>
  <c r="AK61" i="2"/>
  <c r="AH61" i="2"/>
  <c r="AE61" i="2"/>
  <c r="S61" i="2"/>
  <c r="P61" i="2"/>
  <c r="M61" i="2"/>
  <c r="G61" i="2"/>
  <c r="D61" i="2"/>
  <c r="CM60" i="2"/>
  <c r="CJ60" i="2"/>
  <c r="CD60" i="2"/>
  <c r="CA60" i="2"/>
  <c r="BX60" i="2"/>
  <c r="BU60" i="2"/>
  <c r="BL60" i="2"/>
  <c r="BI60" i="2"/>
  <c r="BF60" i="2"/>
  <c r="BC60" i="2"/>
  <c r="AW60" i="2"/>
  <c r="AT60" i="2"/>
  <c r="AN60" i="2"/>
  <c r="AK60" i="2"/>
  <c r="AH60" i="2"/>
  <c r="AE60" i="2"/>
  <c r="S60" i="2"/>
  <c r="P60" i="2"/>
  <c r="M60" i="2"/>
  <c r="G60" i="2"/>
  <c r="D60" i="2"/>
  <c r="CM59" i="2"/>
  <c r="CJ59" i="2"/>
  <c r="CD59" i="2"/>
  <c r="CA59" i="2"/>
  <c r="BX59" i="2"/>
  <c r="BU59" i="2"/>
  <c r="BL59" i="2"/>
  <c r="BI59" i="2"/>
  <c r="BF59" i="2"/>
  <c r="BC59" i="2"/>
  <c r="AW59" i="2"/>
  <c r="AT59" i="2"/>
  <c r="AN59" i="2"/>
  <c r="AK59" i="2"/>
  <c r="AH59" i="2"/>
  <c r="AE59" i="2"/>
  <c r="S59" i="2"/>
  <c r="P59" i="2"/>
  <c r="M59" i="2"/>
  <c r="G59" i="2"/>
  <c r="D59" i="2"/>
  <c r="CM58" i="2"/>
  <c r="CJ58" i="2"/>
  <c r="CD58" i="2"/>
  <c r="CA58" i="2"/>
  <c r="BX58" i="2"/>
  <c r="BU58" i="2"/>
  <c r="BL58" i="2"/>
  <c r="BI58" i="2"/>
  <c r="BF58" i="2"/>
  <c r="BC58" i="2"/>
  <c r="AW58" i="2"/>
  <c r="AT58" i="2"/>
  <c r="AN58" i="2"/>
  <c r="AK58" i="2"/>
  <c r="AH58" i="2"/>
  <c r="AE58" i="2"/>
  <c r="S58" i="2"/>
  <c r="P58" i="2"/>
  <c r="M58" i="2"/>
  <c r="G58" i="2"/>
  <c r="D58" i="2"/>
  <c r="CM57" i="2"/>
  <c r="CJ57" i="2"/>
  <c r="CD57" i="2"/>
  <c r="CA57" i="2"/>
  <c r="BX57" i="2"/>
  <c r="BU57" i="2"/>
  <c r="BL57" i="2"/>
  <c r="BI57" i="2"/>
  <c r="BF57" i="2"/>
  <c r="BC57" i="2"/>
  <c r="AW57" i="2"/>
  <c r="AT57" i="2"/>
  <c r="AN57" i="2"/>
  <c r="AK57" i="2"/>
  <c r="AH57" i="2"/>
  <c r="AE57" i="2"/>
  <c r="S57" i="2"/>
  <c r="P57" i="2"/>
  <c r="M57" i="2"/>
  <c r="G57" i="2"/>
  <c r="D57" i="2"/>
  <c r="CM56" i="2"/>
  <c r="CJ56" i="2"/>
  <c r="CD56" i="2"/>
  <c r="CA56" i="2"/>
  <c r="BX56" i="2"/>
  <c r="BU56" i="2"/>
  <c r="BL56" i="2"/>
  <c r="BI56" i="2"/>
  <c r="BF56" i="2"/>
  <c r="BC56" i="2"/>
  <c r="AW56" i="2"/>
  <c r="AT56" i="2"/>
  <c r="AN56" i="2"/>
  <c r="AK56" i="2"/>
  <c r="AH56" i="2"/>
  <c r="AE56" i="2"/>
  <c r="S56" i="2"/>
  <c r="P56" i="2"/>
  <c r="M56" i="2"/>
  <c r="G56" i="2"/>
  <c r="D56" i="2"/>
  <c r="CM55" i="2"/>
  <c r="CJ55" i="2"/>
  <c r="CD55" i="2"/>
  <c r="CA55" i="2"/>
  <c r="BX55" i="2"/>
  <c r="BU55" i="2"/>
  <c r="BL55" i="2"/>
  <c r="BI55" i="2"/>
  <c r="BF55" i="2"/>
  <c r="BC55" i="2"/>
  <c r="AW55" i="2"/>
  <c r="AT55" i="2"/>
  <c r="AN55" i="2"/>
  <c r="AK55" i="2"/>
  <c r="AH55" i="2"/>
  <c r="AE55" i="2"/>
  <c r="S55" i="2"/>
  <c r="P55" i="2"/>
  <c r="M55" i="2"/>
  <c r="G55" i="2"/>
  <c r="D55" i="2"/>
  <c r="CM54" i="2"/>
  <c r="CJ54" i="2"/>
  <c r="CD54" i="2"/>
  <c r="CA54" i="2"/>
  <c r="BX54" i="2"/>
  <c r="BU54" i="2"/>
  <c r="BL54" i="2"/>
  <c r="BI54" i="2"/>
  <c r="BF54" i="2"/>
  <c r="BC54" i="2"/>
  <c r="AW54" i="2"/>
  <c r="AT54" i="2"/>
  <c r="AN54" i="2"/>
  <c r="AK54" i="2"/>
  <c r="AH54" i="2"/>
  <c r="AE54" i="2"/>
  <c r="S54" i="2"/>
  <c r="P54" i="2"/>
  <c r="M54" i="2"/>
  <c r="G54" i="2"/>
  <c r="D54" i="2"/>
  <c r="CM53" i="2"/>
  <c r="CJ53" i="2"/>
  <c r="CD53" i="2"/>
  <c r="CA53" i="2"/>
  <c r="BX53" i="2"/>
  <c r="BU53" i="2"/>
  <c r="BL53" i="2"/>
  <c r="BI53" i="2"/>
  <c r="BF53" i="2"/>
  <c r="BC53" i="2"/>
  <c r="AW53" i="2"/>
  <c r="AT53" i="2"/>
  <c r="AN53" i="2"/>
  <c r="AK53" i="2"/>
  <c r="AH53" i="2"/>
  <c r="AE53" i="2"/>
  <c r="S53" i="2"/>
  <c r="P53" i="2"/>
  <c r="M53" i="2"/>
  <c r="G53" i="2"/>
  <c r="D53" i="2"/>
  <c r="CM52" i="2"/>
  <c r="CJ52" i="2"/>
  <c r="CD52" i="2"/>
  <c r="CA52" i="2"/>
  <c r="BX52" i="2"/>
  <c r="BU52" i="2"/>
  <c r="BL52" i="2"/>
  <c r="BI52" i="2"/>
  <c r="BF52" i="2"/>
  <c r="BC52" i="2"/>
  <c r="AW52" i="2"/>
  <c r="AT52" i="2"/>
  <c r="AN52" i="2"/>
  <c r="AK52" i="2"/>
  <c r="AH52" i="2"/>
  <c r="AE52" i="2"/>
  <c r="S52" i="2"/>
  <c r="P52" i="2"/>
  <c r="M52" i="2"/>
  <c r="G52" i="2"/>
  <c r="D52" i="2"/>
  <c r="CM51" i="2"/>
  <c r="CJ51" i="2"/>
  <c r="CD51" i="2"/>
  <c r="CA51" i="2"/>
  <c r="BX51" i="2"/>
  <c r="BU51" i="2"/>
  <c r="BL51" i="2"/>
  <c r="BI51" i="2"/>
  <c r="BF51" i="2"/>
  <c r="BC51" i="2"/>
  <c r="AW51" i="2"/>
  <c r="AT51" i="2"/>
  <c r="AN51" i="2"/>
  <c r="AK51" i="2"/>
  <c r="AH51" i="2"/>
  <c r="AE51" i="2"/>
  <c r="S51" i="2"/>
  <c r="P51" i="2"/>
  <c r="M51" i="2"/>
  <c r="G51" i="2"/>
  <c r="D51" i="2"/>
  <c r="CM50" i="2"/>
  <c r="CJ50" i="2"/>
  <c r="CD50" i="2"/>
  <c r="CA50" i="2"/>
  <c r="BX50" i="2"/>
  <c r="BU50" i="2"/>
  <c r="BL50" i="2"/>
  <c r="BI50" i="2"/>
  <c r="BF50" i="2"/>
  <c r="BC50" i="2"/>
  <c r="AW50" i="2"/>
  <c r="AT50" i="2"/>
  <c r="AN50" i="2"/>
  <c r="AK50" i="2"/>
  <c r="AH50" i="2"/>
  <c r="AE50" i="2"/>
  <c r="S50" i="2"/>
  <c r="P50" i="2"/>
  <c r="M50" i="2"/>
  <c r="G50" i="2"/>
  <c r="D50" i="2"/>
  <c r="CD49" i="2"/>
  <c r="CA49" i="2"/>
  <c r="BX49" i="2"/>
  <c r="BU49" i="2"/>
  <c r="BL49" i="2"/>
  <c r="BI49" i="2"/>
  <c r="BF49" i="2"/>
  <c r="BC49" i="2"/>
  <c r="AN49" i="2"/>
  <c r="AK49" i="2"/>
  <c r="AH49" i="2"/>
  <c r="AE49" i="2"/>
  <c r="S49" i="2"/>
  <c r="P49" i="2"/>
  <c r="M49" i="2"/>
  <c r="G49" i="2"/>
  <c r="D49" i="2"/>
  <c r="CM48" i="2"/>
  <c r="CJ48" i="2"/>
  <c r="CD48" i="2"/>
  <c r="CA48" i="2"/>
  <c r="BX48" i="2"/>
  <c r="BU48" i="2"/>
  <c r="BL48" i="2"/>
  <c r="BI48" i="2"/>
  <c r="BF48" i="2"/>
  <c r="BC48" i="2"/>
  <c r="AW48" i="2"/>
  <c r="AT48" i="2"/>
  <c r="AN48" i="2"/>
  <c r="AK48" i="2"/>
  <c r="AH48" i="2"/>
  <c r="AE48" i="2"/>
  <c r="S48" i="2"/>
  <c r="P48" i="2"/>
  <c r="M48" i="2"/>
  <c r="G48" i="2"/>
  <c r="D48" i="2"/>
  <c r="CM47" i="2"/>
  <c r="CJ47" i="2"/>
  <c r="CD47" i="2"/>
  <c r="CA47" i="2"/>
  <c r="BX47" i="2"/>
  <c r="BU47" i="2"/>
  <c r="BL47" i="2"/>
  <c r="BI47" i="2"/>
  <c r="BF47" i="2"/>
  <c r="BC47" i="2"/>
  <c r="AW47" i="2"/>
  <c r="AT47" i="2"/>
  <c r="AN47" i="2"/>
  <c r="AK47" i="2"/>
  <c r="AH47" i="2"/>
  <c r="AE47" i="2"/>
  <c r="S47" i="2"/>
  <c r="P47" i="2"/>
  <c r="M47" i="2"/>
  <c r="G47" i="2"/>
  <c r="D47" i="2"/>
  <c r="CM46" i="2"/>
  <c r="CJ46" i="2"/>
  <c r="CD46" i="2"/>
  <c r="CA46" i="2"/>
  <c r="BX46" i="2"/>
  <c r="BU46" i="2"/>
  <c r="BL46" i="2"/>
  <c r="BI46" i="2"/>
  <c r="BF46" i="2"/>
  <c r="BC46" i="2"/>
  <c r="AW46" i="2"/>
  <c r="AT46" i="2"/>
  <c r="AN46" i="2"/>
  <c r="AK46" i="2"/>
  <c r="AH46" i="2"/>
  <c r="AE46" i="2"/>
  <c r="S46" i="2"/>
  <c r="P46" i="2"/>
  <c r="M46" i="2"/>
  <c r="G46" i="2"/>
  <c r="D46" i="2"/>
  <c r="CM45" i="2"/>
  <c r="CJ45" i="2"/>
  <c r="CD45" i="2"/>
  <c r="CA45" i="2"/>
  <c r="BX45" i="2"/>
  <c r="BU45" i="2"/>
  <c r="BL45" i="2"/>
  <c r="BI45" i="2"/>
  <c r="BF45" i="2"/>
  <c r="BC45" i="2"/>
  <c r="AW45" i="2"/>
  <c r="AT45" i="2"/>
  <c r="AN45" i="2"/>
  <c r="AK45" i="2"/>
  <c r="AH45" i="2"/>
  <c r="AE45" i="2"/>
  <c r="S45" i="2"/>
  <c r="P45" i="2"/>
  <c r="M45" i="2"/>
  <c r="G45" i="2"/>
  <c r="D45" i="2"/>
  <c r="CM44" i="2"/>
  <c r="CJ44" i="2"/>
  <c r="CD44" i="2"/>
  <c r="CA44" i="2"/>
  <c r="BX44" i="2"/>
  <c r="BU44" i="2"/>
  <c r="BL44" i="2"/>
  <c r="BI44" i="2"/>
  <c r="BF44" i="2"/>
  <c r="BC44" i="2"/>
  <c r="AW44" i="2"/>
  <c r="AT44" i="2"/>
  <c r="AN44" i="2"/>
  <c r="AK44" i="2"/>
  <c r="AH44" i="2"/>
  <c r="AE44" i="2"/>
  <c r="S44" i="2"/>
  <c r="P44" i="2"/>
  <c r="M44" i="2"/>
  <c r="G44" i="2"/>
  <c r="D44" i="2"/>
  <c r="CM43" i="2"/>
  <c r="CJ43" i="2"/>
  <c r="CD43" i="2"/>
  <c r="CA43" i="2"/>
  <c r="BX43" i="2"/>
  <c r="BL43" i="2"/>
  <c r="BI43" i="2"/>
  <c r="BF43" i="2"/>
  <c r="BC43" i="2"/>
  <c r="AW43" i="2"/>
  <c r="AT43" i="2"/>
  <c r="AN43" i="2"/>
  <c r="AK43" i="2"/>
  <c r="AH43" i="2"/>
  <c r="S43" i="2"/>
  <c r="P43" i="2"/>
  <c r="M43" i="2"/>
  <c r="G43" i="2"/>
  <c r="D43" i="2"/>
  <c r="CM42" i="2"/>
  <c r="CJ42" i="2"/>
  <c r="CD42" i="2"/>
  <c r="CA42" i="2"/>
  <c r="BX42" i="2"/>
  <c r="BL42" i="2"/>
  <c r="BI42" i="2"/>
  <c r="BF42" i="2"/>
  <c r="BC42" i="2"/>
  <c r="AW42" i="2"/>
  <c r="AT42" i="2"/>
  <c r="AN42" i="2"/>
  <c r="AK42" i="2"/>
  <c r="AH42" i="2"/>
  <c r="S42" i="2"/>
  <c r="P42" i="2"/>
  <c r="M42" i="2"/>
  <c r="G42" i="2"/>
  <c r="D42" i="2"/>
  <c r="CM41" i="2"/>
  <c r="CJ41" i="2"/>
  <c r="CD41" i="2"/>
  <c r="CA41" i="2"/>
  <c r="BX41" i="2"/>
  <c r="BL41" i="2"/>
  <c r="BI41" i="2"/>
  <c r="BF41" i="2"/>
  <c r="BC41" i="2"/>
  <c r="G41" i="2"/>
  <c r="D41" i="2"/>
  <c r="D40" i="2"/>
  <c r="D39" i="2"/>
  <c r="CD38" i="2"/>
  <c r="CA38" i="2"/>
  <c r="BX38" i="2"/>
  <c r="BL38" i="2"/>
  <c r="BF38" i="2"/>
  <c r="BC38" i="2"/>
  <c r="G38" i="2"/>
  <c r="D38" i="2"/>
  <c r="CD37" i="2"/>
  <c r="CA37" i="2"/>
  <c r="BX37" i="2"/>
  <c r="BL37" i="2"/>
  <c r="BF37" i="2"/>
  <c r="BC37" i="2"/>
  <c r="G37" i="2"/>
  <c r="D37" i="2"/>
  <c r="D36" i="2"/>
  <c r="CM35" i="2"/>
  <c r="CJ35" i="2"/>
  <c r="CD35" i="2"/>
  <c r="CA35" i="2"/>
  <c r="BX35" i="2"/>
  <c r="BU35" i="2"/>
  <c r="BL35" i="2"/>
  <c r="BI35" i="2"/>
  <c r="BF35" i="2"/>
  <c r="BC35" i="2"/>
  <c r="AW35" i="2"/>
  <c r="AT35" i="2"/>
  <c r="AN35" i="2"/>
  <c r="AK35" i="2"/>
  <c r="AH35" i="2"/>
  <c r="AE35" i="2"/>
  <c r="S35" i="2"/>
  <c r="P35" i="2"/>
  <c r="M35" i="2"/>
  <c r="G35" i="2"/>
  <c r="D35" i="2"/>
  <c r="CM34" i="2"/>
  <c r="CJ34" i="2"/>
  <c r="CD34" i="2"/>
  <c r="CA34" i="2"/>
  <c r="BX34" i="2"/>
  <c r="BU34" i="2"/>
  <c r="BL34" i="2"/>
  <c r="BI34" i="2"/>
  <c r="BF34" i="2"/>
  <c r="BC34" i="2"/>
  <c r="AW34" i="2"/>
  <c r="AT34" i="2"/>
  <c r="AN34" i="2"/>
  <c r="AK34" i="2"/>
  <c r="AH34" i="2"/>
  <c r="AE34" i="2"/>
  <c r="S34" i="2"/>
  <c r="P34" i="2"/>
  <c r="M34" i="2"/>
  <c r="G34" i="2"/>
  <c r="D34" i="2"/>
  <c r="CM33" i="2"/>
  <c r="CJ33" i="2"/>
  <c r="CD33" i="2"/>
  <c r="CA33" i="2"/>
  <c r="BX33" i="2"/>
  <c r="BU33" i="2"/>
  <c r="BL33" i="2"/>
  <c r="BI33" i="2"/>
  <c r="BF33" i="2"/>
  <c r="BC33" i="2"/>
  <c r="AW33" i="2"/>
  <c r="AT33" i="2"/>
  <c r="AN33" i="2"/>
  <c r="AK33" i="2"/>
  <c r="AH33" i="2"/>
  <c r="AE33" i="2"/>
  <c r="S33" i="2"/>
  <c r="P33" i="2"/>
  <c r="M33" i="2"/>
  <c r="G33" i="2"/>
  <c r="D33" i="2"/>
  <c r="CM32" i="2"/>
  <c r="CJ32" i="2"/>
  <c r="CD32" i="2"/>
  <c r="BX32" i="2"/>
  <c r="BU32" i="2"/>
  <c r="BL32" i="2"/>
  <c r="BI32" i="2"/>
  <c r="BF32" i="2"/>
  <c r="BC32" i="2"/>
  <c r="AW32" i="2"/>
  <c r="AT32" i="2"/>
  <c r="AN32" i="2"/>
  <c r="AH32" i="2"/>
  <c r="AE32" i="2"/>
  <c r="S32" i="2"/>
  <c r="P32" i="2"/>
  <c r="M32" i="2"/>
  <c r="G32" i="2"/>
  <c r="D32" i="2"/>
  <c r="CM31" i="2"/>
  <c r="CJ31" i="2"/>
  <c r="CD31" i="2"/>
  <c r="BX31" i="2"/>
  <c r="BU31" i="2"/>
  <c r="BL31" i="2"/>
  <c r="BI31" i="2"/>
  <c r="BF31" i="2"/>
  <c r="BC31" i="2"/>
  <c r="AW31" i="2"/>
  <c r="AT31" i="2"/>
  <c r="AN31" i="2"/>
  <c r="AH31" i="2"/>
  <c r="AE31" i="2"/>
  <c r="S31" i="2"/>
  <c r="P31" i="2"/>
  <c r="M31" i="2"/>
  <c r="G31" i="2"/>
  <c r="D31" i="2"/>
  <c r="CM30" i="2"/>
  <c r="CJ30" i="2"/>
  <c r="CD30" i="2"/>
  <c r="BX30" i="2"/>
  <c r="BU30" i="2"/>
  <c r="BL30" i="2"/>
  <c r="BI30" i="2"/>
  <c r="BF30" i="2"/>
  <c r="BC30" i="2"/>
  <c r="AW30" i="2"/>
  <c r="AT30" i="2"/>
  <c r="AN30" i="2"/>
  <c r="AH30" i="2"/>
  <c r="AE30" i="2"/>
  <c r="S30" i="2"/>
  <c r="P30" i="2"/>
  <c r="M30" i="2"/>
  <c r="G30" i="2"/>
  <c r="D30" i="2"/>
  <c r="CM29" i="2"/>
  <c r="CJ29" i="2"/>
  <c r="CD29" i="2"/>
  <c r="BX29" i="2"/>
  <c r="BU29" i="2"/>
  <c r="BL29" i="2"/>
  <c r="BI29" i="2"/>
  <c r="BF29" i="2"/>
  <c r="BC29" i="2"/>
  <c r="AW29" i="2"/>
  <c r="AT29" i="2"/>
  <c r="AN29" i="2"/>
  <c r="AH29" i="2"/>
  <c r="AE29" i="2"/>
  <c r="S29" i="2"/>
  <c r="P29" i="2"/>
  <c r="M29" i="2"/>
  <c r="G29" i="2"/>
  <c r="D29" i="2"/>
  <c r="CM28" i="2"/>
  <c r="CJ28" i="2"/>
  <c r="CD28" i="2"/>
  <c r="BX28" i="2"/>
  <c r="BU28" i="2"/>
  <c r="BL28" i="2"/>
  <c r="BI28" i="2"/>
  <c r="BF28" i="2"/>
  <c r="BC28" i="2"/>
  <c r="AW28" i="2"/>
  <c r="AT28" i="2"/>
  <c r="AN28" i="2"/>
  <c r="AH28" i="2"/>
  <c r="AE28" i="2"/>
  <c r="S28" i="2"/>
  <c r="P28" i="2"/>
  <c r="M28" i="2"/>
  <c r="G28" i="2"/>
  <c r="D28" i="2"/>
  <c r="CM27" i="2"/>
  <c r="CJ27" i="2"/>
  <c r="CD27" i="2"/>
  <c r="BX27" i="2"/>
  <c r="BU27" i="2"/>
  <c r="BL27" i="2"/>
  <c r="BI27" i="2"/>
  <c r="BF27" i="2"/>
  <c r="BC27" i="2"/>
  <c r="AW27" i="2"/>
  <c r="AT27" i="2"/>
  <c r="AN27" i="2"/>
  <c r="AH27" i="2"/>
  <c r="AE27" i="2"/>
  <c r="S27" i="2"/>
  <c r="P27" i="2"/>
  <c r="M27" i="2"/>
  <c r="G27" i="2"/>
  <c r="D27" i="2"/>
  <c r="CM26" i="2"/>
  <c r="CJ26" i="2"/>
  <c r="CD26" i="2"/>
  <c r="BX26" i="2"/>
  <c r="BU26" i="2"/>
  <c r="BL26" i="2"/>
  <c r="BI26" i="2"/>
  <c r="BF26" i="2"/>
  <c r="BC26" i="2"/>
  <c r="AW26" i="2"/>
  <c r="AT26" i="2"/>
  <c r="AN26" i="2"/>
  <c r="AH26" i="2"/>
  <c r="AE26" i="2"/>
  <c r="S26" i="2"/>
  <c r="P26" i="2"/>
  <c r="M26" i="2"/>
  <c r="G26" i="2"/>
  <c r="D26" i="2"/>
  <c r="CM25" i="2"/>
  <c r="CJ25" i="2"/>
  <c r="CD25" i="2"/>
  <c r="CA25" i="2"/>
  <c r="BX25" i="2"/>
  <c r="BU25" i="2"/>
  <c r="BL25" i="2"/>
  <c r="BI25" i="2"/>
  <c r="BF25" i="2"/>
  <c r="BC25" i="2"/>
  <c r="AW25" i="2"/>
  <c r="AT25" i="2"/>
  <c r="AN25" i="2"/>
  <c r="AK25" i="2"/>
  <c r="AH25" i="2"/>
  <c r="AE25" i="2"/>
  <c r="S25" i="2"/>
  <c r="P25" i="2"/>
  <c r="M25" i="2"/>
  <c r="G25" i="2"/>
  <c r="D25" i="2"/>
  <c r="D24" i="2"/>
  <c r="CD23" i="2"/>
  <c r="CA23" i="2"/>
  <c r="BX23" i="2"/>
  <c r="BU23" i="2"/>
  <c r="BL23" i="2"/>
  <c r="BI23" i="2"/>
  <c r="BF23" i="2"/>
  <c r="BC23" i="2"/>
  <c r="AN23" i="2"/>
  <c r="AK23" i="2"/>
  <c r="AH23" i="2"/>
  <c r="AE23" i="2"/>
  <c r="S23" i="2"/>
  <c r="P23" i="2"/>
  <c r="M23" i="2"/>
  <c r="G23" i="2"/>
  <c r="D23" i="2"/>
  <c r="CD22" i="2"/>
  <c r="CA22" i="2"/>
  <c r="BX22" i="2"/>
  <c r="BU22" i="2"/>
  <c r="BL22" i="2"/>
  <c r="BI22" i="2"/>
  <c r="BF22" i="2"/>
  <c r="BC22" i="2"/>
  <c r="AN22" i="2"/>
  <c r="AK22" i="2"/>
  <c r="AH22" i="2"/>
  <c r="AE22" i="2"/>
  <c r="S22" i="2"/>
  <c r="P22" i="2"/>
  <c r="M22" i="2"/>
  <c r="G22" i="2"/>
  <c r="D22" i="2"/>
  <c r="CD21" i="2"/>
  <c r="CA21" i="2"/>
  <c r="BX21" i="2"/>
  <c r="BU21" i="2"/>
  <c r="BL21" i="2"/>
  <c r="BI21" i="2"/>
  <c r="BF21" i="2"/>
  <c r="BC21" i="2"/>
  <c r="AN21" i="2"/>
  <c r="AK21" i="2"/>
  <c r="AH21" i="2"/>
  <c r="AE21" i="2"/>
  <c r="S21" i="2"/>
  <c r="P21" i="2"/>
  <c r="M21" i="2"/>
  <c r="G21" i="2"/>
  <c r="D21" i="2"/>
  <c r="CD20" i="2"/>
  <c r="CA20" i="2"/>
  <c r="BX20" i="2"/>
  <c r="BU20" i="2"/>
  <c r="BL20" i="2"/>
  <c r="BI20" i="2"/>
  <c r="BF20" i="2"/>
  <c r="BC20" i="2"/>
  <c r="AN20" i="2"/>
  <c r="AK20" i="2"/>
  <c r="AH20" i="2"/>
  <c r="AE20" i="2"/>
  <c r="S20" i="2"/>
  <c r="P20" i="2"/>
  <c r="M20" i="2"/>
  <c r="G20" i="2"/>
  <c r="D20" i="2"/>
  <c r="CD19" i="2"/>
  <c r="CA19" i="2"/>
  <c r="BX19" i="2"/>
  <c r="BU19" i="2"/>
  <c r="BL19" i="2"/>
  <c r="BI19" i="2"/>
  <c r="BF19" i="2"/>
  <c r="BC19" i="2"/>
  <c r="AN19" i="2"/>
  <c r="AK19" i="2"/>
  <c r="AH19" i="2"/>
  <c r="AE19" i="2"/>
  <c r="S19" i="2"/>
  <c r="P19" i="2"/>
  <c r="M19" i="2"/>
  <c r="G19" i="2"/>
  <c r="D19" i="2"/>
  <c r="CD18" i="2"/>
  <c r="CA18" i="2"/>
  <c r="BX18" i="2"/>
  <c r="BU18" i="2"/>
  <c r="BL18" i="2"/>
  <c r="BI18" i="2"/>
  <c r="BF18" i="2"/>
  <c r="BC18" i="2"/>
  <c r="AN18" i="2"/>
  <c r="AK18" i="2"/>
  <c r="AH18" i="2"/>
  <c r="AE18" i="2"/>
  <c r="S18" i="2"/>
  <c r="P18" i="2"/>
  <c r="M18" i="2"/>
  <c r="G18" i="2"/>
  <c r="D18" i="2"/>
  <c r="CD17" i="2"/>
  <c r="CA17" i="2"/>
  <c r="BX17" i="2"/>
  <c r="BU17" i="2"/>
  <c r="BL17" i="2"/>
  <c r="BI17" i="2"/>
  <c r="BF17" i="2"/>
  <c r="BC17" i="2"/>
  <c r="AN17" i="2"/>
  <c r="AK17" i="2"/>
  <c r="AH17" i="2"/>
  <c r="AE17" i="2"/>
  <c r="S17" i="2"/>
  <c r="P17" i="2"/>
  <c r="M17" i="2"/>
  <c r="G17" i="2"/>
  <c r="D17" i="2"/>
  <c r="CD16" i="2"/>
  <c r="CA16" i="2"/>
  <c r="BX16" i="2"/>
  <c r="BU16" i="2"/>
  <c r="BL16" i="2"/>
  <c r="BI16" i="2"/>
  <c r="BF16" i="2"/>
  <c r="BC16" i="2"/>
  <c r="AN16" i="2"/>
  <c r="AK16" i="2"/>
  <c r="AH16" i="2"/>
  <c r="AE16" i="2"/>
  <c r="S16" i="2"/>
  <c r="P16" i="2"/>
  <c r="M16" i="2"/>
  <c r="G16" i="2"/>
  <c r="D16" i="2"/>
  <c r="CD15" i="2"/>
  <c r="CA15" i="2"/>
  <c r="BX15" i="2"/>
  <c r="BU15" i="2"/>
  <c r="BL15" i="2"/>
  <c r="BI15" i="2"/>
  <c r="BF15" i="2"/>
  <c r="BC15" i="2"/>
  <c r="AN15" i="2"/>
  <c r="AK15" i="2"/>
  <c r="AH15" i="2"/>
  <c r="AE15" i="2"/>
  <c r="S15" i="2"/>
  <c r="P15" i="2"/>
  <c r="M15" i="2"/>
  <c r="G15" i="2"/>
  <c r="D15" i="2"/>
  <c r="CD14" i="2"/>
  <c r="CA14" i="2"/>
  <c r="BX14" i="2"/>
  <c r="BU14" i="2"/>
  <c r="BL14" i="2"/>
  <c r="BI14" i="2"/>
  <c r="BF14" i="2"/>
  <c r="BC14" i="2"/>
  <c r="AN14" i="2"/>
  <c r="AK14" i="2"/>
  <c r="AH14" i="2"/>
  <c r="AE14" i="2"/>
  <c r="S14" i="2"/>
  <c r="P14" i="2"/>
  <c r="M14" i="2"/>
  <c r="G14" i="2"/>
  <c r="D14" i="2"/>
  <c r="CD13" i="2"/>
  <c r="CA13" i="2"/>
  <c r="BX13" i="2"/>
  <c r="BU13" i="2"/>
  <c r="BL13" i="2"/>
  <c r="BI13" i="2"/>
  <c r="BF13" i="2"/>
  <c r="BC13" i="2"/>
  <c r="AN13" i="2"/>
  <c r="AK13" i="2"/>
  <c r="AH13" i="2"/>
  <c r="AE13" i="2"/>
  <c r="S13" i="2"/>
  <c r="P13" i="2"/>
  <c r="M13" i="2"/>
  <c r="G13" i="2"/>
  <c r="D13" i="2"/>
  <c r="CD12" i="2"/>
  <c r="CA12" i="2"/>
  <c r="BX12" i="2"/>
  <c r="BU12" i="2"/>
  <c r="BL12" i="2"/>
  <c r="BI12" i="2"/>
  <c r="BF12" i="2"/>
  <c r="BC12" i="2"/>
  <c r="AN12" i="2"/>
  <c r="AK12" i="2"/>
  <c r="AH12" i="2"/>
  <c r="AE12" i="2"/>
  <c r="S12" i="2"/>
  <c r="P12" i="2"/>
  <c r="M12" i="2"/>
  <c r="G12" i="2"/>
  <c r="D12" i="2"/>
  <c r="CD11" i="2"/>
  <c r="CA11" i="2"/>
  <c r="BX11" i="2"/>
  <c r="BU11" i="2"/>
  <c r="BL11" i="2"/>
  <c r="BI11" i="2"/>
  <c r="BF11" i="2"/>
  <c r="BC11" i="2"/>
  <c r="AN11" i="2"/>
  <c r="AK11" i="2"/>
  <c r="AH11" i="2"/>
  <c r="AE11" i="2"/>
  <c r="S11" i="2"/>
  <c r="P11" i="2"/>
  <c r="M11" i="2"/>
  <c r="G11" i="2"/>
  <c r="D11" i="2"/>
  <c r="CD10" i="2"/>
  <c r="CA10" i="2"/>
  <c r="BX10" i="2"/>
  <c r="BU10" i="2"/>
  <c r="BL10" i="2"/>
  <c r="BI10" i="2"/>
  <c r="BF10" i="2"/>
  <c r="BC10" i="2"/>
  <c r="AN10" i="2"/>
  <c r="AK10" i="2"/>
  <c r="AH10" i="2"/>
  <c r="AE10" i="2"/>
  <c r="S10" i="2"/>
  <c r="P10" i="2"/>
  <c r="M10" i="2"/>
  <c r="G10" i="2"/>
  <c r="D10" i="2"/>
  <c r="CD9" i="2"/>
  <c r="CA9" i="2"/>
  <c r="BX9" i="2"/>
  <c r="BU9" i="2"/>
  <c r="BL9" i="2"/>
  <c r="BI9" i="2"/>
  <c r="BF9" i="2"/>
  <c r="BC9" i="2"/>
  <c r="AN9" i="2"/>
  <c r="AK9" i="2"/>
  <c r="AH9" i="2"/>
  <c r="AE9" i="2"/>
  <c r="S9" i="2"/>
  <c r="P9" i="2"/>
  <c r="M9" i="2"/>
  <c r="G9" i="2"/>
  <c r="D9" i="2"/>
  <c r="CD8" i="2"/>
  <c r="CA8" i="2"/>
  <c r="BX8" i="2"/>
  <c r="BU8" i="2"/>
  <c r="BL8" i="2"/>
  <c r="BI8" i="2"/>
  <c r="BF8" i="2"/>
  <c r="BC8" i="2"/>
  <c r="AN8" i="2"/>
  <c r="AK8" i="2"/>
  <c r="AH8" i="2"/>
  <c r="AE8" i="2"/>
  <c r="S8" i="2"/>
  <c r="P8" i="2"/>
  <c r="M8" i="2"/>
  <c r="G8" i="2"/>
  <c r="D8" i="2"/>
  <c r="CM7" i="2"/>
  <c r="CJ7" i="2"/>
  <c r="CD7" i="2"/>
  <c r="CA7" i="2"/>
  <c r="BX7" i="2"/>
  <c r="BU7" i="2"/>
  <c r="BL7" i="2"/>
  <c r="BI7" i="2"/>
  <c r="BF7" i="2"/>
  <c r="BC7" i="2"/>
  <c r="AW7" i="2"/>
  <c r="AT7" i="2"/>
  <c r="AN7" i="2"/>
  <c r="AK7" i="2"/>
  <c r="AH7" i="2"/>
  <c r="AE7" i="2"/>
  <c r="S7" i="2"/>
  <c r="P7" i="2"/>
  <c r="M7" i="2"/>
  <c r="G7" i="2"/>
  <c r="D7" i="2"/>
  <c r="CM6" i="2"/>
  <c r="CJ6" i="2"/>
  <c r="CD6" i="2"/>
  <c r="CA6" i="2"/>
  <c r="BX6" i="2"/>
  <c r="BL6" i="2"/>
  <c r="BI6" i="2"/>
  <c r="BF6" i="2"/>
  <c r="BC6" i="2"/>
  <c r="G6" i="2"/>
  <c r="D6" i="2"/>
  <c r="CM5" i="2"/>
  <c r="CJ5" i="2"/>
  <c r="CD5" i="2"/>
  <c r="CA5" i="2"/>
  <c r="BX5" i="2"/>
  <c r="BL5" i="2"/>
  <c r="BI5" i="2"/>
  <c r="BF5" i="2"/>
  <c r="BC5" i="2"/>
  <c r="G5" i="2"/>
  <c r="D5" i="2"/>
  <c r="D4" i="2"/>
  <c r="D3" i="2"/>
  <c r="D2" i="2"/>
</calcChain>
</file>

<file path=xl/sharedStrings.xml><?xml version="1.0" encoding="utf-8"?>
<sst xmlns="http://schemas.openxmlformats.org/spreadsheetml/2006/main" count="22287" uniqueCount="1605">
  <si>
    <t>Effective Date</t>
  </si>
  <si>
    <t>Valid Through Date</t>
  </si>
  <si>
    <t>summary_requirement</t>
  </si>
  <si>
    <t>diff_std</t>
  </si>
  <si>
    <t>adult_law</t>
  </si>
  <si>
    <t>ad_providers_Physicians</t>
  </si>
  <si>
    <t>ad_providers_Dentists</t>
  </si>
  <si>
    <t>ad_providers_Nurse practitioners</t>
  </si>
  <si>
    <t>ad_providers_Physician Assistants</t>
  </si>
  <si>
    <t>ad_providers_Optometrist</t>
  </si>
  <si>
    <t>ad_providers_Podiatrist</t>
  </si>
  <si>
    <t>ad_providers_Law does not specify which providers are subject to informed consent</t>
  </si>
  <si>
    <t>ad_circumst_Opioid Prescribing above a specified dosage</t>
  </si>
  <si>
    <t>ad_circumst_Treatment for a duration exceeding 3 days</t>
  </si>
  <si>
    <t>ad_circumst_Treatment for a duration exceeding 30 days</t>
  </si>
  <si>
    <t>ad_circumst_Treatment for a duration exceeding 3 months</t>
  </si>
  <si>
    <t>ad_circumst_Treatment of acute pain</t>
  </si>
  <si>
    <t>ad_circumst_Treatment of chronic pain</t>
  </si>
  <si>
    <t>ad_circumst_Treatment of all pain</t>
  </si>
  <si>
    <t>ad_circumst_Initial prescriptions</t>
  </si>
  <si>
    <t>ad_circumst_Third prescriptions</t>
  </si>
  <si>
    <t>ad_circumst_Annually after initial prescription</t>
  </si>
  <si>
    <t>ad_circumst_Transition between different levels of pain</t>
  </si>
  <si>
    <t>ad_circumst_Informed consent must be obtained in all circumstances</t>
  </si>
  <si>
    <t>ad_exceptions_Hospital treatment</t>
  </si>
  <si>
    <t>ad_exceptions_Hospice care</t>
  </si>
  <si>
    <t>ad_exceptions_Residents of a licensed health facility</t>
  </si>
  <si>
    <t>ad_exceptions_Cancer related care</t>
  </si>
  <si>
    <t>ad_exceptions_Palliative care</t>
  </si>
  <si>
    <t>ad_exceptions_Treatment related to surgery</t>
  </si>
  <si>
    <t>ad_exceptions_Established prescriber-patient relationship</t>
  </si>
  <si>
    <t>ad_exceptions_Treatment of malignant pain</t>
  </si>
  <si>
    <t>ad_exceptions_Treatment of a terminal condition</t>
  </si>
  <si>
    <t>ad_exceptions_Licensed home health care</t>
  </si>
  <si>
    <t>ad_exceptions_Management of acute pain caused by an injury</t>
  </si>
  <si>
    <t>ad_exceptions_Emergency Situations</t>
  </si>
  <si>
    <t>ad_exceptions_Single dose for a diagnostic procedure</t>
  </si>
  <si>
    <t>ad_exceptions_Obtaining consent would be to the detriment of patient's health</t>
  </si>
  <si>
    <t>ad_exceptions_Inpatient care</t>
  </si>
  <si>
    <t xml:space="preserve">ad_exceptions_No exceptions specified </t>
  </si>
  <si>
    <t>ad_exceptions_Sickle cell disease</t>
  </si>
  <si>
    <t>ad_exceptions_Clinical trials</t>
  </si>
  <si>
    <t>ad_exceptions_Replacement of an original prescription</t>
  </si>
  <si>
    <t>ad_incap</t>
  </si>
  <si>
    <t>ad_write</t>
  </si>
  <si>
    <t>ad_write_sig</t>
  </si>
  <si>
    <t>ad_write_specs_Drug screening agreement</t>
  </si>
  <si>
    <t>ad_write_specs_Prescription refill policy</t>
  </si>
  <si>
    <t xml:space="preserve">ad_write_specs_Plans for treatment discontinuation </t>
  </si>
  <si>
    <t>ad_write_specs_That a patient should receive prescriptions from single prescriber where possible</t>
  </si>
  <si>
    <t>ad_write_specs_That a patient should receive prescriptions from single pharmacy where possible</t>
  </si>
  <si>
    <t>ad_write_specs_Random pill counts</t>
  </si>
  <si>
    <t>ad_write_specs_Alternative treatment options</t>
  </si>
  <si>
    <t>ad_write_specs_Documentation of informed consent</t>
  </si>
  <si>
    <t>ad_disc_specifics_Availability of naloxone or other opioid antagonists</t>
  </si>
  <si>
    <t>ad_disc_specifics_Proper storage and disposal of the drug</t>
  </si>
  <si>
    <t>ad_disc_specifics_Benefits of the use of the drug</t>
  </si>
  <si>
    <t>ad_disc_specifics_Risks of the use of the drug</t>
  </si>
  <si>
    <t>ad_disc_specifics_Alternative treatment options</t>
  </si>
  <si>
    <t xml:space="preserve">ad_disc_specifics_Law doesn’t specify discussion topics </t>
  </si>
  <si>
    <t>ad_disc_specifics_Option to fill prescription for a lesser quantity than prescribed</t>
  </si>
  <si>
    <t>ad_disc_specifics_Other</t>
  </si>
  <si>
    <t>ad_disc_risk_types_Risk of overdose</t>
  </si>
  <si>
    <t>ad_disc_risk_types_Risk of “dependence”</t>
  </si>
  <si>
    <t>ad_disc_risk_types_Risk of side effects</t>
  </si>
  <si>
    <t>ad_disc_risk_types_Risk of addiction</t>
  </si>
  <si>
    <t>ad_disc_risk_types_Risk of misuse</t>
  </si>
  <si>
    <t>ad_disc_risk_types_Risk of drug interaction</t>
  </si>
  <si>
    <t>ad_disc_risk_types_Risk to the fetus</t>
  </si>
  <si>
    <t>ad_disc_risk_types_Increased risk to patients with mental and or substance abuse disorders</t>
  </si>
  <si>
    <t>ad_disc_risk_types_Risk of accidental exposure</t>
  </si>
  <si>
    <t>ad_disc_risk_types_Risk of withdrawal</t>
  </si>
  <si>
    <t>ad_disc_risk_types_Risk of operating machinery</t>
  </si>
  <si>
    <t>ad_disc_risk_types_Risk of tolerance</t>
  </si>
  <si>
    <t>ad_disc_risk_types_Risk of death</t>
  </si>
  <si>
    <t>ad_disc_risk_types_Risk of impairment of judgment and/or motor skills</t>
  </si>
  <si>
    <t>ad_disc_risk_types_Risk of keeping unused medication</t>
  </si>
  <si>
    <t>ad_disc_risk_types_Risk of hyperalgesia</t>
  </si>
  <si>
    <t>ad_disc_risk_types_Risk of crime victimization</t>
  </si>
  <si>
    <t>ad_disc_risk_types_Law doesn’t specify which specific risks must be discussed</t>
  </si>
  <si>
    <t>ad_drugs_All controlled substances, including all opioids</t>
  </si>
  <si>
    <t xml:space="preserve">ad_drugs_All opioids </t>
  </si>
  <si>
    <t>ad_drugs_All Schedule II drugs, including opioids</t>
  </si>
  <si>
    <t>ad_drugs_All Schedule III drugs, including opioids</t>
  </si>
  <si>
    <t>ad_drugs_All Schedule IV drugs, including opioids</t>
  </si>
  <si>
    <t>ad_drugs_All Schedule V drugs, including opioids</t>
  </si>
  <si>
    <t>ad_drugs_Schedule II opioids</t>
  </si>
  <si>
    <t>ad_drugs_Schedule III opioids</t>
  </si>
  <si>
    <t>ad_drugs_Schedule IV opioids</t>
  </si>
  <si>
    <t>ad_drugs_Schedule V opioids</t>
  </si>
  <si>
    <t>ad_drugs_Substances in Schedule II containing hydrocodone</t>
  </si>
  <si>
    <t>ad_drugs_Substances in Schedule III containing hydrocodone</t>
  </si>
  <si>
    <t>ad_drugs_Hydrocodone substances not in abuse-deterrent forms</t>
  </si>
  <si>
    <t>ad_drugs_Specified substances not in abuse-deterrent forms</t>
  </si>
  <si>
    <t>ad_drugs_Any products containing Tramadol</t>
  </si>
  <si>
    <t>ad_enforce</t>
  </si>
  <si>
    <t>ad_enforce_dept_Board of medicine</t>
  </si>
  <si>
    <t>ad_enforce_dept_Licensing board of the practitioner violating the law</t>
  </si>
  <si>
    <t>ad_enforce_dept_Board of pharmacy</t>
  </si>
  <si>
    <t>ad_enforce_dept_Department of health and human services</t>
  </si>
  <si>
    <t>ad_enforce_dept_Department of licensing and regulatory affairs</t>
  </si>
  <si>
    <t>ad_enforce_dept_The Division of Consumer Affairs</t>
  </si>
  <si>
    <t>ad_enforce_dept_Not specified</t>
  </si>
  <si>
    <t>ad_enforce_penalty_Criminal penalty</t>
  </si>
  <si>
    <t>ad_enforce_penalty_Civil penalty</t>
  </si>
  <si>
    <t>ad_enforce_penalty_Professional disciplinary action</t>
  </si>
  <si>
    <t>ad_enforce_penalty_Fine</t>
  </si>
  <si>
    <t>m_law</t>
  </si>
  <si>
    <t>m_providers_Physicians</t>
  </si>
  <si>
    <t>m_providers_Dentists</t>
  </si>
  <si>
    <t>m_providers_Nurse practitioners</t>
  </si>
  <si>
    <t>m_providers_Physician Assistants</t>
  </si>
  <si>
    <t>m_providers_Optometrist</t>
  </si>
  <si>
    <t>m_providers_Podiatrist</t>
  </si>
  <si>
    <t>m_providers_Law does not specify which providers are subject to informed consent</t>
  </si>
  <si>
    <t>m_circums_Opioid Prescribing above a specified dosage</t>
  </si>
  <si>
    <t>m_circums_Treatment for a duration exceeding 3 days</t>
  </si>
  <si>
    <t>m_circums_Treatment for a duration exceeding 3 months</t>
  </si>
  <si>
    <t>m_circums_Treatment for a duration exceeding 30 days</t>
  </si>
  <si>
    <t>m_circums_Treatment of chronic pain</t>
  </si>
  <si>
    <t>m_circums_Treatment of acute pain</t>
  </si>
  <si>
    <t>m_circums_Treatment of all pain</t>
  </si>
  <si>
    <t>m_circums_Initial prescriptions</t>
  </si>
  <si>
    <t>m_circums_Initial prescriptions for chronic pain</t>
  </si>
  <si>
    <t>m_circums_Third prescriptions</t>
  </si>
  <si>
    <t>m_circums_Annually after initial prescription</t>
  </si>
  <si>
    <t>m_circums_Transition between different levels of pain</t>
  </si>
  <si>
    <t>m_circums_Informed consent must be obtained in all circumstances</t>
  </si>
  <si>
    <t>m_exceptions_Obtaining consent would be to the detriment of minor’s health</t>
  </si>
  <si>
    <t>m_exceptions_Obtaining consent would be to the detriment of minor’s safety</t>
  </si>
  <si>
    <t>m_exceptions_Hospital treatment</t>
  </si>
  <si>
    <t>m_exceptions_Hospice care</t>
  </si>
  <si>
    <t>m_exceptions_Residents of a licensed health facility</t>
  </si>
  <si>
    <t>m_exceptions_Cancer related care</t>
  </si>
  <si>
    <t>m_exceptions_Palliative care</t>
  </si>
  <si>
    <t>m_exceptions_Treatment related to surgery</t>
  </si>
  <si>
    <t>m_exceptions_Established prescriber-patient relationship</t>
  </si>
  <si>
    <t>m_exceptions_Emergency Situations</t>
  </si>
  <si>
    <t>m_exceptions_Single dose for a diagnostic procedure</t>
  </si>
  <si>
    <t>m_exceptions_Treatment of malignant pain</t>
  </si>
  <si>
    <t>m_exceptions_Treatment of a terminal condition</t>
  </si>
  <si>
    <t>m_exceptions_Licensed home health care</t>
  </si>
  <si>
    <t>m_exceptions_Management of acute pain caused by an injury</t>
  </si>
  <si>
    <t>m_exceptions_Inpatient care</t>
  </si>
  <si>
    <t>m_exceptions_No exceptions specified</t>
  </si>
  <si>
    <t>m_exceptions_Sickle cell disease</t>
  </si>
  <si>
    <t>m_exceptions_Clinical trials</t>
  </si>
  <si>
    <t>m_exceptions_Replacement of an original prescription</t>
  </si>
  <si>
    <t>m_exceptions_When prescribing a schedule II controlled substance that does not exceed a five-day supply</t>
  </si>
  <si>
    <t>m_incap_The minor</t>
  </si>
  <si>
    <t>m_incap_Representative</t>
  </si>
  <si>
    <t>m_incap_Parent</t>
  </si>
  <si>
    <t>m_incap_Guardian</t>
  </si>
  <si>
    <t>m_incap_Surrogate</t>
  </si>
  <si>
    <t>m_incap_Tutor</t>
  </si>
  <si>
    <t>m_incap_Authorized adult</t>
  </si>
  <si>
    <t>m_incap_Not addressed</t>
  </si>
  <si>
    <t>m_write</t>
  </si>
  <si>
    <t>m_write_sig</t>
  </si>
  <si>
    <t>m_write_specs_Drug screening agreement</t>
  </si>
  <si>
    <t>m_write_specs_Prescription refill policy</t>
  </si>
  <si>
    <t xml:space="preserve">m_write_specs_Plans for treatment discontinuation </t>
  </si>
  <si>
    <t>m_write_specs_That a patient should receive prescriptions from single prescriber where possible</t>
  </si>
  <si>
    <t>m_write_specs_That a patient should receive prescriptions from single pharmacy where possible</t>
  </si>
  <si>
    <t>m_write_specs_Random pill counts</t>
  </si>
  <si>
    <t>m_write_specs_Alternative treatment options</t>
  </si>
  <si>
    <t>m_write_specs_Documentation of informed consent</t>
  </si>
  <si>
    <t>m_disc_specifics_Availability of naloxone or other opioid antagonists</t>
  </si>
  <si>
    <t>m_disc_specifics_Proper storage and disposal of the drug</t>
  </si>
  <si>
    <t>m_disc_specifics_Benefits of the use of the drug</t>
  </si>
  <si>
    <t>m_disc_specifics_Risks of the use of the drug</t>
  </si>
  <si>
    <t>m_disc_specifics_Alternative treatment options</t>
  </si>
  <si>
    <t>m_disc_specifics_Option to fill prescription for a lesser quantity then prescribed</t>
  </si>
  <si>
    <t xml:space="preserve">m_disc_specifics_Law doesn’t specify discussion topics </t>
  </si>
  <si>
    <t>m_disc_specifics_Other</t>
  </si>
  <si>
    <t>m_disc_risk_types_Risk of overdose</t>
  </si>
  <si>
    <t>m_disc_risk_types_Risk of “dependence”</t>
  </si>
  <si>
    <t>m_disc_risk_types_Risk of side effects</t>
  </si>
  <si>
    <t>m_disc_risk_types_Risk of addiction</t>
  </si>
  <si>
    <t>m_disc_risk_types_Risk of misuse</t>
  </si>
  <si>
    <t>m_disc_risk_types_Risk to the fetus</t>
  </si>
  <si>
    <t xml:space="preserve">m_disc_risk_types_Risk of drug interaction </t>
  </si>
  <si>
    <t>m_disc_risk_types_Increased risk to patients with mental and or substance abuse disorders</t>
  </si>
  <si>
    <t>m_disc_risk_types_Risk of accidental exposure</t>
  </si>
  <si>
    <t>m_disc_risk_types_Risk of withdrawal</t>
  </si>
  <si>
    <t>m_disc_risk_types_Risk of operating machinery</t>
  </si>
  <si>
    <t>m_disc_risk_types_Risk of tolerance</t>
  </si>
  <si>
    <t>m_disc_risk_types_Risk of death</t>
  </si>
  <si>
    <t>m_disc_risk_types_Risk of impairment of judgment and/or motor skills</t>
  </si>
  <si>
    <t>m_disc_risk_types_Risk of keeping unused medication</t>
  </si>
  <si>
    <t>m_disc_risk_types_Risk of hyperalgesia</t>
  </si>
  <si>
    <t>m_disc_risk_types_Risk of crime victimization</t>
  </si>
  <si>
    <t>m_disc_risk_types_Law doesn't specify which specific risks must be discussed</t>
  </si>
  <si>
    <t>m_drugs_All controlled substances, including all opioids</t>
  </si>
  <si>
    <t xml:space="preserve">m_drugs_All opioids </t>
  </si>
  <si>
    <t>m_drugs_All Schedule II drugs, including opioids</t>
  </si>
  <si>
    <t>m_drugs_All Schedule III drugs, including opioids</t>
  </si>
  <si>
    <t>m_drugs_All Schedule IV drugs, including opioids</t>
  </si>
  <si>
    <t>m_drugs_All Schedule V drugs, including opioids</t>
  </si>
  <si>
    <t>m_drugs_Schedule II opioids</t>
  </si>
  <si>
    <t>m_drugs_Schedule III opioids</t>
  </si>
  <si>
    <t>m_drugs_Schedule IV opioids</t>
  </si>
  <si>
    <t>m_drugs_Schedule V opioids</t>
  </si>
  <si>
    <t>m_drugs_Substances in Schedule II containing hydrocodone</t>
  </si>
  <si>
    <t>m_drugs_Substances in Schedule III containing hydrocodone</t>
  </si>
  <si>
    <t>m_drugs_Hydrocodone substances not in abuse-deterrent forms</t>
  </si>
  <si>
    <t>m_drugs_Specified substances not in abuse-deterrent forms</t>
  </si>
  <si>
    <t>m_drugs_Any products containing Tramadol</t>
  </si>
  <si>
    <t>m_enforce</t>
  </si>
  <si>
    <t>m_enforce_dept_Board of medicine</t>
  </si>
  <si>
    <t>m_enforce_dept_Licensing board of the practitioner violating the law</t>
  </si>
  <si>
    <t>m_enforce_dept_Board of pharmacy</t>
  </si>
  <si>
    <t>m_enforce_dept_Department of health and human services</t>
  </si>
  <si>
    <t>m_enforce_dept_Department of licensing and regulatory affairs</t>
  </si>
  <si>
    <t>m_enforce_dept_The Division of Consumer Affairs</t>
  </si>
  <si>
    <t>m_enforce_dept_Not specified</t>
  </si>
  <si>
    <t>m_enforce_penalty_Criminal penalty</t>
  </si>
  <si>
    <t>m_enforce_penalty_Civil penalty</t>
  </si>
  <si>
    <t>m_enforce_penalty_Professional disciplinary action</t>
  </si>
  <si>
    <t>m_enforce_penalty_Fine</t>
  </si>
  <si>
    <t>m_enforce_penalty_No penalties specified</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</si>
  <si>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</si>
  <si>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</si>
  <si>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</si>
  <si>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</si>
  <si>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</si>
  <si>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</si>
  <si>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</si>
  <si>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</si>
  <si>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</si>
  <si>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</si>
  <si>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</si>
  <si>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</si>
  <si>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</si>
  <si>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</si>
  <si>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</si>
  <si>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</si>
  <si>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</si>
  <si>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</si>
  <si>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</si>
  <si>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</si>
  <si>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</si>
  <si>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</si>
  <si>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</si>
  <si>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</si>
  <si>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</si>
  <si>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</si>
  <si>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</si>
  <si>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</si>
  <si>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</si>
  <si>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</si>
  <si>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</si>
  <si>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</si>
  <si>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</si>
  <si>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</si>
  <si>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</si>
  <si>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</si>
  <si>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</si>
  <si>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</si>
  <si>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</si>
  <si>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</si>
  <si>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</si>
  <si>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</si>
  <si>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</si>
  <si>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</si>
  <si>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</si>
  <si>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</si>
  <si>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</si>
  <si>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</si>
  <si>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</si>
  <si>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</si>
  <si>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</si>
  <si>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</si>
  <si>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Jurisdictions</t>
  </si>
  <si>
    <t>_citation_summary_requirement</t>
  </si>
  <si>
    <t>_caution_summary_requirement</t>
  </si>
  <si>
    <t>_citation_diff_std</t>
  </si>
  <si>
    <t>_caution_diff_std</t>
  </si>
  <si>
    <t>_citation_adult_law</t>
  </si>
  <si>
    <t>_caution_adult_law</t>
  </si>
  <si>
    <t>ad_providers</t>
  </si>
  <si>
    <t>_citation_ad_providers</t>
  </si>
  <si>
    <t>_caution_ad_providers</t>
  </si>
  <si>
    <t>ad_circumst</t>
  </si>
  <si>
    <t>_citation_ad_circumst</t>
  </si>
  <si>
    <t>_caution_ad_circumst</t>
  </si>
  <si>
    <t>ad_exceptions</t>
  </si>
  <si>
    <t>_citation_ad_exceptions</t>
  </si>
  <si>
    <t>_caution_ad_exceptions</t>
  </si>
  <si>
    <t>_citation_ad_incap</t>
  </si>
  <si>
    <t>_caution_ad_incap</t>
  </si>
  <si>
    <t>_citation_ad_write</t>
  </si>
  <si>
    <t>_caution_ad_write</t>
  </si>
  <si>
    <t>_citation_ad_write_sig</t>
  </si>
  <si>
    <t>_caution_ad_write_sig</t>
  </si>
  <si>
    <t>ad_write_specs</t>
  </si>
  <si>
    <t>_citation_ad_write_specs</t>
  </si>
  <si>
    <t>_caution_ad_write_specs</t>
  </si>
  <si>
    <t>ad_disc_specifics</t>
  </si>
  <si>
    <t>_citation_ad_disc_specifics</t>
  </si>
  <si>
    <t>_caution_ad_disc_specifics</t>
  </si>
  <si>
    <t>ad_disc_risk_types</t>
  </si>
  <si>
    <t>_citation_ad_disc_risk_types</t>
  </si>
  <si>
    <t>_caution_ad_disc_risk_types</t>
  </si>
  <si>
    <t>ad_drugs</t>
  </si>
  <si>
    <t>_citation_ad_drugs</t>
  </si>
  <si>
    <t>_caution_ad_drugs</t>
  </si>
  <si>
    <t>_citation_ad_enforce</t>
  </si>
  <si>
    <t>_caution_ad_enforce</t>
  </si>
  <si>
    <t>ad_enforce_dept</t>
  </si>
  <si>
    <t>_citation_ad_enforce_dept</t>
  </si>
  <si>
    <t>_caution_ad_enforce_dept</t>
  </si>
  <si>
    <t>ad_enforce_penalty</t>
  </si>
  <si>
    <t>_citation_ad_enforce_penalty</t>
  </si>
  <si>
    <t>_caution_ad_enforce_penalty</t>
  </si>
  <si>
    <t>_citation_m_law</t>
  </si>
  <si>
    <t>_caution_m_law</t>
  </si>
  <si>
    <t>m_providers</t>
  </si>
  <si>
    <t>_citation_m_providers</t>
  </si>
  <si>
    <t>_caution_m_providers</t>
  </si>
  <si>
    <t>m_circums</t>
  </si>
  <si>
    <t>_citation_m_circums</t>
  </si>
  <si>
    <t>_caution_m_circums</t>
  </si>
  <si>
    <t>m_exceptions</t>
  </si>
  <si>
    <t>_citation_m_exceptions</t>
  </si>
  <si>
    <t>_caution_m_exceptions</t>
  </si>
  <si>
    <t>m_incap</t>
  </si>
  <si>
    <t>_citation_m_incap</t>
  </si>
  <si>
    <t>_caution_m_incap</t>
  </si>
  <si>
    <t>_citation_m_write</t>
  </si>
  <si>
    <t>_caution_m_write</t>
  </si>
  <si>
    <t>_citation_m_write_sig</t>
  </si>
  <si>
    <t>_caution_m_write_sig</t>
  </si>
  <si>
    <t>m_write_specs</t>
  </si>
  <si>
    <t>_citation_m_write_specs</t>
  </si>
  <si>
    <t>_caution_m_write_specs</t>
  </si>
  <si>
    <t>m_disc_specifics</t>
  </si>
  <si>
    <t>_citation_m_disc_specifics</t>
  </si>
  <si>
    <t>_caution_m_disc_specifics</t>
  </si>
  <si>
    <t>m_disc_risk_types</t>
  </si>
  <si>
    <t>_citation_m_disc_risk_types</t>
  </si>
  <si>
    <t>_caution_m_disc_risk_types</t>
  </si>
  <si>
    <t>m_drugs</t>
  </si>
  <si>
    <t>_citation_m_drugs</t>
  </si>
  <si>
    <t>_caution_m_drugs</t>
  </si>
  <si>
    <t>_citation_m_enforce</t>
  </si>
  <si>
    <t>_caution_m_enforce</t>
  </si>
  <si>
    <t>m_enforce_dept</t>
  </si>
  <si>
    <t>_citation_m_enforce_dept</t>
  </si>
  <si>
    <t>_caution_m_enforce_dept</t>
  </si>
  <si>
    <t>m_enforce_penalty</t>
  </si>
  <si>
    <t>_citation_m_enforce_penalty</t>
  </si>
  <si>
    <t>_caution_m_enforce_penalty</t>
  </si>
  <si>
    <t>Although Alabama includes a requirement for risk education for controlled substance therapy, there is no requirement for a discussion or consent of the patient. See Ala. Admin. Code § 540-X-4-.09(3), "[e]very practitioner shall provide his or her patient with risk education prior to initiating controlled substances therapy and prior to continuing the controlled substances therapy initiated by another practitioner."</t>
  </si>
  <si>
    <t>Alaska Stat. § 08.68.705. Maximum dosage for opioid prescriptions.; Alaska Stat. § 08.36.355. Maximum dosage for opioid prescriptions.; Alaska Stat. § 08.64.363. Maximum dosage for opioid prescriptions.</t>
  </si>
  <si>
    <t>Alaska Stat. § 08.36.315. Grounds for discipline, suspension, or revocation of license.; Alaska Stat. § 08.68.270. Grounds for denial, suspension, or revocation.; Alaska Stat. § 08.64.326. Grounds for imposition of disciplinary sanctions.</t>
  </si>
  <si>
    <t>Alaska Stat. § 08.36.317. Civil fine authority.; Alaska Stat. § 08.36.340. Penalties.; Alaska Stat. § 08.64.331. Disciplinary Sanctions.; Alaska Stat. § 08.68.275. Disciplinary Sanctions.; Alaska Stat. § 08.36.315. Grounds for discipline, suspension, or revocation of license.</t>
  </si>
  <si>
    <t>Dentists may be subject to a misdemeanor (Alaska Stat. § 08.36.340); dentists and physicians, PAs, and podiatrists may be subject to fines (Alaska Stat. §§ 08.36.340; 08.64.331). All practitioners may be subject to professional disciplinary action.</t>
  </si>
  <si>
    <t>Alaska Stat. § 08.68.705. Maximum dosage for opioid prescriptions.; Alaska Stat. § 08.36.355. Maximum dosage for opioid prescriptions.; Alaska Stat. § 08.72.276. Maximum dosage for opioid prescriptions.; Alaska Stat. § 08.64.363. Maximum dosage for opioid prescriptions.</t>
  </si>
  <si>
    <t>Alaska Stat. § 08.72.290. Criminal Penalty; Alaska Stat. § 08.36.315. Grounds for discipline, suspension, or revocation of license.; Alaska Stat. § 08.64.326. Grounds for imposition of disciplinary sanctions.; Alaska Stat. § 08.68.270. Grounds for denial, suspension, or revocation.; Alaska Stat. § 08.72.240. Grounds for imposition of disciplinary sanctions.</t>
  </si>
  <si>
    <t>Alaska Stat. § 08.36.315. Grounds for discipline, suspension, or revocation of license.; Alaska Stat. § 08.64.326. Grounds for imposition of disciplinary sanctions.; Alaska Stat. § 08.68.270. Grounds for denial, suspension, or revocation.; Alaska Stat. § 08.72.240. Grounds for imposition of disciplinary sanctions.</t>
  </si>
  <si>
    <t>Alaska Stat. § 08.36.317. Civil fine authority.; Alaska Stat. § 08.36.340. Penalties.; Alaska Stat. § 08.64.331. Disciplinary Sanctions.; Alaska Stat. § 08.68.275. Disciplinary Sanctions.; Alaska Stat. § 08.72.290. Criminal Penalty; Alaska Stat. § 08.72.240. Grounds for imposition of disciplinary sanctions.</t>
  </si>
  <si>
    <t>Dentists and optometrists may be subject to a misdemeanor (Alaska Stat. §§ 08.36.340; 08.72.290); dentists, optometrists, and physicians, PAs, and podiatrists may be subject to fines (Alaska Stat. §§ 08.36.340; 08.64.331; 08.72.290). All practitioners may be subject to professional disciplinary action.</t>
  </si>
  <si>
    <t>Alaska Stat. § 08.68.705. Maximum dosage for opioid prescriptions.; Alaska Stat. § 08.36.355. Maximum dosage for opioid prescriptions.; Alaska Stat. § 08.72.276. Maximum dosage for opioid prescriptions.; Alaska Admin. Code tit. 12 §48.350. Use of controlled substances; limitations.; Alaska Stat. § 08.64.363. Maximum dosage for opioid prescriptions.</t>
  </si>
  <si>
    <t>Alaska Admin. Code tit. 12 §48.350. Use of controlled substances; limitations.</t>
  </si>
  <si>
    <t>Informed consent is still required for patients admitted to a health care facility, but inpatient standards of informed consent are applied in place of the otherwise provided requirements. Alaska Admin. Code tit. 12 §48.350(a).</t>
  </si>
  <si>
    <t>Alaska Admin. Code tit. 12 §48.350. Use of controlled substances; limitations.; Alaska Admin. Code tit. 12 §48.350. Use of controlled substances; limitations.</t>
  </si>
  <si>
    <t>Alaska Stat. § 08.72.240. Grounds for imposition of disciplinary sanctions.</t>
  </si>
  <si>
    <t>Alaska Stat. § 08.72.240. Grounds for imposition of disciplinary sanctions.; Alaska Stat. § 08.72.240. Grounds for imposition of disciplinary sanctions.</t>
  </si>
  <si>
    <t>Informed consent is still required for patients admitted to a health care facility, but inpatient standards of informed consent are applied in place of the otherwise provided requirements (Alaska Admin. Code tit. 12 §48.350(a)).</t>
  </si>
  <si>
    <t>Documentation of informed consent for minors required only by optometrists, through Alaska Admin. Code tit. 12 §48.350 which requires informed consent by an optometrist when prescribing a controlled substance to any patient.</t>
  </si>
  <si>
    <t>The general informed consent regulation for optometrists prescribing controlled substances generally requires that alternate treatment options be discussed. Alaska Admin. Code tit. 12 §48.350(a). Other practitioner-specific opioid for minors informed consent laws do not include alternate treatment options as an element of informed consent.</t>
  </si>
  <si>
    <t>Alaska Stat. § 08.68.705. Maximum dosage for opioid prescriptions.; Alaska Stat. § 08.36.355. Maximum dosage for opioid prescriptions.; Alaska Stat. § 08.72.276. Maximum dosage for opioid prescriptions.; Alaska Stat. § 08.64.363. Maximum dosage for opioid prescriptions.; Alaska Admin. Code tit. 12 §48.350. Use of controlled substances; limitations.</t>
  </si>
  <si>
    <t>Alaska Admin. Code tit. 12 §48.350 covers controlled substances generally when prescribed by optometrists. Practitioner specific and minor specific statutes only cover opioids.</t>
  </si>
  <si>
    <t>Alaska Stat. § 08.72.290. Criminal Penalty; Alaska Stat. § 08.36.315. Grounds for discipline, suspension, or revocation of license.; Alaska Stat. § 08.64.326. Grounds for imposition of disciplinary sanctions.; Alaska Stat. § 08.68.270. Grounds for denial, suspension, or revocation.; Alaska Stat. § 08.72.240. Grounds for imposition of disciplinary sanctions.; Alaska Stat. § 08.72.276. Maximum dosage for opioid prescriptions.</t>
  </si>
  <si>
    <t>Alaska Stat. § 08.36.315. Grounds for discipline, suspension, or revocation of license.; Alaska Stat. § 08.64.326. Grounds for imposition of disciplinary sanctions.; Alaska Stat. § 08.68.270. Grounds for denial, suspension, or revocation.; Alaska Stat. § 08.72.240. Grounds for imposition of disciplinary sanctions.; Alaska Stat. § 08.72.276. Maximum dosage for opioid prescriptions.</t>
  </si>
  <si>
    <t>Alaska Stat. § 08.36.317. Civil fine authority.; Alaska Stat. § 08.36.340. Penalties.; Alaska Stat. § 08.64.331. Disciplinary Sanctions.; Alaska Stat. § 08.68.275. Disciplinary Sanctions.; Alaska Stat. § 08.72.290. Criminal Penalty; Alaska Stat. § 08.36.315. Grounds for discipline, suspension, or revocation of license.; Alaska Stat. § 08.64.326. Grounds for imposition of disciplinary sanctions.; Alaska Stat. § 08.68.270. Grounds for denial, suspension, or revocation.; Alaska Stat. § 08.72.240. Grounds for imposition of disciplinary sanctions.; Alaska Stat. § 08.72.276. Maximum dosage for opioid prescriptions.</t>
  </si>
  <si>
    <t>Dentists and optometrists may be subject to a misdemeanor. Alaska Stat. §§ 08.36.340; 08.72.290. Dentists, physicians, PAs, optometrists and podiatrists may be subject to fines. Alaska Stat. §§ 08.36.317; 08.64.331; 08.72.290;   All practitioners may be subject to professional disciplinary action.</t>
  </si>
  <si>
    <t>Ariz. Admin. Code § R9-10-1021. Pain Management Services.</t>
  </si>
  <si>
    <t>Ariz. Admin. Code § R9-10-101. Definitions.; Ariz. Admin. Code § R9-10-1021. Pain Management Services.</t>
  </si>
  <si>
    <t>Informed consent requirements apply specifically to outpatient treatment centers, defined as "a health care institution class without inpatient beds." Ariz. Admin. Code §§ R9-10-1021;  R9-10-101.</t>
  </si>
  <si>
    <t>Enforcement mechanism exists for institutional licensees when a violation of statutes occur and the violation poses a direct risk to the life, health, or safety of a patient. Ariz. Admin. Code § R9-10-110.</t>
  </si>
  <si>
    <t>Ariz. Admin. Code § R9-10-101. Definitions.</t>
  </si>
  <si>
    <t>Ariz. Admin. Code § R9-10-1021. Pain Management Services.; Ariz. Admin. Code § R9-10-120. Opioid Prescribing and Treatment.</t>
  </si>
  <si>
    <t>Ariz. Admin. Code § R9-10-101. Definitions.; Ariz. Admin. Code § R9-10-1021. Pain Management Services.; Ariz. Admin. Code § R9-10-120. Opioid Prescribing and Treatment.</t>
  </si>
  <si>
    <t>Pursuant to Ariz. Admin. Code § R9-10-1021, informed consent must be obtained when prescribing controlled substances for pain management. Pursuant to Ariz. Admin. Code § R9-10-120, informed consent must be obtained when prescribing opioids.</t>
  </si>
  <si>
    <t>Ariz. Admin. Code § R9-10-120. Opioid Prescribing and Treatment.</t>
  </si>
  <si>
    <t>This exception applies only to opioid prescription requirements in Ariz. Admin. Code § R9-10-120. There are no exceptions specified in Ariz. Admin. Code § R9-10-1021 (requirements for controlled substance prescriptions for pain management), except that § R9-10-1021's informed consent requirements apply specifically to outpatient treatment centers, defined as "a health care institution class without inpatient beds." Ariz. Admin. Code §§ R9-10-1021; R9-10-101.</t>
  </si>
  <si>
    <t>Informed consent for opioid prescriptions may be obtained by a patient’s representative pursuant to Ariz. Admin. Code § R9-10-120. The law applying to controlled substance prescriptions for pain management does not address who may consent for a patient that lacks capacity. Ariz. Admin. Code § R9-10-1021.</t>
  </si>
  <si>
    <t>The signature requirement applies only to opioid prescriptions pursuant to Ariz. Admin. Code § R9-10-120.</t>
  </si>
  <si>
    <t>Both opioid prescriptions and controlled substance prescriptions for pain management require documentation of informed consent. Ariz. Admin. Code § R9-10-1021. Only opioid prescriptions require documentation of alternative treatment options. Ariz. Admin. Code § R9-10-120.</t>
  </si>
  <si>
    <t>Benefits and risks must be discussed for both opioid prescriptions pursuant to Ariz. Admin. Code § R9-10-120 and controlled substance prescriptions for pain management pursuant to Ariz. Admin. Code § R9-10-1021. For opioid prescriptions only, alternative treatment options must also be discussed. Ariz. Admin. Code § R9-10-120.</t>
  </si>
  <si>
    <t>For opioid prescriptions, prescribers must discuss the risks of adverse reactions, complications, and medication interactions. Ariz. Admin. Code § R9-10-120. Specific risks are not specified for controlled substance prescriptions for pain management.</t>
  </si>
  <si>
    <t>Ariz. Admin. Code § R9-10-120. Opioid Prescribing and Treatment.; Ariz. Admin. Code § R9-10-101. Definitions.</t>
  </si>
  <si>
    <t>Informed consent for opioid prescriptions may be obtained by a patient’s representative (which includes a parent, guardian, or surrogate) pursuant to Ariz. Admin. Code § R9-10-120. The law applying to controlled substance prescriptions for pain management does not address who may consent for minors. Ariz. Admin. Code § R9-10-1021.</t>
  </si>
  <si>
    <t>Ariz. Admin. Code § R9-10-1021. Pain Management Services.; Ariz. Admin. Code § R9-10-120. Opioid Prescribing and Treatment.; Ariz. Admin. Code § R9-10-120. Opioid Prescribing and Treatment.</t>
  </si>
  <si>
    <t>Ariz. Admin. Code § R9-10-101. Definitions.; Ariz. Admin. Code § R9-10-1021. Pain Management Services.; Ariz. Admin. Code § R9-10-120. Opioid Prescribing and Treatment.; Ariz. Admin. Code § R9-10-120. Opioid Prescribing and Treatment.</t>
  </si>
  <si>
    <t>This exception applies only to opioid prescription requirements in Ariz. Admin. Code § R9-10-120, and does not apply to informed consent requirements imposed on medical directors of a health care institution. There are no exceptions specified in Ariz. Admin. Code § R9-10-1021 (requirements for controlled substance prescriptions for pain management), except that § R9-10-1021's informed consent requirements apply specifically to outpatient treatment centers, defined as "a health care institution class without inpatient beds." Ariz. Admin. Code §§ R9-10-1021; R9-10-101.</t>
  </si>
  <si>
    <t>Ariz. Admin. Code § R9-10-120. Opioid Prescribing and Treatment.; Ariz. Admin. Code § R9-10-120. Opioid Prescribing and Treatment.</t>
  </si>
  <si>
    <t>Ariz. Admin. Code § R9-10-1021. Pain Management Services.; Ariz. Admin. Code § R9-10-120. Opioid Prescribing and Treatment.; Ariz. Admin. Code § R9-10-120. Opioid Prescribing and Treatment.; Ariz. Admin. Code § R9-10-120. Opioid Prescribing and Treatment.</t>
  </si>
  <si>
    <t>Ariz. Admin. Code § R9-10-120. Opioid Prescribing and Treatment.; Ariz. Admin. Code § R9-10-120. Opioid Prescribing and Treatment.; Ariz. Admin. Code § R9-10-120. Opioid Prescribing and Treatment.</t>
  </si>
  <si>
    <t>For opioid prescriptions, prescribers must discuss the risks of adverse reactions, complications, death, and medication interactions. Ariz. Admin. Code § R9-10-120. Specific risks are not specified for controlled substance prescriptions for pain management.</t>
  </si>
  <si>
    <t>Ariz. Admin. Code § R9-10-120. Opioid Prescribing and Treatment.; Ariz. Admin. Code § R9-10-120. Opioid Prescribing and Treatment.; Ariz. Admin. Code § R9-10-101. Definitions.</t>
  </si>
  <si>
    <t>Adverse reactions, complications</t>
  </si>
  <si>
    <t>Ariz. Admin. Code § R9-10-101. Definitions.; Ariz. Admin. Code § R9-10-1021. Pain Management Services.; Ariz. Admin. Code § R9-10-120. Opioid Prescribing and Treatment.; Ariz. Admin. Code § R9-10-120. Opioid Prescribing and Treatment.; Ariz. Rev. Stat. § 32-1706. Use of pharmaceutical agents.</t>
  </si>
  <si>
    <t>Ariz. Admin. Code § R9-10-1021. Pain Management Services.; Ariz. Admin. Code § R9-10-120. Opioid Prescribing and Treatment.; Ariz. Admin. Code § R9-10-120. Opioid Prescribing and Treatment.; Ariz. Admin. Code § R9-10-2006. Pain Management Services.</t>
  </si>
  <si>
    <t>Ariz. Admin. Code § R9-10-1021. Pain Management Services.; Ariz. Admin. Code § R9-10-101. Definitions.; Ariz. Admin. Code § R9-10-120. Opioid Prescribing and Treatment.; Ariz. Admin. Code § R9-10-120. Opioid Prescribing and Treatment.; Ariz. Admin. Code § R9-10-2006. Pain Management Services.</t>
  </si>
  <si>
    <t>Ariz. Admin. Code § R9-10-1021. Pain Management Services.; Ariz. Admin. Code § R9-10-120. Opioid Prescribing and Treatment.; Ariz. Admin. Code § R9-10-120. Opioid Prescribing and Treatment.; Ariz. Admin. Code § R9-10-2006. Pain Management Services.; Ariz. Admin. Code § R9-10-2007. Patient Rights.</t>
  </si>
  <si>
    <t>Pursuant to Ariz. Admin. Code § R9-10-1021, § R9-10-2006, and § R9-10-2007, informed consent must be obtained when prescribing controlled substances (including opioids) for pain management. Pursuant to Ariz. Admin. Code § R9-10-120, informed consent must be obtained when prescribing opioids.</t>
  </si>
  <si>
    <t>Ariz. Admin. Code § R9-10-120. Opioid Prescribing and Treatment.; Ariz. Admin. Code § R9-10-2006. Pain Management Services.</t>
  </si>
  <si>
    <t>Exceptions for treatment related to surgery and inpatient care apply only to opioid prescription requirements in Ariz. Admin. Code § R9-10-120. Exceptions for treatment for terminal conditions or malignant pain apply to both Ariz. Admin. Code § R9-10-120 and Ariz. Admin. Code § R9-10-2006. There are no exceptions specified in Ariz. Admin. Code § R9-10-1021 (requirements for controlled substance prescriptions for pain management), except that § R9-10-1021's informed consent requirements apply specifically to outpatient treatment centers, defined as "a health care institution class without inpatient beds." Ariz. Admin. Code §§ R9-10-1021; R9-10-101. There are no exceptions provided for Ariz. Admin. Code § R9-10-2007.</t>
  </si>
  <si>
    <t>Ariz. Admin. Code § R9-10-120. Opioid Prescribing and Treatment.; Ariz. Admin. Code § R9-10-120. Opioid Prescribing and Treatment.; Ariz. Admin. Code § R9-10-2006. Pain Management Services.</t>
  </si>
  <si>
    <t>Ariz. Admin. Code § R9-10-1021. Pain Management Services.; Ariz. Admin. Code § R9-10-120. Opioid Prescribing and Treatment.; Ariz. Admin. Code § R9-10-120. Opioid Prescribing and Treatment.; Ariz. Admin. Code § R9-10-120. Opioid Prescribing and Treatment.; Ariz. Admin. Code § R9-10-2006. Pain Management Services.; Ariz. Admin. Code § R9-10-2007. Patient Rights.</t>
  </si>
  <si>
    <t>Ariz. Admin. Code § R9-10-120. Opioid Prescribing and Treatment.; Ariz. Admin. Code § R9-10-120. Opioid Prescribing and Treatment.; Ariz. Admin. Code § R9-10-120. Opioid Prescribing and Treatment.; Ariz. Admin. Code § R9-10-2006. Pain Management Services.; Ariz. Admin. Code § R9-10-2007. Patient Rights.</t>
  </si>
  <si>
    <t>Both opioid prescriptions and controlled substance prescriptions for pain management require documentation of informed consent. Ariz. Admin. Code §§ R9-10-1021; R9-10-2006, and R9-10-2007. Only opioid prescriptions require documentation of alternative treatment options. Ariz. Admin. Code § R9-10-120.</t>
  </si>
  <si>
    <t>Ariz. Admin. Code § R9-10-120. Opioid Prescribing and Treatment.; Ariz. Admin. Code § R9-10-120. Opioid Prescribing and Treatment.; Ariz. Admin. Code § R9-10-2006. Pain Management Services.; Ariz. Admin. Code § R9-10-2007. Patient Rights.</t>
  </si>
  <si>
    <t>For opioid prescriptions, prescribers must discuss the risks of adverse reactions, complications, death, and medication interactions. Ariz. Admin. Code §§ R9-10-120; R9-10-2006; and R9-10-2007. Specific risks are not specified for controlled substance prescriptions for pain management.</t>
  </si>
  <si>
    <t>Ariz. Admin. Code § R9-10-1021. Pain Management Services.; Ariz. Admin. Code § R9-10-120. Opioid Prescribing and Treatment.; Ariz. Admin. Code § R9-10-2006. Pain Management Services.</t>
  </si>
  <si>
    <t>Exceptions for treatment related to surgery and inpatient care apply only to opioid prescription requirements in Ariz. Admin. Code § R9-10-120. Exceptions for treatment for terminal conditions or malignant pain apply to both Ariz. Admin. Code § R9-10-120 and Ariz. Admin. Code § R9-10-2006. There are no exceptions specified in Ariz. Admin. Code § R9-10-1021 (requirements for controlled substance prescriptions for pain management), except that § R9-10-1021's informed consent requirements apply specifically to outpatient treatment centers, defined as "a health care institution class without inpatient beds." Ariz. Admin. Code §§ R9-10-1021; R9-10-101. There are no exceptions provided for Ariz. Admin. Code § R9-10-2007 (requirement that a medical director ensure that a medical practitioner obtain informed consent when prescribing an opioid).</t>
  </si>
  <si>
    <t>Exceptions for treatment related to surgery and inpatient care apply only to opioid prescription requirements in Ariz. Admin. Code § R9-10-120. Exceptions for treatment for terminal conditions or malignant pain apply to both Ariz. Admin. Code § R9-10-120 and Ariz. Admin. Code § R9-10-2006. There are no exceptions specified in Ariz. Admin. Code § R9-10-1021 (requirements for controlled substance prescriptions for pain management), except that § R9-10-1021's informed consent requirements apply specifically to outpatient treatment centers, defined as "a health care institution class without inpatient beds." Ariz. Admin. Code §§ R9-10-1021; R9-10-101. Ariz. Admin. Code § R9-10-2006 provides explicit exemptions for terminal conditions, malignant pain, brief 72 hour in-patient care, and changing opioid dosing following informed consent requirements already having been met for the previous dosage. There are no exceptions provided for Ariz. Admin. Code § R9-10-2007 (requirement that a medical director ensure that a medical practitioner obtain informed consent when prescribing an opioid).</t>
  </si>
  <si>
    <t>Ariz. Admin. Code § R9-10-1021. Pain Management Services.; Ariz. Admin. Code § R9-10-120. Opioid Prescribing and Treatment.; Ariz. Admin. Code § R9-10-120. Opioid Prescribing and Treatment.; Ariz. Admin. Code § R9-10-2006. Pain Management Services.; Ariz. Admin. Code § R9-10-101. Definitions.</t>
  </si>
  <si>
    <t>Enforcement mechanism exists for institutional licensees when a violation of statutes occur and the violation poses a direct risk to the life, health, or safety of a patient. Ariz. Admin. Code § R9-10-110. There is also a general law which provides for penalties of a health care institution that violates applicable requirements, including the directive for medical directors to ensure that informed consent is provided. Ariz. Admin. Code § R9-10-112. Ariz. Admin. Code § R9-10-112 provides for a general enforcement mechanism if provider does not comply with applicable requirements of this chapter.</t>
  </si>
  <si>
    <t>Enforcement mechanism exists for institutional licensees when a violation of statutes occur and the violation poses a direct risk to the life, health, or safety of a patient. Ariz. Admin. Code § R9-10-110. There is also a general law which provides for penalties of a health care institution that violates applicable requirements, including the directive for medical directors to ensure that informed consent is provided. Ariz. Admin. Code § R9-10-112.Ariz. Admin. Code § R9-10-112 provides for a general enforcement mechanism if provider does not comply with applicable requirements of this chapter.</t>
  </si>
  <si>
    <t>060.00.1 Ark. Code R. § 2 Regulation 2; 060.00.1 Ark. Code R. § 2 Regulation 2</t>
  </si>
  <si>
    <t>060.00.1 Ark. Code R. § 2 Regulation 2</t>
  </si>
  <si>
    <t>Physicians must obtain written informed consent from the guardian or authorized representative of a patient they are concerned may abuse controlled substances. 060.00.1 Ark. Code R. § 2</t>
  </si>
  <si>
    <t>Physicians are required to discuss risks and benefits of the use of controlled substances only if "he or she is concerned [the patient] may abuse controlled substances." 060.00.1 Ark. Code R. § 2.</t>
  </si>
  <si>
    <t>Per 060.00.1 Ark. Code R. § 2 Regulation 2(6) informed consent is required for physicians prescribing opioids (referred to as narcotics in the regulation) in "Schedule 2, 3, 4, and 5, excluding Schedule 4 Propoxyphene products and Ultram or Tramadol and to include the schedule drugs Talwin, Stadol, and Nubain."</t>
  </si>
  <si>
    <t>Physicians must obtain written informed consent from the guardian or authorized representative of a patient they are concerned may abuse controlled substances. 060.00.1 Ark. Code R. § 2.</t>
  </si>
  <si>
    <t>Ark. Code § 20-7-707. Prescriber requirements</t>
  </si>
  <si>
    <t>060.00.1 Ark. Code R. § 2 Regulation 2; Ark. Code § 20-7-707. Prescriber requirements</t>
  </si>
  <si>
    <t>060.00.1 Ark. Code R. § 2 Regulation 2; 060.00.1 Ark. Code R. § 2 Regulation 2; 060.00.1 Ark. Code R. § 2 Regulation 2</t>
  </si>
  <si>
    <t>APRNs are required to obtain written informed consent only for those they are concerned may abuse controlled substances. 007.34.1-4 Ark. Code R. § VIII.</t>
  </si>
  <si>
    <t>Ark. Code § 20-7-707. Prescriber requirements; 060.00.1 Ark. Code R. § 2 Regulation 2</t>
  </si>
  <si>
    <t>A pain contract and informed consent are required by 060.00.1 Ark. Code R. § 2 Regulation No. 2, for three consecutive months of prescribing: an opioid written for more than the equivalent of ninety (90) tablets, each containing 5mg of hydrocodone; an MME of more than 15mg per day or tramadol exceeding 50mg or 120 tablets per day.</t>
  </si>
  <si>
    <t>060.00.1 Ark. Code R. § 2 Regulation 2; 007.34.1-4 Ark. Code R. § VIII. Prescriptive Authority</t>
  </si>
  <si>
    <t>Ark. Code § 20-7-707. Prescriber requirements; 060.00.1 Ark. Code R. § 2 Regulation 2; Ark. Code § 20-7-702 Definitions</t>
  </si>
  <si>
    <t>Informed consent is required for all narcotic (or opioid) prescriptions in Schedules 2, 3,4, and 5 (and Talwin, Stadol, and Nubain) issued for pain. 060.00.1 Ark. Code R. § 2.   Informed consent is required to be documented for any opioid prescription for chronic pain that exceeds 50 MME per day. 060.00.1 Ark. Code R. § 2.   Informed consent is required in writing as part of a pain treatment agreement prior to initiating any opioid prescription for chronic pain that exceeds 50 MME per day. 060.00.1 Ark. Code R. § 2.</t>
  </si>
  <si>
    <t>Exceptions for treatment of malignant or terminal illness only apply to narcotic (or opioid) prescriptions in Schedules 2, 3,4, and 5 (and Talwin, Stadol, and Nubain) issues for pain. 060.00.1 Ark. Code R. § 2.</t>
  </si>
  <si>
    <t>Ark. Code § 20-7-707. Prescriber requirements; 060.00.1 Ark. Code R. § 2 Regulation 2; 060.00.1 Ark. Code R. § 2 Regulation 2</t>
  </si>
  <si>
    <t>007.34.1-4 Ark. Code R. § VIII. Prescriptive Authority; 060.00.1 Ark. Code R. § 2 Regulation 2</t>
  </si>
  <si>
    <t>Signature is only required for the pain treatment agreement prior to initiating any opioid prescription for chronic pain that exceeds 50 MME per day. 060.00.1 Ark. Code R. § 2.</t>
  </si>
  <si>
    <t>Drug screening agreement, plans for treatment discontinuation, and random pill counts are only required for the pain treatment agreement prior to initiating any opioid prescription for chronic pain that exceeds 50 MME per day. 060.00.1 Ark. Code R. § 2.   Documentation of informed consent is required for any opioid prescription for chronic pain that exceeds 50 MME  or narcotic (or opioid) prescriptions in Schedules 2, 3,4, and 5 (and Talwin, Stadol, and Nubain) issued for pain.</t>
  </si>
  <si>
    <t>Discussion topics are only required for opioid prescriptions for chronic pain that exceeds 50 MME per day. 060.00.1 Ark. Code R. § 2.</t>
  </si>
  <si>
    <t>Informed consent is required for all narcotic (or opioid) prescriptions in Schedules 2, 3,4, and 5 (and Talwin, Stadol, and Nubain) issues for pain. 060.00.1 Ark. Code R. § 2.   Informed consent is required to be documented for any opioid prescription for chronic pain that exceeds 50 MME per day. 060.00.1 Ark. Code R. § 2.   Informed consent is required in writing as part of a pain treatment agreement prior to initiating any opioid prescription for chronic pain that exceeds 50 MME per day. 060.00.1 Ark. Code R. § 2.</t>
  </si>
  <si>
    <t>007.34.1-4 Ark. Code R. § XII. Prescribing for Chronic Nonmalignant Pain; 060.00.1 Ark. Code R. § 2 Regulation 2; 060.00.1 Ark. Code R. § 2 Regulation 2</t>
  </si>
  <si>
    <t>Informed consent is required for all narcotic (or opioid) prescriptions in Schedules 2, 3,4, and 5 (and Talwin, Stadol, and Nubain) issues for pain. 060.00.1 Ark. Code R. § 2.Informed consent is required to be documented for any opioid prescription for chronic pain that exceeds 50 MME per day. 060.00.1 Ark. Code R. § 2.Informed consent is required in writing as part of a pain treatment agreement prior to initiating any opioid prescription for chronic pain that exceeds 50 MME per day. 060.00.1 Ark. Code R. § 2.</t>
  </si>
  <si>
    <t>060.00.1 Ark. Code R. § 2 Regulation 2(6) includes "narcotic agents Schedule 2 [except 2.6(e)], 3, 4, and 5, and to include the schedule drugs Talwin, Stadol, and Nubain."</t>
  </si>
  <si>
    <t>Cal. Health &amp; Safety Code § 11158.1. Prescription for controlled substance containing opioids; dispensing or issuing to minors; required discussions; exemptions</t>
  </si>
  <si>
    <t>Although California does not have a law requiring informed consent for all adults, Cal. Bus. &amp; Prof. Code § 741(2) requires the offering of a naloxone prescription when prescribing opioids along with education about overdose prevention.</t>
  </si>
  <si>
    <t>Obtaining consent would be to the detriment of minor’s health, Hospital treatment, Hospice care, Treatment related to surgery, Emergency Situations, Treatment of a terminal condition, Licensed home health care</t>
  </si>
  <si>
    <t>Cal. Health &amp; Safety Code § 11158.1. Prescription for controlled substance containing opioids; dispensing or issuing to minors; required discussions; exemptions; Cal. Health &amp; Safety Code § 11159. Order for use by hospital patient; form and contents; record; Cal. Health &amp; Safety Code § 11159.2. Treatment of terminally ill patient with controlled substances for pain relief; prescription requirements; technical errors in certification; Cal. Health &amp; Safety Code § 11167.5. Hospice care provided by licensed facilities or home health agencies; oral or electronically transmitted prescriptions for Schedule II controlled substances; transaction documentation; Cal. Health &amp; Safety Code § 11159.2. Treatment of terminally ill patient with controlled substances for pain relief; prescription requirements; technical errors in certification; Cal. Health &amp; Safety Code § 11158.1. Prescription for controlled substance containing opioids; dispensing or issuing to minors; required discussions; exemptions</t>
  </si>
  <si>
    <t>Cal. Health &amp; Safety Code § 11158.1. Prescription for controlled substance containing opioids; dispensing or issuing to minors; required discussions; exemptions; Cal. Health &amp; Safety Code § 11158.1. Prescription for controlled substance containing opioids; dispensing or issuing to minors; required discussions; exemptions; Cal. Health &amp; Safety Code § 11158.1. Prescription for controlled substance containing opioids; dispensing or issuing to minors; required discussions; exemptions</t>
  </si>
  <si>
    <t>Cal. Health &amp; Safety Code § 11150. Persons authorized to write or issue prescriptions</t>
  </si>
  <si>
    <t>Cal. Health &amp; Safety Code § 11158.1. Prescription for controlled substance containing opioids; dispensing or issuing to minors; required discussions; exemptions; Cal. Health &amp; Safety Code § 11159. Order for use by hospital patient; form and contents; record; Cal. Health &amp; Safety Code § 11159.2. Treatment of terminally ill patient with controlled substances for pain relief; prescription requirements; technical errors in certification; Cal. Health &amp; Safety Code § 11167.5. Hospice care provided by licensed facilities or home health agencies; oral or electronically transmitted prescriptions for Schedule II controlled substances; transaction documentation</t>
  </si>
  <si>
    <t>Cal. Health &amp; Safety Code § 11158.1. Prescription for controlled substance containing opioids; dispensing or issuing to minors; required discussions; exemptions; Cal. Health &amp; Safety Code § 11158.1. Prescription for controlled substance containing opioids; dispensing or issuing to minors; required discussions; exemptions</t>
  </si>
  <si>
    <t>Conn. Gen. Stat. 20-14o. Prescriptions for opioid drugs.</t>
  </si>
  <si>
    <t>Conn. Gen. Stat. 20-14o. Prescriptions for opioid drugs.; Conn. Gen. Stat. 20-14c. Dispensing and labeling of drugs. Definitions</t>
  </si>
  <si>
    <t>Conn. Gen. Stat. 20-13c. Restriction, suspension, or revocation of physician’s right to practice. Grounds.</t>
  </si>
  <si>
    <t>Conn. Gen. Stat. 20-14c. Dispensing and labeling of drugs. Definitions; Conn. Gen. Stat. 20-14o. Prescriptions for opioid drugs.</t>
  </si>
  <si>
    <t>Conn. Gen. Stat. 20-14o. Prescriptions for opioid drugs.; Conn. Gen. Stat. 20-14s. Treatment agreement required for prescription of opioid drugs for duration greater than twelve weeks.</t>
  </si>
  <si>
    <t>Conn. Gen. Stat. 20-14s. Treatment agreement required for prescription of opioid drugs for duration greater than twelve weeks.</t>
  </si>
  <si>
    <t>Treatment agreement/plan, which includes discussion of risks, is required where opioid drug is used for a duration greater than twelve weeks. Conn. Gen. Stat. 20-14s.</t>
  </si>
  <si>
    <t>24 Del. Admin. Code § 1700-18.0 Use of Controlled Substances for the Treatment of Pain. Purpose.</t>
  </si>
  <si>
    <t>24 Del. Admin. Code § 1700-18.0 Use of Controlled Substances for the Treatment of Pain. Purpose.; 24 Del. Admin. Code § 1700-18.0 Use of Controlled Substances for the Treatment of Pain. Purpose.</t>
  </si>
  <si>
    <t>24 Del. Admin. Code § 1700-8.0 Dishonorable or Unethical Conduct.; Del. Code tit. 24, § 1731. Unprofessional conduct and inability to practice medicine.; Del. Code tit. 24, § 1731. Unprofessional conduct and inability to practice medicine.; 24 Del. Admin. Code § 1700-17.0. Disciplinary Authority.</t>
  </si>
  <si>
    <t>Del. Code tit. 24, § 1731. Unprofessional conduct and inability to practice medicine.; Del. Code tit. 24, § 1731. Unprofessional conduct and inability to practice medicine.; 24 Del. Admin. Code § 1700-8.0 Dishonorable or Unethical Conduct.</t>
  </si>
  <si>
    <t>Del. Code tit. 24, § 1731. Unprofessional conduct and inability to practice medicine.</t>
  </si>
  <si>
    <t>Del. Code tit. 24, § 1731. Unprofessional conduct and inability to practice medicine.; Del. Code tit. 24, § 1731. Unprofessional conduct and inability to practice medicine.; 24 Del. Admin. Code § 1700-8.0 Dishonorable or Unethical Conduct.; 24 Del. Admin. Code § 1700-17.0. Disciplinary Authority.</t>
  </si>
  <si>
    <t>24 Del. Admin. Code § 1700-18.0 Use of Controlled Substances for the Treatment of Pain. Purpose.; 24 Del. Admin. Code § 9.0. Safe Prescribing of Opioid Analgesics.; 24 Del. Admin. Code § 9.0. Safe Prescribing of Opioid Analgesics.</t>
  </si>
  <si>
    <t>24 Del. Admin. Code § 1700-18.0 Use of Controlled Substances for the Treatment of Pain. Purpose.; 24 Del. Admin. Code § 9.0. Safe Prescribing of Opioid Analgesics.</t>
  </si>
  <si>
    <t>24 Del. Admin. Code § 1700-18.0 Use of Controlled Substances for the Treatment of Pain. Purpose.; 24 Del. Admin. Code § 1700-18.0 Use of Controlled Substances for the Treatment of Pain. Purpose.; 24 Del. Admin. Code § 9.0. Safe Prescribing of Opioid Analgesics.; 24 Del. Admin. Code § 9.0. Safe Prescribing of Opioid Analgesics.</t>
  </si>
  <si>
    <t>24 Del. Admin. Code § 1700-18.0 Use of Controlled Substances for the Treatment of Pain. Purpose.; 24 Del. Admin. Code § 9.0. Safe Prescribing of Opioid Analgesics.; 24 Del. Admin. Code § 1700-18.0 Use of Controlled Substances for the Treatment of Pain. Purpose.</t>
  </si>
  <si>
    <t>An older regulation (24 Del. Admin. Code § 1700-18.0) covers informed consent for controlled substances for the treatment of pain generally; a new regulation (24 Del. Admin. Code § 9.0) is more specific and covers opioid analgesics.</t>
  </si>
  <si>
    <t>24 Del. Admin. Code § 9.0. Safe Prescribing of Opioid Analgesics.</t>
  </si>
  <si>
    <t>Exceptions exist for the opioid-specific informed consent requirements. 24 Del. Admin. Code § 9.9. No exceptions exist for the older regulation, 24 Del. Admin. Code § 1700-18.3, covering informed consent for the general use of controlled substances for the treatment of pain.</t>
  </si>
  <si>
    <t>24 Del. Admin. Code § 9.0. Safe Prescribing of Opioid Analgesics.; 24 Del. Admin. Code § 1700-18.0 Use of Controlled Substances for the Treatment of Pain. Purpose.</t>
  </si>
  <si>
    <t>An older regulation (24 Del. Admin. Code § 1700-18.0) covers informed consent for controlled substances for the treatment of pain generally; a new regulation (24 Del. Admin. Code § 9.0) is more specific and covers opioid analgesics, including a minor-specific provision.</t>
  </si>
  <si>
    <t>24 Del. Admin. Code § 1700-18.0 Use of Controlled Substances for the Treatment of Pain. Purpose.; 24 Del. Admin. Code § 1700-18.0 Use of Controlled Substances for the Treatment of Pain. Purpose.; 24 Del. Admin. Code § 9.0. Safe Prescribing of Opioid Analgesics.; 24 Del. Admin. Code § 9.0. Safe Prescribing of Opioid Analgesics.; 24 Del. Admin. Code § 9.0. Safe Prescribing of Opioid Analgesics.</t>
  </si>
  <si>
    <t>24 Del. Admin. Code § 1700-18.0 Use of Controlled Substances for the Treatment of Pain. Purpose.; 24 Del. Admin. Code § 9.0. Safe Prescribing of Opioid Analgesics.; 24 Del. Admin. Code § 9.0. Safe Prescribing of Opioid Analgesics.; 24 Del. Admin. Code § 1700-18.0 Use of Controlled Substances for the Treatment of Pain. Purpose.</t>
  </si>
  <si>
    <t>Pursuant to 24 Del. Admin. Code § 1700-18.3, informed consent is required for all treatment with controlled substances regardless of whether treating pain or not. Pursuant to 24 Del. Admin. Code § 9.6 a written informed consent form must be obtained for the treatment of acute pain with opioids for a non-initial prescription.Pursuant to 24 Del. Admin. Code § 9.5.2 a documentation of the risk associated with opioid use must be discussed and documented for when prescribing any opioid to a minor patient.</t>
  </si>
  <si>
    <t>Pursuant to 24 Del. Admin. Code § 9.9 indicated exceptions only apply to the requirement to obtain informed consent for the prescriptions of any opioids to a minor. No exceptions exist for the older regulation, 24 Del. Admin. Code § 1700-18.3, covering informed consent for the general use of controlled substances for the treatment of pain.</t>
  </si>
  <si>
    <t>Pursuant to 24 Del. Admin. Code § 9.6.3, alternatives to opioids must be discussed with the patient prior to prescribing for acute pain only.</t>
  </si>
  <si>
    <t>Pursuant to 24 Del. Admin. Code § 1700-18.3, informed consent is required for all treatment with controlled substances. Pursuant to 24 Del. Admin. Code § 9.6 a written informed consent form must be obtained for the treatment of acute pain with opioids. Pursuant to 24 Del. Admin. Code § 9.5.2 a documentation of the risk associated with opioid use must be discussed and documented for when prescribing any opioid to a minor patient.</t>
  </si>
  <si>
    <t>24 Del. Admin. Code § 1700-8.0 Dishonorable or Unethical Conduct.; Del. Code tit. 24, § 1731. Unprofessional conduct and inability to practice medicine.; 24 Del. Admin. Code § 1700-17.0. Disciplinary Authority.; Del. Code tit. 24, § 1731. Unprofessional conduct and inability to practice medicine.</t>
  </si>
  <si>
    <t>Del. Code tit. 24, § 1731. Unprofessional conduct and inability to practice medicine.; 24 Del. Admin. Code § 1700-8.0 Dishonorable or Unethical Conduct.; Del. Code tit. 24, § 1731. Unprofessional conduct and inability to practice medicine.</t>
  </si>
  <si>
    <t>Del. Code tit. 24, § 1731. Unprofessional conduct and inability to practice medicine.; 24 Del. Admin. Code § 1700-8.0 Dishonorable or Unethical Conduct.; 24 Del. Admin. Code § 1700-17.0. Disciplinary Authority.; Del. Code tit. 24, § 1731. Unprofessional conduct and inability to practice medicine.</t>
  </si>
  <si>
    <t>D.C. Mun. Regs. Tit. 17 § 4616. Standards for the Use of Controlled Substances for the Treatment Pain.</t>
  </si>
  <si>
    <t>D.C. Mun. Regs. Tit. 17 § 4616. Standards for the Use of Controlled Substances for the Treatment Pain.; D.C. Mun. Regs. Tit. 17 § 4616. Standards for the Use of Controlled Substances for the Treatment Pain.</t>
  </si>
  <si>
    <t>The physician must keep records of discussion of risks and benefits. D.C. Mun. Regs. Tit. 17 § 4616.14. In addition, for patients with a history or who are at high risk of substance abuse the physician must make use of a written agreement. D.C. Mun. Regs. Tit. 17 § 4616.9.</t>
  </si>
  <si>
    <t>Fla. Stat. § 456.44. Controlled substance prescribing.; Fla. Admin. Code r. 64B8-9.013. Standards for the Use of Controlled Substances for the Treatment of Pain.; Fla. Admin. Code r. 64B15-14.005. Standards for the Use of Controlled Substances for Treatment of Pain</t>
  </si>
  <si>
    <t>Fla. Stat. § 456.44. Controlled substance prescribing.; Fla. Admin. Code r. 64B15-14.005. Standards for the Use of Controlled Substances for Treatment of Pain; Fla. Stat. § 456.44. Controlled substance prescribing.; Fla. Admin. Code r. 64B15-14.005. Standards for the Use of Controlled Substances for Treatment of Pain; Fla. Admin. Code r. 64B8-9.013. Standards for the Use of Controlled Substances for the Treatment of Pain.</t>
  </si>
  <si>
    <t>Fla. Stat. § 456.44 applies to the treatment of chronic nonmalignant pain. Fla. Admin. Code r. 64B8-9.013 and Fla. Admin. Code r. 64B15-14.005 apply to the treatment of all pain.</t>
  </si>
  <si>
    <t>Fla. Stat. § 456.44. Controlled substance prescribing.; Fla. Stat. § 456.44. Controlled substance prescribing.</t>
  </si>
  <si>
    <t>The cancer-related-care exception applies only to prescriptions for chronic nonmalignant pain. Fla. Stat. § 456.44(1)(e).</t>
  </si>
  <si>
    <t>Fla. Stat. § 456.44. Controlled substance prescribing.</t>
  </si>
  <si>
    <t>Fla. Stat. § 456.072. Grounds for discipline; penalties; enforcement.; Fla. Stat. § 456.072. Grounds for discipline; penalties; enforcement.; Fla. Stat. § 456.072. Grounds for discipline; penalties; enforcement.</t>
  </si>
  <si>
    <t>Fla. Stat. § 456.072. Grounds for discipline; penalties; enforcement.</t>
  </si>
  <si>
    <t>Fla. Admin. Code r. 64B15-14.005. Standards for the Use of Controlled Substances for Treatment of Pain; Fla. Admin. Code r. 64B8-9.013. Standards for the Use of Controlled Substances for the Treatment of Pain.; Fla. Stat. § 456.44. Controlled substance prescribing.</t>
  </si>
  <si>
    <t>Fla. Stat. § 456.44. Controlled substance prescribing.; Fla. Stat. § 456.44. Controlled substance prescribing.; Fla. Admin. Code r. 64B8-9.013. Standards for the Use of Controlled Substances for the Treatment of Pain.; Fla. Admin. Code r. 64B15-14.005. Standards for the Use of Controlled Substances for Treatment of Pain</t>
  </si>
  <si>
    <t>Fla. Stat. § 456.072. Grounds for discipline; penalties; enforcement.; Fla. Stat. § 456.072. Grounds for discipline; penalties; enforcement.; Fla. Stat. § 456.072. Grounds for discipline; penalties; enforcement.; Fla. Stat. § 456.072. Grounds for discipline; penalties; enforcement.</t>
  </si>
  <si>
    <t>Fla. Stat. § 456.44. Controlled substance prescribing.; Fla. Admin. Code r. 64B8-9.013. Standards for the Use of Controlled Substances for the Treatment of Pain.</t>
  </si>
  <si>
    <t>Fla. Stat. § 456.44. Controlled substance prescribing.; Fla. Admin. Code r. 64B8-9.013. Standards for the Use of Controlled Substances for the Treatment of Pain.; Fla. Admin. Code r. 64B15-14.005. Standards for the Use of Controlled Substances for Treatment of Pain; Fla. Stat. § 456.44. Controlled substance prescribing.</t>
  </si>
  <si>
    <t>Fla. Admin. Code r. 64B15-14.005. Standards for the Use of Controlled Substances for Treatment of Pain; Fla. Admin. Code r. 64B8-9.013. Standards for the Use of Controlled Substances for the Treatment of Pain.; Fla. Stat. § 456.44. Controlled substance prescribing.; Fla. Stat. § 456.44. Controlled substance prescribing.</t>
  </si>
  <si>
    <t>Fla. Stat. § 456.44(3)(c) applies to the treatment of chronic nonmalignant pain. Fla. Admin. Code r. 64B8-9.013 and Fla. Admin. Code r. 64B15-14.005 apply to the treatment of all pain.</t>
  </si>
  <si>
    <t>The cancer-related-care exception applies only to prescriptions for chronic nonmalignant pain. Fla. Stat. § 456.44(1)(f).</t>
  </si>
  <si>
    <t>The written controlled substance agreement requirement applies only to the treatment of chronic nonmalignant pain. Fla. Stat. § 456.44(3)(c). Additionally, for patients at high risk for medication abuse, physicians must use a written agreement outlining patient responsibilities. Fla. Admin. Code r. 64B8-9.013(3)(c), r. 64B15-14.005(3)(c).</t>
  </si>
  <si>
    <t>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64B15-14.005. Standards for the Use of Controlled Substances for Treatment of Pain</t>
  </si>
  <si>
    <t>Fla. Admin. Code r. 64B15-14.005. Standards for the Use of Controlled Substances for Treatment of Pain; Fla. Admin. Code r. 64B8-9.013. Standards for the Use of Controlled Substances for the Treatment of Pain.; Fla. Admin. Code r. 64B5-17.0045. Standards for the Prescribing of Controlled Substances for the Treatment of Acute Pain.; Fla. Stat. § 456.44. Controlled substance prescribing.; Fla. Stat. § 456.44. Controlled substance prescribing.</t>
  </si>
  <si>
    <t>Fla. Stat. § 456.44(3)(c) applies to the treatment of chronic nonmalignant pain. Fla. Admin. Code r. 64B5-17.0045 applies to the treatment of acute pain. Fla. Admin. Code r. 64B8-9.013 and Fla. Admin. Code r. 64B15-14.005 apply to the treatment of all pain.</t>
  </si>
  <si>
    <t>Fla. Stat. § 456.44. Controlled substance prescribing.; Fla. Stat. § 456.44. Controlled substance prescribing.; Fla. Admin. Code r. 64B5-17.0045. Standards for the Prescribing of Controlled Substances for the Treatment of Acute Pain.</t>
  </si>
  <si>
    <t>The cancer-related-care exception applies to prescriptions for chronic nonmalignant pain, Fla. Stat. § 456.44(1)(f), and prescriptions for acute pain prescribed by dentists, Fla. Admin. Code r. 64B5-17.0045(1)(a). Palliative care and treatment of a terminal condition are exceptions only to the informed consent requirements for acute pain prescribed by dentists. Fla. Admin. Code r. 64B5-17.0045(1)(a).</t>
  </si>
  <si>
    <t>Fla. Stat. § 456.44. Controlled substance prescribing.; Fla. Admin. Code r. 64B5-17.0045. Standards for the Prescribing of Controlled Substances for the Treatment of Acute Pain.</t>
  </si>
  <si>
    <t>For chronic pain, providers must discuss the benefits and risks of the drug. Fla. Stat. § 456.44(3)(c). For acute pain, dentists must also discuss "expected pain intensity, duration, options, use of pain medications, non-medication therapies, and common side effects." Fla. Admin. Code r. 64B5-17.0045(2)(c).</t>
  </si>
  <si>
    <t>Fla. Admin. Code r. 64B5-17.0045. Standards for the Prescribing of Controlled Substances for the Treatment of Acute Pain.; Fla. Stat. § 456.44. Controlled substance prescribing.</t>
  </si>
  <si>
    <t>Physicians, physician assistants, and advanced practice registered nurses must discuss benefits and risks of the use of the drug. Fla. Stat. § 456.44(3)(c). Dentists must discuss benefits and risks of the use of the drug, and also "expected pain intensity, duration, options, use of pain medications, non-medication therapies, and common side effects." Fla. Admin. Code r. 64B5-17.0045(2)(c).</t>
  </si>
  <si>
    <t>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64B13-3.100. Standards for the Prescribing of Controlled Substances for the Treatment of Acute Pain.; Fla. Admin. Code r. 64B15-14.005. Standards for the Use of Controlled Substances for Treatment of Acute Pain</t>
  </si>
  <si>
    <t>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64B13-3.100. Standards for the Prescribing of Controlled Substances for the Treatment of Acute Pain.; Fla. Admin. Code r. 64B15-14.005. Standards for the Use of Controlled Substances for Treatment of Acute Pain</t>
  </si>
  <si>
    <t>Fla. Stat. § 456.44(3)(c) applies to the treatment of chronic nonmalignant pain. Fla. Admin. Code r. 64B5-17.0045 and Fla. Admin. Code r. 64B13-3.100 apply to the treatment of acute pain. Fla. Admin. Code r. 64B8-9.013 and Fla. Admin. Code r. 64B15-14.005 apply to the treatment of all pain.</t>
  </si>
  <si>
    <t>Fla. Stat. § 456.44. Controlled substance prescribing.; Fla. Stat. § 456.44. Controlled substance prescribing.; Fla. Admin. Code r. 64B5-17.0045.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t>
  </si>
  <si>
    <t>Palliative care and treatment of a terminal condition are exceptions only to the informed consent requirements for acute pain. Fla. Admin. Code r. 64B5-17.0045(1)(a), r. 64B13-3.100(1)(a), r. 64B15-14.005(1)(a).</t>
  </si>
  <si>
    <t>The written controlled substance agreement requirement applies only to the treatment of chronic nonmalignant pain. Fla. Stat. § 456.44(3)(c). Additionally, for patients at high risk for medication abuse, physicians must use a written agreement outlining patient responsibilities. Fla. Admin. Code r. 64B8-9.013(3)(c).</t>
  </si>
  <si>
    <t>Fla. Stat. § 456.44. Controlled substance prescribing.; Fla. Admin. Code r. 64B5-17.0045.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t>
  </si>
  <si>
    <t>For chronic pain, providers must discuss the benefits and risks of the drug. Fla. Stat. § 456.44(3)(c). For acute pain, providers must also discuss "expected pain intensity, duration, options, use of pain medications, non-medication therapies, and common side effects." Fla. Admin. Code r. 64B5-17.0045(2)(c), 64B13-3.100(2)(c), 64B15-14.005(2)(c).</t>
  </si>
  <si>
    <t>Fla. Admin. Code r. 64B15-14.005. Standards for the Use of Controlled Substances for Treatment of Acute Pain; Fla. Admin. Code r. 64B13-3.100. Standards for the Prescribing of Controlled Substances for the Treatment of Acute Pain.; Fla. Admin. Code r. 64B8-9.013. Standards for the Use of Controlled Substances for the Treatment of Pain.; Fla. Admin. Code r. 64B5-17.0045. Standards for the Prescribing of Controlled Substances for the Treatment of Acute Pain.; Fla. Stat. § 456.44. Controlled substance prescribing.</t>
  </si>
  <si>
    <t>Fla. Stat. § 456.44. Controlled substance prescribing.; Fla. Admin. Code r. 64B5-17.0045. Standards for the Prescribing of Controlled Substances for the Treatment of Acute Pain.; Fla. Admin. Code r. 64B13-3.100. Standards for the Prescribing of Controlled Substances for the Treatment of Acute Pain.; Fla. Admin. Code r. 64B8-9.013. Standards for the Use of Controlled Substances for the Treatment of Pain.; Fla. Admin. Code r. 64B15-14.005. Standards for the Use of Controlled Substances for Treatment of Acute Pain; Fla. Admin. Code r. 64B18-23.002. Standards for the Prescribing of Controlled Substances for the Treatment of Acute Pain.</t>
  </si>
  <si>
    <t>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</si>
  <si>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</si>
  <si>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456.44(3)(c) applies to the treatment of chronic nonmalignant pain. Fla. Admin. Code r. 64B5-17.0045, Fla. Admin. Code r. 64B13-3.100, Fla. Admin. Code r. 64B15-14.005, and Fla. Admin. Code r. 64B18-23.002 apply to the treatment of acute pain. Fla. Admin. Code r. 64B8-9.013 applies to the treatment of all pain.</t>
  </si>
  <si>
    <t>Fla. Stat. § 456.44. Controlled substance prescribing.; Fla. Stat. § 456.44. Controlled substance prescribing.; Fla. Admin. Code r. 64B5-17.0045.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</si>
  <si>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Palliative care and treatment of a terminal condition are exceptions only to the informed consent requirements for acute pain. Fla. Admin. Code r. 64B5-17.0045(1)(a), r. 64B13-3.100(1)(a), r. 64B15-14.005(1)(a), r. 64B18-23.002(1)(a).</t>
  </si>
  <si>
    <t>For chronic pain, providers must discuss the benefits and risks of the drug. Fla. Stat. § 456.44(3)(c). For acute pain, providers must also discuss "expected pain intensity, duration, options, use of pain medications, non-medication therapies, and common side effects." Fla. Admin. Code r. 64B5-17.0045(2)(c), 64B13-3.100(2)(c), 64B15-14.005(2)(c), 64B18-23.002(2)(c).</t>
  </si>
  <si>
    <t>Fla. Stat. § 456.44. Controlled substance prescribing.; Fla. Admin. Code r. 64B5-17.0045.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</si>
  <si>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Admin. Code r. 64B18-23.002. Standards for the Prescribing of Controlled Substances for the Treatment of Acute Pain.; Fla. Admin. Code r. 64B15-14.005. Standards for the Use of Controlled Substances for Treatment of Acute Pain; Fla. Admin. Code r. 64B13-3.100. Standards for the Prescribing of Controlled Substances for the Treatment of Acute Pain.; Fla. Admin. Code r. 64B8-9.013. Standards for the Use of Controlled Substances for the Treatment of Pain.; Fla. Admin. Code r. 64B5-17.0045. Standards for the Prescribing of Controlled Substances for the Treatment of Acute Pain.; Fla. Stat. § 456.44. Controlled substance prescribing.</t>
  </si>
  <si>
    <t>Fla. Admin. Code r. 64B18-23.002. Standards for the Prescribing of Controlled Substances for the Treatment of Acute Pain.; Fla. Admin. Code r. 64B15-14.005. Standards for the Use of Controlled Substances for Treatment of Acute Pain; Fla. Admin. Code r. 64B13-3.100. Standards for the Prescribing of Controlled Substances for the Treatment of Acute Pain.; Fla. Admin. Code r. 64B5-17.0045. Standards for the Prescribing of Controlled Substances for the Treatment of Acute Pain.; Fla. Stat. § 456.44. Controlled substance prescribing.</t>
  </si>
  <si>
    <t>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</si>
  <si>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</si>
  <si>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 Controlled substance prescribing.; Fla. Admin. Code r. 64B8-9.013. Standards for the Use of Controlled Substances for the Treatment of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 Fla. Admin. Code r. 64B5-17.0045. Standards for the Prescribing of Controlled Substances for the Treatment of Acute Pain.</t>
  </si>
  <si>
    <t>Fla. Stat. § 456.44(3)(c) applies to the treatment of chronic nonmalignant pain. Fla. Admin. Code r. 64B5-17.0045, Fla. Admin. Code r. 64B9-4.017, Fla. Admin. Code r. 64B13-3.100, Fla. Admin. Code r. 64B15-14.005, and Fla. Admin. Code r. 64B18-23.002 apply to the treatment of acute pain. Fla. Admin. Code r. 64B8-9.013 applies to the treatment of all pain.</t>
  </si>
  <si>
    <t>Fla. Stat. § 456.44. Controlled substance prescribing.; Fla. Stat. § 456.44. Controlled substance prescribing.; Fla. Admin. Code r. 64B5-17.0045. Standards for the Prescribing of Controlled Substances for the Treatment of Acute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</si>
  <si>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Palliative care and treatment of a terminal condition are exceptions only to the informed consent requirements for acute pain. Fla. Admin. Code r. 64B5-17.0045(1)(a), r. 64B9-4.017(1)(a), r. 64B13-3.100(1)(a), r. 64B15-14.005(1)(a), r. 64B18-23.002(1)(a).</t>
  </si>
  <si>
    <t>For chronic pain, providers must discuss the benefits and risks of the drug. Fla. Stat. § 456.44(3)(c). For acute pain, providers must also discuss "expected pain intensity, duration, options, use of pain medications, non-medication therapies, and common side effects." Fla. Admin. Code r. 64B5-17.0045(2)(c), 64B13-3.100(2)(c), 64B15-14.005(2)(c), 64B18-23.002(2)(c), 64B9-4.017(2)(c).</t>
  </si>
  <si>
    <t>Fla. Stat. § 456.44. Controlled substance prescribing.; Fla. Admin. Code r. 64B5-17.0045. Standards for the Prescribing of Controlled Substances for the Treatment of Acute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</si>
  <si>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Admin. Code r. 64B18-23.002. Standards for the Prescribing of Controlled Substances for the Treatment of Acute Pain.; Fla. Admin. Code r. 64B15-14.005. Standards for the Use of Controlled Substances for Treatment of Acute Pain; Fla. Admin. Code r. 64B13-3.100. Standards for the Prescribing of Controlled Substances for the Treatment of Acute Pain.; Fla. Admin. Code r. 64B9-4.017. Standards for the Prescribing of Controlled Substances for the Treatment of Acute Pain.; Fla. Admin. Code r. 64B8-9.013. Standards for the Use of Controlled Substances for the Treatment of Pain.; Fla. Admin. Code r. 64B5-17.0045. Standards for the Prescribing of Controlled Substances for the Treatment of Acute Pain.; Fla. Stat. § 456.44. Controlled substance prescribing.</t>
  </si>
  <si>
    <t>Fla. Stat. § 456.44. Controlled substance prescribing.; Fla. Admin. Code r. 64B5-17.0045. Standards for the Prescribing of Controlled Substances for the Treatment of Acute Pain.; Fla. Admin. Code r. 64B8-9.013. Standards for the Use of Controlled Substances for the Treatment of Acute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</si>
  <si>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Acute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</si>
  <si>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456.44(3)(c) applies to the treatment of chronic nonmalignant pain. Fla. Admin. Code r. 64B5-17.0045, Fla. Admin. Code r. 64B8-9.013, Fla. Admin. Code r. 64B9-4.017, Fla. Admin. Code r. 64B13-3.100, Fla. Admin. Code r. 64B15-14.005, and Fla. Admin. Code r. 64B18-23.002 apply to the treatment of acute pain.</t>
  </si>
  <si>
    <t>Palliative care and treatment of a terminal condition are exceptions only to the informed consent requirements for acute pain. Fla. Admin. Code r. 64B5-17.0045(1)(a), r. 64B8-9.013(1)(a), r. 64B9-4.017(1)(a), r. 64B13-3.100(1)(a), r. 64B15-14.005(1)(a), r. 64B18-23.002(1)(a).</t>
  </si>
  <si>
    <t>The written controlled substance agreement requirement applies only to the treatment of chronic nonmalignant pain. Fla. Stat. § 456.44(3)(c).</t>
  </si>
  <si>
    <t>For chronic pain, providers must discuss the benefits and risks of the drug. Fla. Stat. § 456.44(3)(c). For acute pain, providers must also discuss "expected pain intensity, duration, options, use of pain medications, non-medication therapies, and common side effects." Fla. Admin. Code r. 64B5-17.0045(2)(c), 64B13-3.100(2)(c), 64B15-14.005(2)(c), 64B18-23.002(2)(c), 64B9-4.017(2)(c), 64B8-9.013(2)(c).</t>
  </si>
  <si>
    <t>Fla. Admin. Code r. 64B18-23.002. Standards for the Prescribing of Controlled Substances for the Treatment of Acute Pain.; Fla. Admin. Code r. 64B15-14.005. Standards for the Use of Controlled Substances for Treatment of Acute Pain; Fla. Admin. Code r. 64B13-3.100. Standards for the Prescribing of Controlled Substances for the Treatment of Acute Pain.; Fla. Admin. Code r. 64B9-4.017. Standards for the Prescribing of Controlled Substances for the Treatment of Acute Pain.; Fla. Admin. Code r. 64B8-9.013. Standards for the Use of Controlled Substances for the Treatment of Acute Pain.; Fla. Admin. Code r. 64B5-17.0045. Standards for the Prescribing of Controlled Substances for the Treatment of Acute Pain.; Fla. Stat. § 456.44. Controlled substance prescribing.</t>
  </si>
  <si>
    <t>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 Fla. Admin. Code r. 64B9-4.017. Standards for the Prescribing of Controlled Substances for the Treatment of Acute Pain.</t>
  </si>
  <si>
    <t>Fla. Stat. § 456.44. Controlled substance prescribing.; Fla. Stat. § 456.44. Controlled substance prescribing.; Fla. Stat. § 456.44. Controlled substance prescribing.; Fla. Admin. Code r. 64B5-17.0045. Standards for the Prescribing of Controlled Substances for the Treatment of Acute Pain.; Fla. Admin. Code r. 64B8-9.013. Standards for the Use of Controlled Substances for the Treatment of Acute Pain.; Fla. Admin. Code r. 64B9-4.017. Standards for the Prescribing of Controlled Substances for the Treatment of Acute Pain.; Fla. Admin. Code r. 64B13-3.100. Standards for the Prescribing of Controlled Substances for the Treatment of Acute Pain.; Fla. Admin. Code r. 64B15-14.005. Standards for the Use of Controlled Substances for Treatment of Acute Pain; Fla. Admin. Code r. 64B18-23.002. Standards for the Prescribing of Controlled Substances for the Treatment of Acute Pain.</t>
  </si>
  <si>
    <t>Fla. Stat. § 456.44(3)(c) applies to the treatment of chronic nonmalignant pain. Fla. Stat. § 456.44(7)(c) applies to the treatment of all pain. Fla. Admin. Code r. 64B5-17.0045, Fla. Admin. Code r. 64B8-9.013, Fla. Admin. Code r. 64B9-4.017, Fla. Admin. Code r. 64B13-3.100, Fla. Admin. Code r. 64B15-14.005, and Fla. Admin. Code r. 64B18-23.002 apply to the treatment of acute pain.</t>
  </si>
  <si>
    <t>The written controlled substance agreement requirement applies only to the treatment of chronic nonmalignant pain. Fla. Stat. § 456.44(3)(c). Required documentation of nonopioid alternatives applies to prescriptions for Schedule II opioids for the treatment of all pain. Fla. Stat. § 456.44(7)(c).</t>
  </si>
  <si>
    <t>For all pain, providers must discuss nonopioid alternatives. Fla. Stat. § 456.44(7)(c). For chronic pain, providers must also discuss the benefits and risks of the drug. Fla. Stat. § 456.44(3)(c). For acute pain, providers must also discuss "expected pain intensity, duration, options, use of pain medications, non-medication therapies, and common side effects." Fla. Admin. Code r. 64B5-17.0045(2)(c), 64B13-3.100(2)(c), 64B15-14.005(2)(c), 64B18-23.002(2)(c), 64B9-4.017(2)(c), 64B8-9.013(2)(c).</t>
  </si>
  <si>
    <t>Ga. Comp. R. &amp; Regs. 360-3-.06. Pain Mangement.</t>
  </si>
  <si>
    <t>Ga. Comp. R. &amp; Regs. 360-3-.06. Pain Mangement.; Ga. Comp. R. &amp; Regs. 360-3-.01. Disciplinary Authority.</t>
  </si>
  <si>
    <t>Ga. Comp. R. &amp; Regs. 360-3-.01. Disciplinary Authority.</t>
  </si>
  <si>
    <t>Ga. Comp. R. &amp; Regs. 360-3-.01. Disciplinary Authority.; Ga. Comp. R. &amp; Regs. 360-3-.06. Pain Mangement.</t>
  </si>
  <si>
    <t>Ga. Code Ann. § 16-13-561. Opioids defined; notification of addictive risks.; Ga. Comp. R. &amp; Regs. 360-3-.06. Pain Mangement.</t>
  </si>
  <si>
    <t>Ga. Comp. R. &amp; Regs. 360-3-.06. Pain Mangement.; Ga. Code Ann. § 16-13-561. Opioids defined; notification of addictive risks.</t>
  </si>
  <si>
    <t>Ga. Code Ann. § 16-13-21. Definitions.; Ga. Code Ann. § 16-13-561. Opioids defined; notification of addictive risks.; Ga. Comp. R. &amp; Regs. 360-3-.06. Pain Mangement.; Ga. Code Ann. § 16-13-21. Definitions.; Ga. Code Ann. § 16-13-21. Definitions.</t>
  </si>
  <si>
    <t>Ga. Comp. R. &amp; Regs. 360-3-.06, dealing with initial prescriptions of controlled substances for acute pain, covers physicians. Ga. Code Ann. § 16-13-56.1, dealing with any opioid prescription, covers prescribers, defined as "a physician, dentist, ..., or other person licensed, registered, or otherwise authorized...to prescribe a controlled substance in the course of professional practice or research in this state." Ga. Code Ann. § 16-13-21(23.1).</t>
  </si>
  <si>
    <t>Ga. Comp. R. &amp; Regs. 360-3-.06(2)(c) requires informed consent be obtained when "initially prescribing a controlled substance for the treatment of pain or chronic pain."  Ga. Code Ann. § 16-13-561(b) requires that provider provide patient with information on the addictive risks of using opioids when issuing any prescription for an opioid.</t>
  </si>
  <si>
    <t>Ga. Code Ann. § 16-13-561. Opioids defined; notification of addictive risks.</t>
  </si>
  <si>
    <t>Ga. Code Ann. § 16-13-561 requires prescribers of opioids to provide information regarding the risk of addiction. Ga. Comp. R. &amp; Regs. 360-3-.06 covers the initial prescribing of controlled substances for treatment of pain and chronic, and only states that "informed consent shall have been obtained."</t>
  </si>
  <si>
    <t>Ga. Comp. R. &amp; Regs. 360-3-.06. Pain Mangement.; Ga. Comp. R. &amp; Regs. 360-3-.01. Disciplinary Authority.; Ga. Code Ann. § 16-13-561. Opioids defined; notification of addictive risks.; Ga. Code Ann. § 16-13-56. Penalty for violation of article; restitution to the state for cleanup of environmental hazards; other remedies.</t>
  </si>
  <si>
    <t>Ga. Comp. R. &amp; Regs. 360-3-.01. Disciplinary Authority.; Ga. Code Ann. § 16-13-56. Penalty for violation of article; restitution to the state for cleanup of environmental hazards; other remedies.</t>
  </si>
  <si>
    <t>A violation of Ga. Code Ann. § 16-13-561 may result in a misdemeanor.</t>
  </si>
  <si>
    <t>Ga. Comp. R. &amp; Regs. 360-3-.06. Pain Mangement.; Ga. Code Ann. § 16-13-21. Definitions.; Ga. Code Ann. § 16-13-21. Definitions.; Ga. Code Ann. § 16-13-21. Definitions.; Ga. Code Ann. § 16-13-561. Opioids defined; notification of addictive risks.</t>
  </si>
  <si>
    <t>Ga. Comp. R. &amp; Regs. 360-3-.06(2)(c) requires informed consent be obtained when "initially prescribing a controlled substance for the treatment of pain or chronic pain."Ga. Code Ann. § 16-13-561(b) requires that provider provide patient with information on the addictive risks of using opiois when issuing any prescription for an opioid.</t>
  </si>
  <si>
    <t>Haw. Code R. § 16-85-25. General standards for categories of information.</t>
  </si>
  <si>
    <t>Haw. Rev. Stat. § 329-38.5. Opioid therapy; informed consent process; requirement for written policies.; Haw. Code R. § 16-85-25. General standards for categories of information.</t>
  </si>
  <si>
    <t>Haw. Code R. § 16-85-25. General standards for categories of information.; Haw. Rev. Stat. § 329-38.5. Opioid therapy; informed consent process; requirement for written policies.; Haw. Rev. Stat. § 329-38.5. Opioid therapy; informed consent process; requirement for written policies.</t>
  </si>
  <si>
    <t>Haw. Rev. Stat. § 329-38.5. Opioid therapy; informed consent process; requirement for written policies.</t>
  </si>
  <si>
    <t>Haw. Rev. Stat. § 329-38.5(a) requires that " any provider authorized to prescribe opioids shall adopt and maintain written policy or policies that include execution of a written agreement to engage in an informed consent process between the prescribing provider and qualifying opioid therapy patient."</t>
  </si>
  <si>
    <t>Haw. Code R. § 16-85-25. General standards for categories of information.; Haw. Rev. Stat. § 329-38.5. Opioid therapy; informed consent process; requirement for written policies.</t>
  </si>
  <si>
    <t>Haw. Rev. Stat. § 329-1. Definitions</t>
  </si>
  <si>
    <t>Haw. Rev. Stat. § 329-38.5. Opioid therapy; informed consent process; requirement for written policies.; Haw. Rev. Stat. § 329-38.5. Opioid therapy; informed consent process; requirement for written policies.; Haw. Code R. § 16-85-25. General standards for categories of information.</t>
  </si>
  <si>
    <t>844 Ind. Admin. Code 5-6-5 Physician discussion with patient; treatment agreement</t>
  </si>
  <si>
    <t>844 Ind. Admin. Code 5-6-5 Physician discussion with patient; treatment agreement; 844 Ind. Admin. Code 5-6-3 Triggers for imposition of requirements; exemptions; 844 Ind. Admin. Code 5-6-3 Triggers for imposition of requirements; exemptions</t>
  </si>
  <si>
    <t>Informed consent is required for treatment of chronic pain when prescribing “a hydrocodone-only extended release medication that is not in an abuse deterrent form.” 844 Ind. Admin. Code 5-6-3 (c.)(5). Informed consent is required for all opioids prescriptions when exceeding a specified dosage or three months.</t>
  </si>
  <si>
    <t>844 Ind. Admin. Code 5-6-3 Triggers for imposition of requirements; exemptions</t>
  </si>
  <si>
    <t>However, a period of time that a patient who was, but is no longer, a resident or patient as described in subdivisions (2) through (4) shall be included in the calculations under subsection (c). 844 Ind. Admin. Code 5-6-3</t>
  </si>
  <si>
    <t>Provide a written warning to the patient disclosing the risks associated with taking extended release medications that are not in an abuse deterrent form, if the physician prescribes for the patient a hydrocodone-only extended release medication that is not in an abuse deterrent form. 844 Ind. Admin. Code 5-6-5 (6).</t>
  </si>
  <si>
    <t>Physicians must also discuss expectations related to prescription requests and proper medication use. 844 Ind. Admin. Code 5-6-5 (7).</t>
  </si>
  <si>
    <t>844 Ind. Admin. Code 5-1-3. Disciplinary action</t>
  </si>
  <si>
    <t>However, a period of time that a patient who was, but is no longer, a resident or patient as described in subdivisions (2) through (4) shall be included in the calculations under subsection (c). 844 Ind. Admin. Code 5-6-3.</t>
  </si>
  <si>
    <t>Provide a written warning to the patient disclosing the risks associated with taking extended release medications that are not in an abuse deterrent form, if the physician prescribes for the patient a hydrocodone-only extended release medication that is not in an abuse deterrent form. 844 Ind. Admin. Code 5-6-5 (6).  An identical requirement also applies to podiatrists. 845 Ind. Admin. Code 2-1-5 (6) and APRN's 848 Ind. Admin. Code 5-4-5 (6).</t>
  </si>
  <si>
    <t>844 Ind. Admin. Code 5-6-5 Physician discussion with patient; treatment agreement; 845 Ind. Admin. Code 2-1-5 Podiatrist discussion with patient; treatment agreement</t>
  </si>
  <si>
    <t>844 Ind. Admin. Code 5-6-5 Physician discussion with patient; treatment agreement; 844 Ind. Admin. Code 5-6-3 Triggers for imposition of requirements; exemptions; 844 Ind. Admin. Code 5-6-3 Triggers for imposition of requirements; exemptions; 845 Ind. Admin. Code 2-1-5 Podiatrist discussion with patient; treatment agreement; 845 Ind. Admin. Code 2-1-3. Triggers for imposition of requirements; exemptions; 845 Ind. Admin. Code 2-1-3. Triggers for imposition of requirements; exemptions</t>
  </si>
  <si>
    <t>844 Ind. Admin. Code 5-6-3 Triggers for imposition of requirements; exemptions; 845 Ind. Admin. Code 2-1-3. Triggers for imposition of requirements; exemptions</t>
  </si>
  <si>
    <t>However, a period of time that a patient who was, but is no longer, a resident or patient as described in subdivisions (2) through (4) shall be included in the calculations under subsection (c). 844 Ind. Admin. Code 5-6-3 &amp; 845 Ind. Admin. Code 2-1-3.</t>
  </si>
  <si>
    <t>Physicians and podiatrists must also discuss expectations related to prescription requests and proper medication use. 844 Ind. Admin. Code 5-6-5 (7) &amp; 845 Ind. Admin. Code 2-1-5 (8).</t>
  </si>
  <si>
    <t>844 Ind. Admin. Code 5-6-5 Physician discussion with patient; treatment agreement; 845 Ind. Admin. Code 2-1-5 Podiatrist discussion with patient; treatment agreement; 845 Ind. Admin. Code 2-1-5 Podiatrist discussion with patient; treatment agreement</t>
  </si>
  <si>
    <t>844 Ind. Admin. Code 5-1-3. Disciplinary action; 845 Ind. Admin. Code 1-6-7. Violation of standards</t>
  </si>
  <si>
    <t>844 Ind. Admin. Code 5-6-3 Triggers for imposition of requirements; exemptions; 844 Ind. Admin. Code 5-6-3 Triggers for imposition of requirements; exemptions; 844 Ind. Admin. Code 5-6-5 Physician discussion with patient; treatment agreement; 845 Ind. Admin. Code 2-1-3. Triggers for imposition of requirements; exemptions; 845 Ind. Admin. Code 2-1-3. Triggers for imposition of requirements; exemptions; 845 Ind. Admin. Code 2-1-5 Podiatrist discussion with patient; treatment agreement</t>
  </si>
  <si>
    <t>844 Ind. Admin. Code 5-6-5 Physician discussion with patient; treatment agreement; 845 Ind. Admin. Code 2-1-5 Podiatrist discussion with patient; treatment agreement; 848 Ind. Admin. Code 5-4-5 Advanced practice nurse with prescriptive authority discussion with patient; treatment agreement</t>
  </si>
  <si>
    <t>844 Ind. Admin. Code 5-6-5 Physician discussion with patient; treatment agreement; 844 Ind. Admin. Code 5-6-3 Triggers for imposition of requirements; exemptions; 844 Ind. Admin. Code 5-6-3 Triggers for imposition of requirements; exemptions; 845 Ind. Admin. Code 2-1-5 Podiatrist discussion with patient; treatment agreement; 845 Ind. Admin. Code 2-1-3. Triggers for imposition of requirements; exemptions; 845 Ind. Admin. Code 2-1-3. Triggers for imposition of requirements; exemptions; 848 Ind. Admin. Code 5-4-3. Triggers for imposition of requirements; exemptions; 848 Ind. Admin. Code 5-4-3. Triggers for imposition of requirements; exemptions; 848 Ind. Admin. Code 5-4-5 Advanced practice nurse with prescriptive authority discussion with patient; treatment agreement</t>
  </si>
  <si>
    <t>844 Ind. Admin. Code 5-6-3 Triggers for imposition of requirements; exemptions; 845 Ind. Admin. Code 2-1-3. Triggers for imposition of requirements; exemptions; 848 Ind. Admin. Code 5-4-3. Triggers for imposition of requirements; exemptions</t>
  </si>
  <si>
    <t>However, a period of time that a patient who was, but is no longer, a resident or patient as described in subdivisions (2) through (4) shall be included in the calculations under subsection (c). 844 Ind. Admin. Code 5-6-3, 845 Ind. Admin. Code 2-1-3, &amp; 848 Ind. Admin. Code 5-4-3.</t>
  </si>
  <si>
    <t>844 Ind. Admin. Code 5-6-5 Physician discussion with patient; treatment agreement; 848 Ind. Admin. Code 5-4-5 Advanced practice nurse with prescriptive authority discussion with patient; treatment agreement; 845 Ind. Admin. Code 2-1-5 Podiatrist discussion with patient; treatment agreement</t>
  </si>
  <si>
    <t>848 Ind. Admin. Code 5-4-5 Advanced practice nurse with prescriptive authority discussion with patient; treatment agreement; 844 Ind. Admin. Code 5-6-5 Physician discussion with patient; treatment agreement; 845 Ind. Admin. Code 2-1-5 Podiatrist discussion with patient; treatment agreement</t>
  </si>
  <si>
    <t>Physicians, podiatrists, and APRNs must also discuss expectations related to prescription requests and proper medication use. 844 Ind. Admin. Code 5-6-5 (7), 845 Ind. Admin. Code 2-1-5 (8), &amp; 848 Ind. Admin. Code 5-4-5 (8).</t>
  </si>
  <si>
    <t>844 Ind. Admin. Code 5-6-5 Physician discussion with patient; treatment agreement; 845 Ind. Admin. Code 2-1-5 Podiatrist discussion with patient; treatment agreement; 845 Ind. Admin. Code 2-1-5 Podiatrist discussion with patient; treatment agreement; 848 Ind. Admin. Code 5-4-5 Advanced practice nurse with prescriptive authority discussion with patient; treatment agreement; 848 Ind. Admin. Code 5-4-5 Advanced practice nurse with prescriptive authority discussion with patient; treatment agreement</t>
  </si>
  <si>
    <t>Enforcement mechanism applies only to physicians and podiatrists. 844 Ind. Admin. Code 5-1-3 &amp; 845 Ind. Admin. Code 1-6-7.</t>
  </si>
  <si>
    <t>844 Ind. Admin. Code 5-6-3 Triggers for imposition of requirements; exemptions; 844 Ind. Admin. Code 5-6-3 Triggers for imposition of requirements; exemptions; 844 Ind. Admin. Code 5-6-5 Physician discussion with patient; treatment agreement; 845 Ind. Admin. Code 2-1-3. Triggers for imposition of requirements; exemptions; 845 Ind. Admin. Code 2-1-3. Triggers for imposition of requirements; exemptions; 845 Ind. Admin. Code 2-1-5 Podiatrist discussion with patient; treatment agreement; 848 Ind. Admin. Code 5-4-3. Triggers for imposition of requirements; exemptions; 848 Ind. Admin. Code 5-4-3. Triggers for imposition of requirements; exemptions; 848 Ind. Admin. Code 5-4-5 Advanced practice nurse with prescriptive authority discussion with patient; treatment agreement</t>
  </si>
  <si>
    <t>845 Ind. Admin. Code 2-1-5 Podiatrist discussion with patient; treatment agreement; 848 Ind. Admin. Code 5-4-5 Advanced practice nurse with prescriptive authority discussion with patient; treatment agreement; 844 Ind. Admin. Code 5-6-5 Physician discussion with patient; treatment agreement</t>
  </si>
  <si>
    <t>845 Ind. Admin. Code 2-1-5 Podiatrist discussion with patient; treatment agreement; 845 Ind. Admin. Code 2-1-3. Triggers for imposition of requirements; exemptions; 845 Ind. Admin. Code 2-1-3. Triggers for imposition of requirements; exemptions; 848 Ind. Admin. Code 5-4-3. Triggers for imposition of requirements; exemptions; 848 Ind. Admin. Code 5-4-3. Triggers for imposition of requirements; exemptions; 848 Ind. Admin. Code 5-4-5 Advanced practice nurse with prescriptive authority discussion with patient; treatment agreement; 844 Ind. Admin. Code 5-6-3 Triggers for imposition of requirements; exemptions; 844 Ind. Admin. Code 5-6-3 Triggers for imposition of requirements; exemptions; 844 Ind. Admin. Code 5-6-5 Physician discussion with patient; treatment agreement</t>
  </si>
  <si>
    <t>845 Ind. Admin. Code 2-1-3. Triggers for imposition of requirements; exemptions; 848 Ind. Admin. Code 5-4-3. Triggers for imposition of requirements; exemptions; 844 Ind. Admin. Code 5-6-3 Triggers for imposition of requirements; exemptions</t>
  </si>
  <si>
    <t>845 Ind. Admin. Code 2-1-5 Podiatrist discussion with patient; treatment agreement; 844 Ind. Admin. Code 5-6-5 Physician discussion with patient; treatment agreement; 848 Ind. Admin. Code 5-4-5 Advanced practice nurse with prescriptive authority discussion with patient; treatment agreement</t>
  </si>
  <si>
    <t>845 Ind. Admin. Code 2-1-5 Podiatrist discussion with patient; treatment agreement; 845 Ind. Admin. Code 2-1-5 Podiatrist discussion with patient; treatment agreement; 848 Ind. Admin. Code 5-4-5 Advanced practice nurse with prescriptive authority discussion with patient; treatment agreement; 848 Ind. Admin. Code 5-4-5 Advanced practice nurse with prescriptive authority discussion with patient; treatment agreement; 844 Ind. Admin. Code 5-6-5 Physician discussion with patient; treatment agreement; 844 Ind. Admin. Code 5-6-5 Physician discussion with patient; treatment agreement</t>
  </si>
  <si>
    <t>845 Ind. Admin. Code 2-1-3. Triggers for imposition of requirements; exemptions; 845 Ind. Admin. Code 2-1-3. Triggers for imposition of requirements; exemptions; 845 Ind. Admin. Code 2-1-5 Podiatrist discussion with patient; treatment agreement; 848 Ind. Admin. Code 5-4-3. Triggers for imposition of requirements; exemptions; 848 Ind. Admin. Code 5-4-3. Triggers for imposition of requirements; exemptions; 848 Ind. Admin. Code 5-4-5 Advanced practice nurse with prescriptive authority discussion with patient; treatment agreement; 844 Ind. Admin. Code 5-6-3 Triggers for imposition of requirements; exemptions; 844 Ind. Admin. Code 5-6-3 Triggers for imposition of requirements; exemptions; 844 Ind. Admin. Code 5-6-5 Physician discussion with patient; treatment agreement</t>
  </si>
  <si>
    <t>845 Ind. Admin. Code 2-1-5 Podiatrist discussion with patient; treatment agreement; 844 Ind. Admin. Code 5-6-5 Physician discussion with patient; treatment agreement</t>
  </si>
  <si>
    <t>844 Ind. Admin. Code 5-6-5 Physician discussion with patient; treatment agreement; 844 Ind. Admin. Code 2.2-3-5 Physician assistant discussion with patient; treatment agreement; 848 Ind. Admin. Code 5-4-5 Advanced practice nurse with prescriptive authority discussion with patient; treatment agreement; 845 Ind. Admin. Code 2-1-5 Podiatrist discussion with patient; treatment agreement</t>
  </si>
  <si>
    <t>845 Ind. Admin. Code 2-1-5 Podiatrist discussion with patient; treatment agreement; 848 Ind. Admin. Code 5-4-5 Advanced practice nurse with prescriptive authority discussion with patient; treatment agreement; 844 Ind. Admin. Code 5-6-5 Physician discussion with patient; treatment agreement; 844 Ind. Admin. Code 2.2-3-5 Physician assistant discussion with patient; treatment agreement</t>
  </si>
  <si>
    <t>845 Ind. Admin. Code 2-1-5 Podiatrist discussion with patient; treatment agreement; 845 Ind. Admin. Code 2-1-3. Triggers for imposition of requirements; exemptions; 845 Ind. Admin. Code 2-1-3. Triggers for imposition of requirements; exemptions; 848 Ind. Admin. Code 5-4-3. Triggers for imposition of requirements; exemptions; 848 Ind. Admin. Code 5-4-3. Triggers for imposition of requirements; exemptions; 848 Ind. Admin. Code 5-4-5 Advanced practice nurse with prescriptive authority discussion with patient; treatment agreement; 844 Ind. Admin. Code 5-6-3 Triggers for imposition of requirements; exemptions; 844 Ind. Admin. Code 5-6-3 Triggers for imposition of requirements; exemptions; 844 Ind. Admin. Code 5-6-5 Physician discussion with patient; treatment agreement; 844 Ind. Admin. Code 2.2-3-3 Triggers for imposition of requirements; exemptions; 844 Ind. Admin. Code 2.2-3-3 Triggers for imposition of requirements; exemptions; 844 Ind. Admin. Code 2.2-3-5 Physician assistant discussion with patient; treatment agreement</t>
  </si>
  <si>
    <t>845 Ind. Admin. Code 2-1-3. Triggers for imposition of requirements; exemptions; 848 Ind. Admin. Code 5-4-3. Triggers for imposition of requirements; exemptions; 844 Ind. Admin. Code 5-6-3 Triggers for imposition of requirements; exemptions; 844 Ind. Admin. Code 2.2-3-3 Triggers for imposition of requirements; exemptions</t>
  </si>
  <si>
    <t>However, a period of time that a patient who was, but is no longer, a resident or patient as described in subdivisions (2) through (4) shall be included in the calculations under subsection (c). 844 Ind. Admin. Code 5-6-3, 845 Ind. Admin. Code 2-1-3, 848 Ind. Admin. Code 5-4-3, &amp; 844 Ind. Admin. Code 2.2-3-3.</t>
  </si>
  <si>
    <t>844 Ind. Admin. Code 2.2-3-5 Physician assistant discussion with patient; treatment agreement; 844 Ind. Admin. Code 5-6-5 Physician discussion with patient; treatment agreement; 848 Ind. Admin. Code 5-4-5 Advanced practice nurse with prescriptive authority discussion with patient; treatment agreement; 845 Ind. Admin. Code 2-1-5 Podiatrist discussion with patient; treatment agreement</t>
  </si>
  <si>
    <t>848 Ind. Admin. Code 5-4-5 Advanced practice nurse with prescriptive authority discussion with patient; treatment agreement; 844 Ind. Admin. Code 5-6-5 Physician discussion with patient; treatment agreement; 845 Ind. Admin. Code 2-1-5 Podiatrist discussion with patient; treatment agreement; 844 Ind. Admin. Code 2.2-3-5 Physician assistant discussion with patient; treatment agreement</t>
  </si>
  <si>
    <t>Physicians, podiatrists, APRNs, and physician assistants must also discuss expectations related to prescription requests and proper medication use. 844 Ind. Admin. Code 5-6-5 (7), 845 Ind. Admin. Code 2-1-5 (8), 848 Ind. Admin. Code 5-4-5 (8), &amp; 844 Ind. Admin. Code 2.2-3-5 (8).</t>
  </si>
  <si>
    <t>845 Ind. Admin. Code 2-1-5 Podiatrist discussion with patient; treatment agreement; 845 Ind. Admin. Code 2-1-5 Podiatrist discussion with patient; treatment agreement; 848 Ind. Admin. Code 5-4-5 Advanced practice nurse with prescriptive authority discussion with patient; treatment agreement; 848 Ind. Admin. Code 5-4-5 Advanced practice nurse with prescriptive authority discussion with patient; treatment agreement; 844 Ind. Admin. Code 5-6-5 Physician discussion with patient; treatment agreement; 844 Ind. Admin. Code 5-6-5 Physician discussion with patient; treatment agreement; 844 Ind. Admin. Code 2.2-3-5 Physician assistant discussion with patient; treatment agreement; 844 Ind. Admin. Code 2.2-3-5 Physician assistant discussion with patient; treatment agreement</t>
  </si>
  <si>
    <t>845 Ind. Admin. Code 2-1-3. Triggers for imposition of requirements; exemptions; 845 Ind. Admin. Code 2-1-3. Triggers for imposition of requirements; exemptions; 845 Ind. Admin. Code 2-1-5 Podiatrist discussion with patient; treatment agreement; 848 Ind. Admin. Code 5-4-3. Triggers for imposition of requirements; exemptions; 848 Ind. Admin. Code 5-4-3. Triggers for imposition of requirements; exemptions; 848 Ind. Admin. Code 5-4-5 Advanced practice nurse with prescriptive authority discussion with patient; treatment agreement; 844 Ind. Admin. Code 5-6-3 Triggers for imposition of requirements; exemptions; 844 Ind. Admin. Code 5-6-3 Triggers for imposition of requirements; exemptions; 844 Ind. Admin. Code 5-6-5 Physician discussion with patient; treatment agreement; 844 Ind. Admin. Code 2.2-3-3 Triggers for imposition of requirements; exemptions; 844 Ind. Admin. Code 2.2-3-3 Triggers for imposition of requirements; exemptions; 844 Ind. Admin. Code 2.2-3-5 Physician assistant discussion with patient; treatment agreement</t>
  </si>
  <si>
    <t>845 Ind. Admin. Code 2-1-3. Triggers for imposition of requirements; exemptions; 845 Ind. Admin. Code 2-1-3. Triggers for imposition of requirements; exemptions; 845 Ind. Admin. Code 2-1-5 Podiatrist discussion with patient; treatment agreement; 848 Ind. Admin. Code 5-4-3. Triggers for imposition of requirements; exemptions; 848 Ind. Admin. Code 5-4-5 Advanced practice nurse with prescriptive authority discussion with patient; treatment agreement; 844 Ind. Admin. Code 5-6-3 Triggers for imposition of requirements; exemptions; 844 Ind. Admin. Code 5-6-3 Triggers for imposition of requirements; exemptions; 844 Ind. Admin. Code 5-6-5 Physician discussion with patient; treatment agreement; 844 Ind. Admin. Code 2.2-3-3 Triggers for imposition of requirements; exemptions; 844 Ind. Admin. Code 2.2-3-3 Triggers for imposition of requirements; exemptions; 844 Ind. Admin. Code 2.2-3-5 Physician assistant discussion with patient; treatment agreement</t>
  </si>
  <si>
    <t>Iowa Admin. Code r. 653-13.2(124,148,272C) Standards of practice--appropriate pain management.</t>
  </si>
  <si>
    <t>Iowa Admin. Code r. 653-13.2(124,148,272C) Standards of practice--appropriate pain management.; Iowa Admin. Code r. 653-13.2(124,148,272C) Standards of practice--appropriate pain management.</t>
  </si>
  <si>
    <t>In addition to the requirement to document the informed consent discussion, physicians “shall consider using a pain management agreement with each patient” and, for prescriptions lasting longer than 90 days, “shall utilize a pain management agreement” or “shall document the reason(s) why a pain management agreement was not used.” Iowa Admin. Code r. 653-13.2(5)(g).</t>
  </si>
  <si>
    <t>However, Iowa states that "[i]nappropriate pain management may include nontreatment, undertreatment, overtreatment, and the continued use of ineffective treatments. Inappropriate pain management is a departure from the acceptable standard of practice in Iowa and may be grounds for disciplinary action." Iowa Admin. Code r. 653-13.2 (6).</t>
  </si>
  <si>
    <t>Iowa Admin. Code r. 653-13.2(124,148,272C) Standards of practice--appropriate pain management.; Iowa Admin. Code r. 653-13.2(124,148,272C) Standards of practice--appropriate pain management.; Iowa Admin. Code r. 653-13.2(124,148,272C) Standards of practice--appropriate pain management.</t>
  </si>
  <si>
    <t>Iowa Admin. Code r. 653-13.2(124,148,272C) Standards of practice--appropriate pain management.; Iowa Admin. Code r. 653-13.2(124,148,272C) Standards of practice--appropriate pain management.; Iowa Admin. Code r. 655-7.6(17A,124,147,152,272C) Standards of practice for controlled substances.</t>
  </si>
  <si>
    <t>Physicians are required to obtain informed consent when prescribing controlled substances for the treatment of chronic pain. Iowa Admin. Code r. 653-13.2. ARNPs are not required to obtain informed consent when prescribing controlled substances, but must either provide education regarding risks of using a controlled substance or document the rationale for not providing the education. Iowa Admin. Code r. 655-7.6(4).</t>
  </si>
  <si>
    <t>Iowa Admin. Code r. 655-7.6(17A,124,147,152,272C) Standards of practice for controlled substances.; Iowa Admin. Code r. 653-13.2(124,148,272C) Standards of practice--appropriate pain management.; Iowa Admin. Code r. 653-13.2(124,148,272C) Standards of practice--appropriate pain management.</t>
  </si>
  <si>
    <t>Iowa Admin. Code r. 655-7.6(17A,124,147,152,272C) Standards of practice for controlled substances.; Iowa Admin. Code r. 653-13.2(124,148,272C) Standards of practice--appropriate pain management.</t>
  </si>
  <si>
    <t>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 201 Ky. Admin. Regs. 5:130. Controlled substances.</t>
  </si>
  <si>
    <t>201 Ky. Admin. Regs. 8:540. Dental practices and prescription writing.; 201 Ky. Admin. Regs. 25:090. Prescribing and dispensing controlled substances.; 201 Ky. Admin. Regs. 9:260. Professional standards for prescribing, dispensing, and administering controlled substances; 201 Ky. Admin. Regs. 20:057. Scope and standards of practice of advanced practice registered nurses. 6; 201 Ky. Admin. Regs. 5:130. Controlled substances.</t>
  </si>
  <si>
    <t>201 Ky. Admin. Regs. 25:090. Prescribing and dispensing controlled substances.; 201 Ky. Admin. Regs. 8:540. Dental practices and prescription writing.; 201 Ky. Admin. Regs. 9:260. Professional standards for prescribing, dispensing, and administering controlled substances; 201 Ky. Admin. Regs. 20:057. Scope and standards of practice of advanced practice registered nurses. 6; 201 Ky. Admin. Regs. 5:130. Controlled substances.</t>
  </si>
  <si>
    <t>201 Ky. Admin. Regs. 25:090. Prescribing and dispensing controlled substances.; 201 Ky. Admin. Regs. 8:540. Dental practices and prescription writing.; 201 Ky. Admin. Regs. 9:260. Professional standards for prescribing, dispensing, and administering controlled substances; 201 Ky. Admin. Regs. 5:130. Controlled substances.</t>
  </si>
  <si>
    <t>Physicians are required to obtain informed consent prior to initially prescribing Schedule II controlled substances. 201 Ky. Admin. Regs. 9:260(9).Advanced practice registered nurses and Podiatrists are required to obtain informed consent prior to initially prescribing all controlled substances. 201 Ky. Admin. Regs. 20:057(9); 201 Ky. Admin. Regs. 25:090(9).Optometrists are required to obtain informed consent prior to prescribing Schedule II controlled substances. 201 Ky. Admin. Regs. 5:130(2)(3).Dentists are required to obtain informed consent prior to initially prescribing Schedule II, or Schedule III controlled substances. 201 Ky. Admin. Regs. 8:540(3)(5).</t>
  </si>
  <si>
    <t>Hospital treatment, Hospice care, Residents of a licensed health facility, Cancer related care, Treatment related to surgery, Single dose for a diagnostic procedure, No exceptions specified , Clinical trials, Replacement of an original prescription</t>
  </si>
  <si>
    <t>201 Ky. Admin. Regs. 9:260. Professional standards for prescribing, dispensing, and administering controlled substances</t>
  </si>
  <si>
    <t>Exceptions only apply to physicians. 201 Ky. Admin. Regs. 9:260(9). No exceptions are specified for other practitioners.</t>
  </si>
  <si>
    <t>201 Ky. Admin. Regs. 25:090. Prescribing and dispensing controlled substances.; 201 Ky. Admin. Regs. 9:260. Professional standards for prescribing, dispensing, and administering controlled substances; 201 Ky. Admin. Regs. 5:130. Controlled substances.</t>
  </si>
  <si>
    <t>201 Ky. Admin. Regs. 25:090. Prescribing and dispensing controlled substances.; 201 Ky. Admin. Regs. 25:090. Prescribing and dispensing controlled substances.; 201 Ky. Admin. Regs. 8:540. Dental practices and prescription writing.; 201 Ky. Admin. Regs. 9:260. Professional standards for prescribing, dispensing, and administering controlled substances; 201 Ky. Admin. Regs. 5:130. Controlled substances.</t>
  </si>
  <si>
    <t>201 Ky. Admin. Regs. 8:540. Dental practices and prescription writing.; 201 Ky. Admin. Regs. 25:090. Prescribing and dispensing controlled substances.; 201 Ky. Admin. Regs. 9:260. Professional standards for prescribing, dispensing, and administering controlled substances; 201 Ky. Admin. Regs. 5:130. Controlled substances.</t>
  </si>
  <si>
    <t>201 Ky. Admin. Regs. 9:260. Professional standards for prescribing, dispensing, and administering controlled substances; 201 Ky. Admin. Regs. 5:130. Controlled substances.</t>
  </si>
  <si>
    <t>201 Ky. Admin. Regs. 25:090. Prescribing and dispensing controlled substances.; 201 Ky. Admin. Regs. 25:090. Prescribing and dispensing controlled substances.; 201 Ky. Admin. Regs. 25:090. Prescribing and dispensing controlled substances.; 201 Ky. Admin. Regs. 8:540. Dental practices and prescription writing.; 201 Ky. Admin. Regs. 9:260. Professional standards for prescribing, dispensing, and administering controlled substances; 201 Ky. Admin. Regs. 20:057. Scope and standards of practice of advanced practice registered nurses. 6; 201 Ky. Admin. Regs. 5:130. Controlled substances.</t>
  </si>
  <si>
    <t>201 Ky. Admin. Regs. 8:540. Dental practices and prescription writing.; 201 Ky. Admin. Regs. 9:260. Professional standards for prescribing, dispensing, and administering controlled substances; 201 Ky. Admin. Regs. 5:130. Controlled substances.</t>
  </si>
  <si>
    <t>Hospital treatment, Hospice care, Residents of a licensed health facility, Cancer related care, Treatment related to surgery, Single dose for a diagnostic procedure, No exceptions specified, Clinical trials, Replacement of an original prescription</t>
  </si>
  <si>
    <t>201 Ky. Admin. Regs. 20:057. Scope and standards of practice of advanced practice registered nurses. 6; 201 Ky. Admin. Regs. 8:540. Dental practices and prescription writing.; 201 Ky. Admin. Regs. 25:090. Prescribing and dispensing controlled substances.; 201 Ky. Admin. Regs. 9:260. Professional standards for prescribing, dispensing, and administering controlled substances; 201 Ky. Admin. Regs. 5:130. Controlled substances.</t>
  </si>
  <si>
    <t>201 Ky. Admin. Regs. 25:090. Prescribing and dispensing controlled substances.; 201 Ky. Admin. Regs. 8:540. Dental practices and prescription writing.; 201 Ky. Admin. Regs. 20:057. Scope and standards of practice of advanced practice registered nurses. 6; 201 Ky. Admin. Regs. 9:260. Professional standards for prescribing, dispensing, and administering controlled substances; 201 Ky. Admin. Regs. 5:130. Controlled substances.</t>
  </si>
  <si>
    <t>201 Ky. Admin. Regs. 20:057. Scope and standards of practice of advanced practice registered nurses. 6</t>
  </si>
  <si>
    <t>201 Ky. Admin. Regs. 25:090. Prescribing and dispensing controlled substances.; 201 Ky. Admin. Regs. 20:057. Scope and standards of practice of advanced practice registered nurses. 6; 201 Ky. Admin. Regs. 9:260. Professional standards for prescribing, dispensing, and administering controlled substances; 201 Ky. Admin. Regs. 5:130. Controlled substances.</t>
  </si>
  <si>
    <t>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 201 Ky. Admin. Regs. 9:260. Professional standards for prescribing, dispensing, and administering controlled substances; 201 Ky. Admin. Regs. 5:130. Controlled substances.</t>
  </si>
  <si>
    <t>201 Ky. Admin. Regs. 8:540. Dental practices and prescription writing.; 201 Ky. Admin. Regs. 25:090. Prescribing and dispensing controlled substances.; 201 Ky. Admin. Regs. 20:057. Scope and standards of practice of advanced practice registered nurses. 6; 201 Ky. Admin. Regs. 9:260. Professional standards for prescribing, dispensing, and administering controlled substances; 201 Ky. Admin. Regs. 5:130. Controlled substances.</t>
  </si>
  <si>
    <t>201 Ky. Admin. Regs. 25:090. Prescribing and dispensing controlled substances.; 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 201 Ky. Admin. Regs. 9:260. Professional standards for prescribing, dispensing, and administering controlled substances;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</si>
  <si>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5:130. Controlled substances.</t>
  </si>
  <si>
    <t>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</si>
  <si>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 201 Ky. Admin. Regs. 8:540. Dental practices and prescription writing.;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</si>
  <si>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6</t>
  </si>
  <si>
    <t>Hospital treatment exception applies only to physicians. 201 Ky. Regs. 9:260(8).  Hospice exception applies only to physicians. 201 Ky. Admin. Regs. 9:260(8).   Cancer exception only applies to physicians. 201 Ky. Admin. Regs. 9:260(8).   Residential exception only applies to, physicians. 201 Ky. Regs. 9:260(8).   Surgical exception applies only to physicians.Regs. 201 Ky. Admin. Regs. 9:260(8).Single dose for diagnostic purposes exception only applies to and physicians. 201 Ky. Regs. 9:260(8). Clinical trials exceptions only applies to physicians. 201 Ky. Regs. 9:260(8). Replacement exception only applies to physicians. 201 Ky. Regs. 9:260(8). Advanced practice registered nurses and podiatrists are not subject to any exceptions to obtain informed consent.</t>
  </si>
  <si>
    <t>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 201 Ky. Admin. Regs. 5:130. Controlled substances.</t>
  </si>
  <si>
    <t>201 Ky. Admin. Regs. 9:260. Professional standards for prescribing, dispensing, and administering controlled substances.; 201 Ky. Admin. Regs. 25:090. Prescribing and dispensing controlled substances.; 201 Ky. Admin. Regs. 20:057. Scope and standards of practice of advanced practice registered nurses. 6; 201 Ky. Admin. Regs. 5:130. Controlled substances.</t>
  </si>
  <si>
    <t>201 Ky. Admin. Regs. 9:260. Professional standards for prescribing, dispensing, and administering controlled substances.; 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 201 Ky. Admin. Regs. 5:130. Controlled substances.</t>
  </si>
  <si>
    <t>201 Ky. Admin. Regs. 9:260. Professional standards for prescribing, dispensing, and administering controlled substances.; 201 Ky. Admin. Regs. 8:540. Dental practices and prescription writing.; 201 Ky. Admin. Regs. 25:090. Prescribing and dispensing controlled substances.; 201 Ky. Admin. Regs. 20:057. Scope and standards of practice of advanced practice registered nurses. 6; 201 Ky. Admin. Regs. 5:130. Controlled substances.</t>
  </si>
  <si>
    <t>201 Ky. Admin. Regs. 9:260. Professional standards for prescribing, dispensing, and administering controlled substances.</t>
  </si>
  <si>
    <t>201 Ky. Admin. Regs. 9:260. Professional standards for prescribing, dispensing, and administering controlled substances.;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</si>
  <si>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 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 201 Ky. Admin. Regs. 5:130. Controlled substances.</t>
  </si>
  <si>
    <t>201 Ky. Admin. Regs. 9:260. Professional standards for prescribing, dispensing, and administering controlled substances.; 201 Ky. Admin. Regs. 8:540. Dental practices and prescription writing.;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</si>
  <si>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t>
  </si>
  <si>
    <t>Hospital treatment exception applies only to physicians. 201 Ky. Regs. 9:260(8).  Hospice exception applies only to physicians. 201 Ky. Admin. Regs. 9:260(8).   Cancer exception only applies to physicians. 201 Ky. Admin. Regs. 9:260(8).   Residential exception only applies to physicians. 201 Ky. Regs. 9:260(8).   Surgical exception applies only to physicians.Regs. 201 Ky. Admin. Regs. 9:260(8).Single dose for diagnostic purposes exception only applies to and physicians. 201 Ky. Regs. 9:260(8). Clinical trials exceptions only applies to physicians. 201 Ky. Regs. 9:260(8). Replacement exception only applies to physicians. 201 Ky. Regs. 9:260(8). Advanced practice registered nurses and podiatrists are not subject to any exceptions to obtain informed consent.</t>
  </si>
  <si>
    <t>201 Ky. Admin. Regs. 9:260. Professional standards for prescribing, dispensing, and administering controlled substances.; 201 Ky. Admin. Regs. 9:260. Professional standards for prescribing, dispensing, and administering controlled substances.</t>
  </si>
  <si>
    <t>201 Ky. Admin. Regs. 9:260. Professional standards for prescribing, dispensing, and administering controlled substances.; 201 Ky. Admin. Regs. 25:090. Prescribing and dispensing controlled substances.; 201 Ky. Admin. Regs. 5:130. Controlled substances.; 201 Ky. Admin. Regs. 8:540. Dental practices and prescription writing.; 201 Ky. Admin. Regs. 20:057. Scope and standards of practice of advanced practice registered nurses. 6</t>
  </si>
  <si>
    <t>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 201 Ky. Admin. Regs. 8:540. Dental practices and prescription writing.</t>
  </si>
  <si>
    <t>Hospital treatment, Hospice care, Residents of a licensed health facility, Cancer related care, Treatment related to surgery, Emergency Situations, Single dose for a diagnostic procedure, No exceptions specified , Clinical trials, Replacement of an original prescription</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</si>
  <si>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6</t>
  </si>
  <si>
    <t>Hospital treatment exception applies only to physicians and optometrists. 201 Ky. Regs. 9:260(8). 201 Ky. Admin. Regs. 201 Ky. Admin. Regs. 5:130 (2).   Hospice exception applies only to physicians. 201 Ky. Admin. Regs. 9:260(8).   Cancer exception only applies to physicians. 201 Ky. Admin. Regs. 9:260(8).   Residential exception only applies to optometrists, physicians. 201 Ky. Admin. Regs. 5:130 (2). 201 Ky. Regs. 9:260(8).   Surgical exception applies only to physicians.Regs. 201 Ky. Admin. Regs. 9:260(8).Emergency situations exception only applies to optometrists. 201 Ky. Admin. Regs. 5:130 (2).Single dose for diagnostic purposes exception only applies to optometrists and physicians. 201 Ky. Admin. Regs. 5:130 (2). 201 Ky. Regs. 9:260(8). Clinical trials exceptions only applies to optometrists and physicians. 201 Ky. Admin. Regs. 5:130 (2). 201 Ky. Regs. 9:260(8). Replacement exception only applies to physicians. 201 Ky. Regs. 9:260(8). Advanced practice registered nurses and podiatrists are not subject to any exceptions to obtain informed consent.</t>
  </si>
  <si>
    <t>201 Ky. Admin. Regs. 9:260. Professional standards for prescribing, dispensing, and administering controlled substances.; 201 Ky. Admin. Regs. 5:130. Controlled substances.; 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</si>
  <si>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5:130. Controlled substances.; 201 Ky. Admin. Regs. 5:130. Controlled substances.; 201 Ky. Admin. Regs. 9:260. Professional standards for prescribing, dispensing, and administering controlled substances.; 201 Ky. Admin. Regs. 25:090. Prescribing and dispensing controlled substances.; 201 Ky. Admin. Regs. 20:057. Scope and standards of practice of advanced practice registered nurses. 6</t>
  </si>
  <si>
    <t>201 Ky. Admin. Regs. 5:130. Controlled substances.; 201 Ky. Admin. Regs. 5:130. Controlled substances.; 201 Ky. Admin. Regs. 9:260. Professional standards for prescribing, dispensing, and administering controlled substances.; 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</si>
  <si>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9:260. Professional standards for prescribing, dispensing, and administering controlled substances.; 201 Ky. Admin. Regs. 8:540. Dental practices and prescription writing.; 201 Ky. Admin. Regs. 25:090. Prescribing and dispensing controlled substances.; 201 Ky. Admin. Regs. 20:057. Scope and standards of practice of advanced practice registered nurses. 6</t>
  </si>
  <si>
    <t>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25:090. Prescribing and dispensing controlled substances.; 201 Ky. Admin. Regs. 25:090. Prescribing and dispensing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</si>
  <si>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9:260. Professional standards for prescribing, dispensing, and administering controlled substances.; 201 Ky. Admin. Regs. 5:130. Controlled substances.; 201 Ky. Admin. Regs. 8:540. Dental practices and prescription writing.</t>
  </si>
  <si>
    <t>Hospital treatment, Hospice care, Residents of a licensed health facility, Cancer related care, Treatment related to surgery, Emergency Situations, Single dose for a diagnostic procedure, No exceptions specified, Clinical trials, Replacement of an original prescription</t>
  </si>
  <si>
    <t>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</si>
  <si>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5:130. Controlled substances.; 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</si>
  <si>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9:260. Professional standards for prescribing, dispensing, and administering controlled substances.; 201 Ky. Admin. Regs. 25:090. Prescribing and dispensing controlled substances.; 201 Ky. Admin. Regs. 8:540. Dental practices and prescription writing.; 201 Ky. Admin. Regs. 20:057. Scope and standards of practice of advanced practice registered nurses. 6</t>
  </si>
  <si>
    <t>201 Ky. Admin. Regs. 9:260. Professional standards for prescribing, dispensing, and administering controlled substances.; 201 Ky. Admin. Regs. 25:090. Prescribing and dispensing controlled substances.; 201 Ky. Admin. Regs. 20:057. Scope and standards of practice of advanced practice registered nurses.; 201 Ky. Admin. Regs. 5:130. Controlled substances.; 201 Ky. Admin. Regs. 8:540. Dental practices and prescription writing.</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</si>
  <si>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201 Ky. Admin. Regs. 9:260. Professional standards for prescribing, dispensing, and administering controlled substances.</t>
  </si>
  <si>
    <t>201 Ky. Admin. Regs. 9:260. Professional standards for prescribing, dispensing, and administering controlled substances.; 201 Ky. Admin. Regs. 5:130. Controlled substances.;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8:540. Dental practices and prescription writing.</t>
  </si>
  <si>
    <t>201 Ky. Admin. Regs. 5:130. Controlled substances.; 201 Ky. Admin. Regs. 5:130. Controlled substances.;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t>
  </si>
  <si>
    <t>201 Ky. Admin. Regs. 5:130. Controlled substances.; 201 Ky. Admin. Regs. 5:130. Controlled substances.;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25:090. Prescribing and dispensing controlled substances.; 201 Ky. Admin. Regs. 8:540. Dental practices and prescription writing.</t>
  </si>
  <si>
    <t>201 Ky. Admin. Regs. 9:260. Professional standards for prescribing, dispensing, and administering controlled substances.; 201 Ky. Admin. Regs. 8:540. Dental practices and prescription writing.; 201 Ky. Admin. Regs. 25:090. Prescribing and dispensing controlled substances.; 201 Ky. Admin. Regs. 20:057. Scope and standards of practice of advanced practice registered nurses.</t>
  </si>
  <si>
    <t>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20:057. Scope and standards of practice of advanced practice registered nurses.; 201 Ky. Admin. Regs. 25:090. Prescribing and dispensing controlled substances.; 201 Ky. Admin. Regs. 25:090. Prescribing and dispensing controlled substances.; 201 Ky. Admin. Regs. 25:090. Prescribing and dispensing controlled substances.; 201 Ky. Admin. Regs. 8:540. Dental practices and prescription writing.</t>
  </si>
  <si>
    <t>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8:540. Dental practices and prescription writing.</t>
  </si>
  <si>
    <t>201 Ky. Admin. Regs. 5:130. Controlled substances.;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8:540. Dental practices and prescription writing.</t>
  </si>
  <si>
    <t>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8:540. Dental practices and prescription writing.</t>
  </si>
  <si>
    <t>201 Ky. Admin. Regs. 9:260. Professional standards for prescribing, dispensing, and administering controlled substances.; 201 Ky. Admin. Regs. 25:090. Prescribing and dispensing controlled substances.; 201 Ky. Admin. Regs. 20:057. Scope and standards of practice of advanced practice registered nurses.; 201 Ky. Admin. Regs. 8:540. Dental practices and prescription writing.; 201 Ky. Admin. Regs. 5:130. Controlled substances.</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</si>
  <si>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8:540. Dental practices and prescription writing.; 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201 Ky. Admin. Regs. 9:260. Professional standards for prescribing, dispensing, and administering controlled substances.</t>
  </si>
  <si>
    <t>Hospital treatment exception applies only to physicians, dentists, and optometrists. 201 Ky. Regs. 9:260(8). 201 Ky. Admin. Regs. 8:540(3). 201 Ky. Admin. Regs. 5:130 (2). Hospice exception applies only to physicians and dentists. 201 Ky. Admin. Regs. 9:260(8). 201 Ky. Admin. Regs. 8:540(3).Cancer exception only applies to physicians and dentists. 201 Ky. Admin. Regs. 9:260(8). 201 Ky. Admin. Regs. 8:540(3).Residential exception only applies to optometrists, physicians. 201 Ky. Admin. Regs. 5:130 (2). 201 Ky. Regs. 9:260(8). Surgical exception applies only to physicians.Regs. 201 Ky. Admin. Regs. 9:260(8).Emergency situations exception only applies to optometrists and dentists. 201 Ky. Admin. Regs. 5:130 (2). 201 Ky. Admin. Regs. 8:540(3). Single dose for diagnostic purposes exception only applies to optometrists and physicians. 201 Ky. Admin. Regs. 5:130 (2). 201 Ky. Regs. 9:260(8). Clinical trials exceptions only applies to optometrists and physicians. 201 Ky. Admin. Regs. 5:130 (2). 201 Ky. Regs. 9:260(8). Replacement exception only applies to physicians. 201 Ky. Regs. 9:260(8). Advanced practice registered nurses and podiatrists are not subject to any exceptions to obtain informed consent.</t>
  </si>
  <si>
    <t>201 Ky. Admin. Regs. 5:130. Controlled substances.; 201 Ky. Admin. Regs. 5:130. Controlled substances.; 201 Ky. Admin. Regs. 8:540. Dental practices and prescription writing.;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t>
  </si>
  <si>
    <t>201 Ky. Admin. Regs. 5:130. Controlled substances.; 201 Ky. Admin. Regs. 5:130. Controlled substances.; 201 Ky. Admin. Regs. 8:540. Dental practices and prescription writing.; 201 Ky. Admin. Regs. 9:260. Professional standards for prescribing, dispensing, and administering controlled substances.; 201 Ky. Admin. Regs. 20:057. Scope and standards of practice of advanced practice registered nurses.; 201 Ky. Admin. Regs. 25:090. Prescribing and dispensing controlled substances.; 201 Ky. Admin. Regs. 25:090. Prescribing and dispensing controlled substances.</t>
  </si>
  <si>
    <t>201 Ky. Admin. Regs. 9:260. Professional standards for prescribing, dispensing, and administering controlled substances.; 201 Ky. Admin. Regs. 8:540. Dental practices and prescription writing.</t>
  </si>
  <si>
    <t>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8:540. Dental practices and prescription writing.; 201 Ky. Admin. Regs. 20:057. Scope and standards of practice of advanced practice registered nurses.; 201 Ky. Admin. Regs. 25:090. Prescribing and dispensing controlled substances.; 201 Ky. Admin. Regs. 25:090. Prescribing and dispensing controlled substances.; 201 Ky. Admin. Regs. 25:090. Prescribing and dispensing controlled substances.</t>
  </si>
  <si>
    <t>201 Ky. Admin. Regs. 5:130. Controlled substances.; 201 Ky. Admin. Regs. 9:260. Professional standards for prescribing, dispensing, and administering controlled substances.; 201 Ky. Admin. Regs. 8:540. Dental practices and prescription writing.; 201 Ky. Admin. Regs. 20:057. Scope and standards of practice of advanced practice registered nurses.; 201 Ky. Admin. Regs. 25:090. Prescribing and dispensing controlled substances.</t>
  </si>
  <si>
    <t>201 Ky. Admin. Regs. 9:260. Professional standards for prescribing, dispensing, and administering controlled substances.; 201 Ky. Admin. Regs. 8:540. Dental practices and prescription writing.; 201 Ky. Admin. Regs. 20:057. Scope and standards of practice of advanced practice registered nurses.; 201 Ky. Admin. Regs. 25:090. Prescribing and dispensing controlled substances.</t>
  </si>
  <si>
    <t>201 Ky. Admin. Regs. 9:260. Professional standards for prescribing, dispensing, and administering controlled substances.; 201 Ky. Admin. Regs. 20:057. Scope and standards of practice of advanced practice registered nurses.; 201 Ky. Admin. Regs. 8:540. Dental practices and prescription writing.; 201 Ky. Admin. Regs. 5:130. Controlled substances.; 201 Ky. Admin. Regs. 25:090. Prescribing and dispensing controlled substances.</t>
  </si>
  <si>
    <t>201 Ky. Admin. Regs. 9:260. Professional standards for prescribing, dispensing, and administering controlled substances.; 201 Ky. Admin. Regs. 9:260. Professional standards for prescribing, dispensing, and administering controlled substances.; 201 Ky. Admin. Regs. 8:540. Dental practices and prescription writing.; 201 Ky. Admin. Regs. 25:090. Prescribing and dispensing controlled substances.</t>
  </si>
  <si>
    <t>Hospital treatment exception applies only to physicians, dentists, podiatrists, and optometrists. 201 Ky. Regs. 9:260(8). 201 Ky. Admin. Regs. 8:540(3). 201 Ky. Admin. Regs. 25:090(5). 201 Ky. Admin. Regs. 5:130 (2). Hospice exception applies only to physicians, podiatrists, and dentists. 201 Ky. Admin. Regs. 9:260(8). 201 Ky. Admin. Regs. 25:090(5). 201 Ky. Admin. Regs. 8:540(3).Residential exception only applies to optometrists, physicians, podiatrists. 201 Ky. Admin. Regs. 5:130 (2).201 Ky. Admin. Regs. 25:090(5). 201 Ky. Regs. 9:260(8). Cancer exception only applies to physicians, podiatrists, and dentists. 201 Ky. Admin. Regs. 9:260(8). 201 Ky. Admin. Regs. 25:090(5). 201 Ky. Admin. Regs. 8:540(3).Surgical exception applies only to physicians.Regs. 201 Ky. Admin. Regs. 9:260(8).Emergency situations exception only applies to optometrists, podiatrists, and dentists. 201 Ky. Admin. Regs. 5:130 (2). 201 Ky. Admin. Regs. 25:090(5). 201 Ky. Admin. Regs. 8:540(3). Single dose for diagnostic purposes exception only applies to optometrists, podiatrists, and physicians. 201 Ky. Admin. Regs. 5:130 (2). 201 Ky. Admin. Regs. 25:090(5). 201 Ky. Regs. 9:260(8). Clinical trials exceptions only applies to optometrists and physicians. 201 Ky. Admin. Regs. 5:130 (2). 201 Ky. Regs. 9:260(8). Replacement exception only applies to physicians. 201 Ky. Regs. 9:260(8). No exceptions apply to advanced practice registered nurses.</t>
  </si>
  <si>
    <t>201 Ky. Admin. Regs. 9:260. Professional standards for prescribing, dispensing, and administering controlled substances.; 201 Ky. Admin. Regs. 5:130. Controlled substances.; 201 Ky. Admin. Regs. 9:260. Professional standards for prescribing, dispensing, and administering controlled substances.; 201 Ky. Admin. Regs. 20:057. Scope and standards of practice of advanced practice registered nurses.; 201 Ky. Admin. Regs. 8:540. Dental practices and prescription writing.; 201 Ky. Admin. Regs. 25:090. Prescribing and dispensing controlled substances.</t>
  </si>
  <si>
    <t>201 Ky. Admin. Regs. 9:260. Professional standards for prescribing, dispensing, and administering controlled substances.; 201 Ky. Admin. Regs. 9:260. Professional standards for prescribing, dispensing, and administering controlled substances.; 201 Ky. Admin. Regs. 5:130. Controlled substances.; 201 Ky. Admin. Regs. 8:540. Dental practices and prescription writing.; 201 Ky. Admin. Regs. 20:057. Scope and standards of practice of advanced practice registered nurses.; 201 Ky. Admin. Regs. 25:090. Prescribing and dispensing controlled substances.</t>
  </si>
  <si>
    <t>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9:260. Professional standards for prescribing, dispensing, and administering controlled substances.; 201 Ky. Admin. Regs. 25:090. Prescribing and dispensing controlled substances.</t>
  </si>
  <si>
    <t>201 Ky. Admin. Regs. 9:260. Professional standards for prescribing, dispensing, and administering controlled substances.; 201 Ky. Admin. Regs. 9:260. Professional standards for prescribing, dispensing, and administering controlled substances.; 201 Ky. Admin. Regs. 20:057. Scope and standards of practice of advanced practice registered nurses.; 201 Ky. Admin. Regs. 8:540. Dental practices and prescription writing.; 201 Ky. Admin. Regs. 25:090. Prescribing and dispensing controlled substances.</t>
  </si>
  <si>
    <t>La. Admin. Code tit. 46, § 6921. Use of Controlled Substances, Limitations.; La. Admin. Code tit. 46, § 6921. Use of Controlled Substances, Limitations.</t>
  </si>
  <si>
    <t>La. Admin. Code tit. 46, § 6921. Use of Controlled Substances, Limitations.</t>
  </si>
  <si>
    <t>La. Admin. Code tit. 46, § 6921. Use of Controlled Substances, Limitations.; La. Admin. Code tit. 46, § 6921. Use of Controlled Substances, Limitations.; La. Admin. Code tit. 46, § 6917. Definitions.</t>
  </si>
  <si>
    <t>Informed consent is required when prescribing controlled substances for the treatment of chronic or intractable pain for a period exceeding 12 weeks during any 12 month period. La. Admin. Code tit. 46, § 6921(A), La. Admin. Code tit. 46, § 6917.</t>
  </si>
  <si>
    <t>La. Admin. Code tit. 46, § 6923. Effect of Violation</t>
  </si>
  <si>
    <t>La. Admin. Code tit. 46, § 6917. Definitions.; La. Admin. Code tit. 46, § 6923. Effect of Violation</t>
  </si>
  <si>
    <t>La. Admin. Code tit. 46, § 6923. Effect of Violation; La. Rev. Stat. 40:1299.39.5. Consent to medical treatment;  methods of obtaining consent</t>
  </si>
  <si>
    <t>La. Admin. Code tit. 46, § 6921. Use of Controlled Substances, Limitations.; La. Rev. Stat. §40:961. Definitions; La. Rev. Stat. §40:961. Definitions; La. Rev. Stat. §40:978. Prescriptions</t>
  </si>
  <si>
    <t>Informed consent is required for a physician when prescribing controlled substances for the treatment of chronic or intractable pain for a period exceeding 12 weeks during any 12 month period. La. Admin. Code tit. 46, § 6921(A), La. Admin. Code tit. 46, § 6917.Informed consent is required for physicians, podiatrists, and dentists when issuing a prescription for an opioid. La. Rev. Stat. §40:978(G)(1)(b).</t>
  </si>
  <si>
    <t>Informed consent is required for a physician when prescribing controlled substances for the treatment of chronic or intractable pain for a period exceeding 12 weeks during any 12 month period. La. Admin. Code tit. 46, § 6921(A), La. Admin. Code tit. 46, § 6917.  Informed consent is required for physicians, podiatrists, and dentists in all circumstances when issuing a prescription for an opioid. La. Rev. Stat. §40:978(G)(1)(b).</t>
  </si>
  <si>
    <t>Cancer exception only applies to a physician when prescribing controlled substances for the treatment of chronic or intractable pain for a period exceeding 12 weeks during any 12 month period. La. Admin. Code tit. 46, § 6921(A), La. Admin. Code tit. 46, § 6917.</t>
  </si>
  <si>
    <t>Consent for incapacitated patients is only addressed for a physician when prescribing controlled substances for the treatment of chronic or intractable pain for a period exceeding 12 weeks during any 12 month period. La. Admin. Code tit. 46, § 6921(A), La. Admin. Code tit. 46, § 6917.</t>
  </si>
  <si>
    <t>Documentation is only required for a physician when prescribing controlled substances for the treatment of chronic or intractable pain for a period exceeding 12 weeks during any 12 month period. La. Admin. Code tit. 46, § 6921(A), La. Admin. Code tit. 46, § 6917.</t>
  </si>
  <si>
    <t>Benefits and risks of the medication are required discussion topics for a physician when prescribing controlled substances for the treatment of chronic or intractable pain for a period exceeding 12 weeks during any 12 month period. La. Admin. Code tit. 46, § 6921(A), La. Admin. Code tit. 46, § 6917.  Risks of the medication and the option to fill the prescription for a lower quantity are required discussion topics for physicians, podiatrists, and dentists in all circumstances when issuing a prescription for an opioid. La. Rev. Stat. §40:978(G)(1)(b).</t>
  </si>
  <si>
    <t>Informed consent is required for a physician when prescribing controlled substances for the treatment of chronic or intractable pain for a period exceeding 12 weeks during any 12 month period. La. Admin. Code tit. 46, § 6921(A), La. Admin. Code tit. 46, § 6917.  Informed consent is required for physicians, podiatrists, and dentists when issuing a prescription for an opioid. La. Rev. Stat. §40:978(G)(1)(b).  Informed consent is required for physicians, podiatrists, and dentists when issuing a prescription for an opioid to a minor. La. Rev. Stat. §40:978(G)(1)(b).</t>
  </si>
  <si>
    <t>La. Admin. Code tit. 46, § 6921. Use of Controlled Substances, Limitations.; La. Admin. Code tit. 46, § 6921. Use of Controlled Substances, Limitations.; La. Admin. Code tit. 46, § 6917. Definitions.; La. Rev. Stat. §40:978. Prescriptions</t>
  </si>
  <si>
    <t>Informed consent is required for a physician when prescribing controlled substances for the treatment of chronic or intractable pain for a period exceeding 12 weeks during any 12 month period. La. Admin. Code tit. 46, § 6921(A), La. Admin. Code tit. 46, § 6917.  Informed consent is required for physicians, podiatrists, and dentists in all circumstances when issuing a prescription for an opioid. La. Rev. Stat. §40:978(G)(1)(b).  Informed consent is required for physicians, podiatrists, and dentists in all circumstances when issuing a prescription for an opioid to a minor. La. Rev. Stat. §40:978(H).</t>
  </si>
  <si>
    <t>Consent is authorized for the patient and their guardian for a physician when prescribing controlled substances for the treatment of chronic or intractable pain for a period exceeding 12 weeks during any 12 month period. La. Admin. Code tit. 46, § 6921(A), La. Admin. Code tit. 46, § 6917. Consent is authorized for a parent, tutor, or guardian of a minor for physicians, podiatrists, and dentists when issuing a prescription for an opioid to a minor. La. Rev. Stat. §40:978(H).</t>
  </si>
  <si>
    <t>Benefits and risks of the medication are required discussion topics for a physician when prescribing controlled substances for the treatment of chronic or intractable pain for a period exceeding 12 weeks during any 12 month period. La. Admin. Code tit. 46, § 6921(A), La. Admin. Code tit. 46, § 6917.  Risks of the medication and the option to fill the prescription for a lower quantity are required discussion topics for physicians, podiatrists, and dentists in all circumstances when issuing a prescription for an opioid. La. Rev. Stat. §40:978(G)(1)(b).  Benefits and risks of the medication are required discussion topics for physicians, podiatrists, and dentists in all circumstances when issuing a prescription for an opioid to a minor. La. Rev. Stat. §40:978(H).</t>
  </si>
  <si>
    <t>La. Admin. Code tit. 46, § 6921. Use of Controlled Substances, Limitations.; La. Rev. Stat. §40:978. Prescriptions</t>
  </si>
  <si>
    <t>La. Admin. Code tit. 46, § 6921. Use of Controlled Substances, Limitations.; La. Admin. Code tit. 46, § 6921. Use of Controlled Substances, Limitations.; La. Rev. Stat. §40:978. Prescriptions; La. Rev. Stat. §40:978. Prescriptions</t>
  </si>
  <si>
    <t>La. Admin. Code tit. 46, § 6921. Use of Controlled Substances, Limitations.; La. Admin. Code tit. 46, § 6921. Use of Controlled Substances, Limitations.; La. Admin. Code tit. 46, § 6917. Definitions.; La. Rev. Stat. §40:978. Prescriptions; La. Rev. Stat. §40:978. Prescriptions</t>
  </si>
  <si>
    <t>Although there is no requirement to obtain informed consent before prescribing controlled substances for pain, regulations provide suggested informed consent specifications. 02-313-21 Me. Code R. §§ 3, 4;  02-373-21 Me. Code R. §§ 3, 4; 02-380-21 Me. Code R. §§ 3, 4; 02-383-21 Me. Code R. §§ 3, 4; 02-396-21 Me. Code R. §§ 3, 4.</t>
  </si>
  <si>
    <t>Although there is no requirement to obtain informed consent before prescribing controlled substances for pain, regulations provide suggested informed consent specifications. 02-313-21 Me. Code R. §§ 3, 4;  02-373-21 Me. Code R. §§ 3, 4; 02-380-21 Me. Code R. §§ 3, 4; 02-383-21 Me. Code R. §§ 3, 4; 02-396-21 Me. Code R. §§ 3, 4. Additionally, health care entities must have in place an opioid medication prescribing policy that includes "informed consent and counseling on the risk of opioid use." Maine Rev. Stat. tit. 32, § 2210(6), § 2600-C(6), § 3300-F(6), § 3657(6), § 18308(6).</t>
  </si>
  <si>
    <t>02-373-21 Me. Code R.; 02-396-21 Me. Code R. USE OF CONTROLLED SUBSTANCES FOR TREATMENT OF PAIN; 02-380-21 Me. Code R. USE OF CONTROLLED SUBSTANCES FOR TREATMENT OF PAIN; 02-383-21 Me. Code R. USE OF CONTROLLED SUBSTANCES FOR TREATMENT OF PAIN</t>
  </si>
  <si>
    <t>02-373-21 Me. Code R.</t>
  </si>
  <si>
    <t>Although dentists are not required to obtain informed consent before prescribing controlled substances for pain, regulations provide suggested informed consent specifications. 02-313-21 Me. Code R. § 3.</t>
  </si>
  <si>
    <t>02-373-21 Me. Code R.; 02-396-21 Me. Code R. USE OF CONTROLLED SUBSTANCES FOR TREATMENT OF PAIN</t>
  </si>
  <si>
    <t>Drug screening agreement, Prescription refill policy, Plans for treatment discontinuation , That a patient should receive prescriptions from single prescriber where possible, That a patient should receive prescriptions from single pharmacy where possible, Random pill counts, Documentation of informed consent</t>
  </si>
  <si>
    <t>02-373-21 Me. Code R.; 02-396-21 Me. Code R. USE OF CONTROLLED SUBSTANCES FOR TREATMENT OF PAIN; 02-373-21 Me. Code R. USE OF CONTROLLED SUBSTANCES FOR TREATMENT OF PAIN; 02-396-21 Me. Code R. USE OF CONTROLLED SUBSTANCES FOR TREATMENT OF PAIN</t>
  </si>
  <si>
    <t>02-396-21 Me. Code R. USE OF CONTROLLED SUBSTANCES FOR TREATMENT OF PAIN; 02-373-21 Me. Code R.</t>
  </si>
  <si>
    <t>Maine Rev. Stat. tit. 32, § 2210. Requirements regarding prescription of opioid medication; Maine Rev. Stat. tit. 32, § 2600-C. Requirements regarding prescription of opioid medication; Maine Rev. Stat. tit. 32, § 3300-F. Requirements regarding prescription of opioid medication; Maine Rev. Stat. tit. 32, § 3657. Requirements regarding prescription of opioid medication</t>
  </si>
  <si>
    <t>02-373-21 Me. Code R.; 02-396-21 Me. Code R. USE OF CONTROLLED SUBSTANCES FOR TREATMENT OF PAIN; 02-383-21 Me. Code R. USE OF CONTROLLED SUBSTANCES FOR TREATMENT OF PAIN; 02-380-21 Me. Code R. USE OF CONTROLLED SUBSTANCES FOR TREATMENT OF PAIN</t>
  </si>
  <si>
    <t>02-396-21 Me. Code R. USE OF CONTROLLED SUBSTANCES FOR TREATMENT OF PAIN; 02-373-21 Me. Code R.; 02-373-21 Me. Code R. USE OF CONTROLLED SUBSTANCES FOR TREATMENT OF PAIN; 02-396-21 Me. Code R. USE OF CONTROLLED SUBSTANCES FOR TREATMENT OF PAIN</t>
  </si>
  <si>
    <t>02-396-21 Me. Code R. USE OF CONTROLLED SUBSTANCES FOR TREATMENT OF PAIN; 02-373-21 Me. Code R. USE OF CONTROLLED SUBSTANCES FOR TREATMENT OF PAIN; 02-373-21 Me. Code R.; 02-396-21 Me. Code R. USE OF CONTROLLED SUBSTANCES FOR TREATMENT OF PAIN</t>
  </si>
  <si>
    <t>Md. Code, Health Occupations § 1-223. Opioid prescription limitations.</t>
  </si>
  <si>
    <t>Md. Code, Health Occupations § 1-223. Opioid prescription limitations.; Md. Code, Health Occupations § 4-315. License denial, suspension, or revocation.; Md. Code, Health Occupations § 8-316. License denial, suspension, or revocation.; Md. Code, Health Occupations § 14-404. License denial, suspension, or revocation.; Md. Code, Health Occupations § 16-311. Denial, suspension, or revocation of license.</t>
  </si>
  <si>
    <t>Md. Code, Health Occupations § 4-315. License denial, suspension, or revocation.; Md. Code, Health Occupations § 8-316. License denial, suspension, or revocation.; Md. Code, Health Occupations § 14-404. License denial, suspension, or revocation.; Md. Code, Health Occupations § 16-311. Denial, suspension, or revocation of license.</t>
  </si>
  <si>
    <t>The administrative monetary penalty applies only to podiatrists. Md. Code, Health Occupations § 16-311(a).</t>
  </si>
  <si>
    <t>Md. Code, Health Occupations § 1-223. Opioid prescription limitations.; Md. Code, Health Occupations § 4-315. License denial, suspension, or revocation.; Md. Code, Health Occupations § 8-316. License denial, suspension, or revocation.; Md. Code, Health Occupations § 16-311. Denial, suspension, or revocation of license.; Md. Code, Health Occupations § 14-404. License denial, suspension, or revocation.</t>
  </si>
  <si>
    <t>Md. Code, Health Occupations § 4-315. License denial, suspension, or revocation.; Md. Code, Health Occupations § 8-316. License denial, suspension, or revocation.; Md. Code, Health Occupations § 16-311. Denial, suspension, or revocation of license.; Md. Code, Health Occupations § 14-404. License denial, suspension, or revocation.</t>
  </si>
  <si>
    <t>243 Mass. Code Regs. 2.07: General Provisions Governing the Practice of Medicine.</t>
  </si>
  <si>
    <t>243 Mass. Code Regs. 2.07: General Provisions Governing the Practice of Medicine.; 243 Mass. Code Regs. 2.07: General Provisions Governing the Practice of Medicine.</t>
  </si>
  <si>
    <t>243 Mass. Code Regs. 1.03: Disposition of Complaints and Statutory Reports; Mass. Gen. Laws 112, § 61. Suspension, revocation or cancellation of certificate, registration, license or authority by boards; disciplinary measures; sanctions; student loan defaulters; review; Mass. Gen. Laws 112, § 61. Suspension, revocation or cancellation of certificate, registration, license or authority by boards; disciplinary measures; sanctions; student loan defaulters; review</t>
  </si>
  <si>
    <t>Mass. Gen. Laws 112, § 61. Suspension, revocation or cancellation of certificate, registration, license or authority by boards; disciplinary measures; sanctions; student loan defaulters; review; Mass. Gen. Laws 112, § 61. Suspension, revocation or cancellation of certificate, registration, license or authority by boards; disciplinary measures; sanctions; student loan defaulters; review</t>
  </si>
  <si>
    <t>Mass. Gen. Laws 112, § 61. Suspension, revocation or cancellation of certificate, registration, license or authority by boards; disciplinary measures; sanctions; student loan defaulters; review; Mass. Gen. Laws 112, § 61. Suspension, revocation or cancellation of certificate, registration, license or authority by boards; disciplinary measures; sanctions; student loan defaulters; review; Mass. Gen. Laws 112, § 61. Suspension, revocation or cancellation of certificate, registration, license or authority by boards; disciplinary measures; sanctions; student loan defaulters; review; 243 Mass. Code Regs. 1.03: Disposition of Complaints and Statutory Reports</t>
  </si>
  <si>
    <t>243 Mass. Code Regs. 1.03: Disposition of Complaints and Statutory Reports</t>
  </si>
  <si>
    <t>243 Mass. Code Regs. 1.03: Disposition of Complaints and Statutory Reports; Mass. Gen. Laws 112, § 61. Suspension, revocation or cancellation of certificate, registration, license or authority by boards; disciplinary measures; sanctions; student loan defaulters; review</t>
  </si>
  <si>
    <t>243 Mass. Code Regs. 2.07: General Provisions Governing the Practice of Medicine.; 244 Mass. Code Regs. 4.07: Advanced Practice Registered Nurses Eligible to Engage in Prescriptive Practice</t>
  </si>
  <si>
    <t>243 Mass. Code Regs. 2.07: General Provisions Governing the Practice of Medicine.; 244 Mass. Code Regs. 4.07: Advanced Practice Registered Nurses Eligible to Engage in Prescriptive Practice; 243 Mass. Code Regs. 2.07: General Provisions Governing the Practice of Medicine.</t>
  </si>
  <si>
    <t>244 Mass. Code Regs. 4.07: Advanced Practice Registered Nurses Eligible to Engage in Prescriptive Practice; 243 Mass. Code Regs. 2.07: General Provisions Governing the Practice of Medicine.</t>
  </si>
  <si>
    <t>243 Mass. Code Regs. 2.07: General Provisions Governing the Practice of Medicine.; 244 Mass. Code Regs. 4.07: Advanced Practice Registered Nurses Eligible to Engage in Prescriptive Practice; 249 Mass. Code Regs. 4.02: Drug Dispensing and Prescribing.</t>
  </si>
  <si>
    <t>243 Mass. Code Regs. 2.07: General Provisions Governing the Practice of Medicine.; 244 Mass. Code Regs. 4.07: Advanced Practice Registered Nurses Eligible to Engage in Prescriptive Practice; 249 Mass. Code Regs. 4.02: Drug Dispensing and Prescribing.; 234 Mass. Code Regs. 5.06 Controlled Substances.</t>
  </si>
  <si>
    <t>243 Mass. Code Regs. 2.07: General Provisions Governing the Practice of Medicine.; 244 Mass. Code Regs. 4.07: Advanced Practice Registered Nurses Eligible to Engage in Prescriptive Practice; 249 Mass. Code Regs. 4.02: Drug Dispensing and Prescribing.; 234 Mass. Code Regs. 5.06 Controlled Substances.; Mass. Gen. Laws 94C, § 19D. Supply limitations for opiate prescriptions; exception for palliative care.; Mass. Gen. Laws Ch. 94C, § 18C. Patient education required before issuance of opioid prescription.;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t>
  </si>
  <si>
    <t>Physicians, dentists, nurse practitioners, and podiatrists are required to obtain informed consent for hydrocodone-only extended release medications that are not in an abuse deterrent form. 243 Mass. Code Regs. 2.07(25), 234 Mass. Code Regs. 5.06(4), 244 Mass. Code Regs. 4.07(3), and 249 Mass. Code Regs. 4.02(2).All prescribers, including physicians assistants and optometrists are required to inform patients of risks and the option to fill the prescription in a lesser quantity, when prescribing an opioid in Schedule II. Mass. Gen. Laws Ch. 94C, § 18C.</t>
  </si>
  <si>
    <t>243 Mass. Code Regs. 2.07: General Provisions Governing the Practice of Medicine.; 244 Mass. Code Regs. 4.07: Advanced Practice Registered Nurses Eligible to Engage in Prescriptive Practice; Mass. Gen. Laws 94C, § 19D. Supply limitations for opiate prescriptions; exception for palliative care.; Mass. Gen. Laws Ch. 94C, § 18C. Patient education required before issuance of opioid prescription.</t>
  </si>
  <si>
    <t>Physicians, dentists, nurse practitioners, and podiatrists are required to document informed consent only for hydrocodone-only extended release medications that are not in an abuse deterrent form. 243 Mass. Code Regs. 2.07(25), 234 Mass. Code Regs. 5.06(4), 244 Mass. Code Regs. 4.07(3), and 249 Mass. Code Regs. 4.02(2).</t>
  </si>
  <si>
    <t>Physicians, dentists, nurse practitioners, and podiatrists are required to discuss the risks and benefits of the medication when prescribing hydrocodone-only extended release medications that are not in an abuse deterrent form. 243 Mass. Code Regs. 2.07(25), 234 Mass. Code Regs. 5.06(4), 244 Mass. Code Regs. 4.07(3), and 249 Mass. Code Regs. 4.02(2).  All prescribers must discuss the both the risks and benefits of the medication, and the option for the patient.to fill the prescription in a lesser quantity when prescribing an opioid in Schedule II. Mass. Gen. Laws Ch. 94C, § 18C.</t>
  </si>
  <si>
    <t>Physicians, dentists, nurse practitioners, and podiatrists are required to obtain informed consent for hydrocodone-only extended release medications that are not in an abuse deterrent form. 243 Mass. Code Regs. 2.07(25), 234 Mass. Code Regs. 5.06(4), 244 Mass. Code Regs. 4.07(3), and 249 Mass. Code Regs. 4.02(2).  All prescribers, including physicians assistants and optometrists are required to inform patients of risks and the option to fill the prescription in a lesser quantity, when prescribing an opioid in Schedule II. Mass. Gen. Laws Ch. 94C, § 18C.</t>
  </si>
  <si>
    <t>243 Mass. Code Regs. 2.07: General Provisions Governing the Practice of Medicine.; 244 Mass. Code Regs. 4.07: Advanced Practice Registered Nurses Eligible to Engage in Prescriptive Practice; 249 Mass. Code Regs. 4.02: Drug Dispensing and Prescribing.; 234 Mass. Code Regs. 5.06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t>
  </si>
  <si>
    <t>Physicians, dentists, nurse practitioners, and podiatrists are required to obtain informed consent for hydrocodone-only extended release medications that are not in an abuse deterrent form. 243 Mass. Code Regs. 2.07(25), 234 Mass. Code Regs. 5.06(4), 244 Mass. Code Regs. 4.07(3), and 249 Mass. Code Regs. 4.02(2).All prescribers, including physicians assistants and optometrists are required to inform patients of risks and the option to fill the prescription in a lesser quantity, when prescribing an opioid in Schedule II. Mass. Gen. Laws Ch. 94C, § 18C.All prescribers, including physicians assistants and optometrists are required to discuss the risks and benefits of opioids when prescribing to a minor. Mass. Gen. Laws 94C, § 19D.</t>
  </si>
  <si>
    <t>243 Mass. Code Regs. 2.07: General Provisions Governing the Practice of Medicine.; 244 Mass. Code Regs. 4.07: Advanced Practice Registered Nurses Eligible to Engage in Prescriptive Practice; Mass. Gen. Laws Ch. 94C, § 18C. Patient education required before issuance of opioid prescription.; Mass. Gen. Laws 94C, § 19D. Supply limitations for opiate prescriptions; exception for palliative care.</t>
  </si>
  <si>
    <t>Physicians, dentists, nurse practitioners, and podiatrists are required to discuss the risks and benefits of the medication when prescribing hydrocodone-only extended release medications that are not in an abuse deterrent form. 243 Mass. Code Regs. 2.07(25), 234 Mass. Code Regs. 5.06(4), 244 Mass. Code Regs. 4.07(3), and 249 Mass. Code Regs. 4.02(2).  All prescribers must discuss the risks and benefits of the medication when prescribing an opioid to a minor. Mass. Gen. Laws 94C, § 19D.  All prescribers must discuss the both the risks and benefits of the medication, and the option for the patient.to fill the prescription in a lesser quantity when prescribing an opioid in Schedule II. Mass. Gen. Laws Ch. 94C, § 18C.</t>
  </si>
  <si>
    <t>Physicians, dentists, nurse practitioners, and podiatrists are required to obtain informed consent for hydrocodone-only extended release medications that are not in an abuse deterrent form. 243 Mass. Code Regs. 2.07(25), 234 Mass. Code Regs. 5.06(4), 244 Mass. Code Regs. 4.07(3), and 249 Mass. Code Regs. 4.02(2).  All prescribers, including physicians assistants and optometrists are required to inform patients of risks and the option to fill the prescription in a lesser quantity, when prescribing an opioid in Schedule II. Mass. Gen. Laws Ch. 94C, § 18C.  All prescribers, including physicians assistants and optometrists are required to discuss the risks and benefits of all opioids when prescribing to a minor. Mass. Gen. Laws 94C, § 19D.</t>
  </si>
  <si>
    <t>243 Mass. Code Regs. 2.07: General Provisions Governing the Practice of Medicine.; 244 Mass. Code Regs. 4.07: Advanced Practice Registered Nurses Eligible to Engage in Prescriptive Practice; 234 Mass. Code Regs. 5.06 Controlled Substances.; Mass. Gen. Laws 94C, § 19D. Supply limitations for opiate prescriptions; exception for palliative care.; Mass. Gen. Laws Ch. 94C, § 18C. Patient education required before issuance of opioid prescription.;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249 Mass. Code Regs. 4.02: Drug Dispensing and Prescribing.</t>
  </si>
  <si>
    <t>243 Mass. Code Regs. 2.07: General Provisions Governing the Practice of Medicine.; 244 Mass. Code Regs. 4.07: Advanced Practice Registered Nurses Eligible to Engage in Prescriptive Practice; 234 Mass. Code Regs. 5.06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249 Mass. Code Regs. 4.02: Drug Dispensing and Prescribing.</t>
  </si>
  <si>
    <t>244 Mass. Code Regs. 4.07: Advanced Practice Registered Nurses Eligible to Engage in Prescriptive Practice; 234 Mass. Code Regs. 5.06 Controlled Substances.; Mass. Gen. Laws 94C, § 19D. Supply limitations for opiate prescriptions; exception for palliative care.; Mass. Gen. Laws Ch. 94C, § 18C. Patient education required before issuance of opioid prescription.;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249 Mass. Code Regs. 4.02: Drug Dispensing and Prescribing.; 243 Mass. Code Regs. 2.07: General Provisions Governing the Practice of Medicine.</t>
  </si>
  <si>
    <t>244 Mass. Code Regs. 4.07: Advanced Practice Registered Nurses Eligible to Engage in Prescriptive Practice; Mass. Gen. Laws 94C, § 19D. Supply limitations for opiate prescriptions; exception for palliative care.; Mass. Gen. Laws Ch. 94C, § 18C. Patient education required before issuance of opioid prescription.; 243 Mass. Code Regs. 2.07: General Provisions Governing the Practice of Medicine.</t>
  </si>
  <si>
    <t>244 Mass. Code Regs. 4.07: Advanced Practice Registered Nurses Eligible to Engage in Prescriptive Practice; 234 Mass. Code Regs. 5.06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Mass. Gen. Laws 94C, § 7. Registration of persons who manufacture, distribute, dispense or possess controlled substances; 249 Mass. Code Regs. 4.02: Drug Dispensing and Prescribing.; 243 Mass. Code Regs. 2.07: General Provisions Governing the Practice of Medicine.</t>
  </si>
  <si>
    <t>244 Mass. Code Regs. 4.07: Advanced Practice Registered Nurses Eligible to Engage in Prescriptive Practice; Mass. Gen. Laws Ch. 94C, § 18C. Patient education required before issuance of opioid prescription.; Mass. Gen. Laws 94C, § 19D. Supply limitations for opiate prescriptions; exception for palliative care.; 243 Mass. Code Regs. 2.07: General Provisions Governing the Practice of Medicine.</t>
  </si>
  <si>
    <t>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333.7303c. Information to be provided before controlled substance containing opioid is prescribed; signature; inclusion of signed form in patient's medical or clinical record; controlled substance prescribed for inpatient use; definitions.</t>
  </si>
  <si>
    <t>Mich. Comp. Laws § 333.7303b. First prescription in single course of treatment for controlled substance containing opioid; issuance to minor by prescriber; requirements; exceptions; talking consent form authorizing adult to consent to minor's medical treatment; form; definitions.</t>
  </si>
  <si>
    <t>Mich. Comp. Laws § 333.7303c. Information to be provided before controlled substance containing opioid is prescribed; signature; inclusion of signed form in patient's medical or clinical record; controlled substance prescribed for inpatient use; definitions.</t>
  </si>
  <si>
    <t>Mich. Comp. Laws § 333.7109. Definitions; terms commencing “p” to “u”; Mich. Comp. Laws § 333.17708. Definitions; terms commencing “pre” to “r”</t>
  </si>
  <si>
    <t>Mich. Comp. Laws § 333.7303c. Information to be provided before controlled substance containing opioid is prescribed; signature; inclusion of signed form in patient's medical or clinical record; controlled substance prescribed for inpatient use; definitions.; Mich. Comp. Laws § 333.7303c. Information to be provided before controlled substance containing opioid is prescribed; signature; inclusion of signed form in patient's medical or clinical record; controlled substance prescribed for inpatient use; definitions.</t>
  </si>
  <si>
    <t>Prescribers must also tell patients that the delivery of a controlled substance is a felony. Mich. Comp. Laws § 333.7303c(1)(c).</t>
  </si>
  <si>
    <t>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t>
  </si>
  <si>
    <t>Prescribers must obtain informed consent from the minor and the minor's parent, guardian, or authorized adult. Mich. Comp. Laws § 333.7303b(1)(a).</t>
  </si>
  <si>
    <t>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t>
  </si>
  <si>
    <t>The documentation must also include the name and quantity of the controlled substance and the amount of the initial dose, and a statement indicating that a controlled substance is a drug or other substance that the US DEA has identified as having a potential for abuse. Mich. Comp. Laws § 333.7303b(4).</t>
  </si>
  <si>
    <t>Mich. Comp. Laws § 333.16221. Investigation of licensee, registrant, or applicant for licensure or registration; hearings, oaths, and testimony; complaint; grounds for proceeding under MCL 333.16226.; Mich. Comp. Laws § 333.16226. Sanctions; determination; judicial review; maximum and minimum fine for violation of MCL 333.16221(a) or (b); completion of program or examination; permanent revocation; finding; violation of MCL 333.16221(b)(xiv).</t>
  </si>
  <si>
    <t>Mich. Comp. Laws § 333.16221. Investigation of licensee, registrant, or applicant for licensure or registration; hearings, oaths, and testimony; complaint; grounds for proceeding under MCL 333.16226.; Mich. Comp. Laws § 333.16221. Investigation of licensee, registrant, or applicant for licensure or registration; hearings, oaths, and testimony; complaint; grounds for proceeding under MCL 333.16226.</t>
  </si>
  <si>
    <t>Mich. Comp. Laws § 333.16226. Sanctions; determination; judicial review; maximum and minimum fine for violation of MCL 333.16221(a) or (b); completion of program or examination; permanent revocation; finding; violation of MCL 333.16221(b)(xiv).</t>
  </si>
  <si>
    <t>Mich. Comp. Laws § 333.7303c. Information to be provided before controlled substance containing opioid is prescribed; signature; inclusion of signed form in patient's medical or clinical record; controlled substance prescribed for inpatient use;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 Mich. Comp. Laws § 333.7303b. First prescription in single course of treatment for controlled substance containing opioid; issuance to minor by prescriber; requirements; exceptions; talking consent form authorizing adult to consent to minor's medical treatment; form; definitions.</t>
  </si>
  <si>
    <t>Minn. Stat. § 152.125. Intractable pain</t>
  </si>
  <si>
    <t>Minn. Stat. § 152.125. Intractable pain; Minn. Stat. § 152.125. Intractable pain</t>
  </si>
  <si>
    <t>Although physicians are not required to obtain informed consent prior to prescribing controlled substances for chronic pain, physicians must document a written treatment plan which "should also contain an informed consent agreement for treatment that details relative risks and benefits of the treatment course." 30 Miss. Admin. Code Pt. 2640, § 1.7(C)(3).</t>
  </si>
  <si>
    <t>30 Miss. Admin. Code Pt. 2640, § 1.7. Use of Controlled Substances for Chronic (Non-Cancer/Non-Terminal) Pain.</t>
  </si>
  <si>
    <t>In addition to specific informed consent requirements for controlled substance prescriptions for chronic pain, providers must obtain informed consent prior to an initial prescription for any medication or drug. 30 Miss. Admin. Code Pt. 2640, § 1.11(A)(4).</t>
  </si>
  <si>
    <t>The written consent agreement "must also include specific requirements of the patient such as using one licensee and pharmacy, urine/serum medication level monitoring when requested, pill counts, and the grounds for which the treatment may be terminated (e.g., ‘doctor shopping’ behavior, adverse urine/serum screens, etc.)."  30 Miss. Admin. Code Pt. 2640, § 1.7(C)(4).</t>
  </si>
  <si>
    <t>30 Miss. Admin. Code Pt. 2640, § 1.11 contains a general informed consent requirement for prescriptions for all medications and drugs.</t>
  </si>
  <si>
    <t>30 Miss. Admin. Code Pt. 2640, § 1.15. Violation of Rules.; Miss. Code Ann. § 73-25-29. License denial, suspension, or revocation.; Miss. Code Ann. § 73-25-29. License denial, suspension, or revocation.; Miss. Code Ann. § 73-25-29. License denial, suspension, or revocation.</t>
  </si>
  <si>
    <t>Miss. Code Ann. § 73-25-29. License denial, suspension, or revocation.</t>
  </si>
  <si>
    <t>Miss. Code Ann. § 73-25-29. License denial, suspension, or revocation.; 30 Miss. Admin. Code Pt. 2640, § 1.15. Violation of Rules.</t>
  </si>
  <si>
    <t>30 Miss. Admin. Code Pt. 2640, § 1.15. Violation of Rules.; Miss. Code Ann. § 73-25-29. License denial, suspension, or revocation.</t>
  </si>
  <si>
    <t>Mo. Rev. Stat. § 195.080. Excepted substances--prescription or dispensing limitation on amount of supply, exception--may be increased by physician, procedure</t>
  </si>
  <si>
    <t>Mo. Rev. Stat. § 195.080. Excepted substances--prescription or dispensing limitation on amount of supply, exception--may be increased by physician, procedure; Mo. Rev. Stat. § 195.010. Definitions; Mo. Rev. Stat. 334.037. Collaborative practice arrangements; Mo. Rev. Stat. 195.070. Who may prescribe; Mo. Rev. Stat. 195.070. Who may prescribe</t>
  </si>
  <si>
    <t>Mo. Rev. Stat. 195.070. Who may prescribe; Mo. Rev. Stat. 195.070. Who may prescribe; Mo. Rev. Stat. § 195.010. Definitions</t>
  </si>
  <si>
    <t>Mo. Rev. Stat. 334.037. Collaborative practice arrangements</t>
  </si>
  <si>
    <t>Neb. Rev. Stat. § 28-474. Opiates; legislative findings; limitation on certain prescriptions; practitioner; duties; Neb. Rev. Stat. § 28-473. Schedule II controlled substance or other opiate; practitioner; duties</t>
  </si>
  <si>
    <t>Neb. Rev. Stat. § 28-473. Schedule II controlled substance or other opiate; practitioner; duties</t>
  </si>
  <si>
    <t>Neb. Rev. Stat. § 28-401. Terms defined; Neb. Rev. Stat. § 28-473. Schedule II controlled substance or other opiate; practitioner; duties</t>
  </si>
  <si>
    <t>Informed consent is also required prior to the third prescription for a course of treatment for acute and chronic pain. Neb. Rev. Stat. § 28-473(1).</t>
  </si>
  <si>
    <t>Neb. Rev. Stat. § 28-473. Schedule II controlled substance or other opiate; practitioner; duties; Neb. Rev. Stat. § 28-473. Schedule II controlled substance or other opiate; practitioner; duties; Neb. Rev. Stat. § 28-473. Schedule II controlled substance or other opiate; practitioner; duties</t>
  </si>
  <si>
    <t>Neb. Rev. Stat. § 38-1,118. General violations; penalty; second offenses; penalty; Neb. Rev. Stat. § 38-178. Disciplinary actions; grounds</t>
  </si>
  <si>
    <t>Neb. Rev. Stat. § 38-114. Department, defined.; Neb. Rev. Stat. § 38-174. Department; responsibilities; costs; how paid.</t>
  </si>
  <si>
    <t>Neb. Rev. Stat. § 28-474. Opiates; legislative findings; limitation on certain prescriptions; practitioner; duties</t>
  </si>
  <si>
    <t>Neb. Rev. Stat. § 28-401. Terms defined</t>
  </si>
  <si>
    <t>Neb. Rev. Stat. § 28-474. Opiates; legislative findings; limitation on certain prescriptions; practitioner; duties; Neb. Rev. Stat. § 28-473. Schedule II controlled substance or other opiate; practitioner; duties; Neb. Rev. Stat. § 28-473. Schedule II controlled substance or other opiate; practitioner; duties; Neb. Rev. Stat. § 28-473. Schedule II controlled substance or other opiate; practitioner; duties</t>
  </si>
  <si>
    <t>Neb. Rev. Stat. § 28-473. Schedule II controlled substance or other opiate; practitioner; duties; Neb. Rev. Stat. § 28-474. Opiates; legislative findings; limitation on certain prescriptions; practitioner; duties</t>
  </si>
  <si>
    <t>Neb. Rev. Stat. § 38-1,118. General violations; penalty; second offenses; penalty; Neb. Rev. Stat. § 38-178. Disciplinary actions; grounds; Neb. Rev. Stat. § 38-174. Department; responsibilities; costs; how paid.; Neb. Rev. Stat. § 38-114. Department, defined.</t>
  </si>
  <si>
    <t>Neb. Rev. Stat. § 38-1, 145. Opiates; legislative findings; limitation on certain prescriptions; practitioner; duties; Neb. Rev. Stat. § 38-1,144. Schedule II controlled substance or other opiate; practitioner; duties</t>
  </si>
  <si>
    <t>Neb. Rev. Stat. § 38-1,144. Schedule II controlled substance or other opiate; practitioner; duties; Neb. Rev. Stat. § 38-1,144. Schedule II controlled substance or other opiate; practitioner; duties</t>
  </si>
  <si>
    <t>Neb. Rev. Stat. § 38-1,144. Schedule II controlled substance or other opiate; practitioner; duties</t>
  </si>
  <si>
    <t>Neb. Rev. Stat. § 38-1,144. Schedule II controlled substance or other opiate; practitioner; duties; Neb. Rev. Stat. § 38-1,144. Schedule II controlled substance or other opiate; practitioner; duties; Neb. Rev. Stat. § 38-1,144. Schedule II controlled substance or other opiate; practitioner; duties</t>
  </si>
  <si>
    <t>Neb. Rev. Stat. § 38-1, 145. Opiates; legislative findings; limitation on certain prescriptions; practitioner; duties</t>
  </si>
  <si>
    <t>Although there are exceptions to the informed consent requirement in Neb. Rev. Stat. § 38-1,144 (which applies to both adults and minors), there are no exceptions to the minors-only informed consent requirement in Neb. Rev. Stat. § 38-1,145(3).</t>
  </si>
  <si>
    <t>Neb. Rev. Stat. § 38-1,144. Schedule II controlled substance or other opiate; practitioner; duties; Neb. Rev. Stat. § 38-1, 145. Opiates; legislative findings; limitation on certain prescriptions; practitioner; duties</t>
  </si>
  <si>
    <t>Neb. Rev. Stat. § 38-1, 145. Opiates; legislative findings; limitation on certain prescriptions; practitioner; duties; Neb. Rev. Stat. § 38-1,144. Schedule II controlled substance or other opiate; practitioner; duties; Neb. Rev. Stat. § 38-1,144. Schedule II controlled substance or other opiate; practitioner; duties; Neb. Rev. Stat. § 38-1,144. Schedule II controlled substance or other opiate; practitioner; duties</t>
  </si>
  <si>
    <t>Nev. Rev. Stat. § 639.23911. Initial prescription for certain controlled substances for treatment of pain: Requirements for issuance; condition on issuing additional prescriptions</t>
  </si>
  <si>
    <t>Nev. Rev. Stat. § 639.0125. “Practitioner” defined</t>
  </si>
  <si>
    <t>In addition to written informed consent requirements, practitioners must also enter into a prescription medication agreement with the patient for prescriptions lasting longer than 30 days. Nev. Rev. Stat. § 639.23914.</t>
  </si>
  <si>
    <t>Nev. Rev. Stat. § 639.23912. Initial prescription for certain controlled substances for treatment of pain: Requirements for evaluation and risk assessment of patient; contents and documentation of informed consent of patient</t>
  </si>
  <si>
    <t>Nev. Rev. Stat. § 639.23916. Regulations; certain professional licensing boards regarding relevant law; effect of violation of certain provisions; Nev. Rev. Stat. § 639.23916. Regulations; certain professional licensing boards regarding relevant law; effect of violation of certain provisions</t>
  </si>
  <si>
    <t>Nev. Rev. Stat. § 639.23916. Regulations; certain professional licensing boards regarding relevant law; effect of violation of certain provisions; Nev. Rev. Stat. § 639.002 “Board” defined</t>
  </si>
  <si>
    <t>Nev. Rev. Stat. § 639.23916. Regulations; certain professional licensing boards regarding relevant law; effect of violation of certain provisions</t>
  </si>
  <si>
    <t>Nev. Rev. Stat. § 639.23911. Initial prescription for certain controlled substances for treatment of pain: Requirements for issuance; condition on issuing additional prescriptions; Nev. Admin. Code § 639.831. Requirements included to “obtain informed written consent to the use of the controlled substance.”</t>
  </si>
  <si>
    <t>Nev. Admin. Code § 639.831. Requirements included to “obtain informed written consent to the use of the controlled substance.”; Nev. Rev. Stat. § 639.23912. Initial prescription for certain controlled substances for treatment of pain: Requirements for evaluation and risk assessment of patient; contents and documentation of informed consent of patient</t>
  </si>
  <si>
    <t>Nev. Rev. Stat. § 639.23911. Initial prescription for certain controlled substances for treatment of pain: Requirements for issuance; condition on issuing additional prescriptions; Nev. Rev. Stat. § 639.23911. Initial prescription for certain controlled substances for treatment of pain: Requirements for issuance; condition on issuing additional prescriptions</t>
  </si>
  <si>
    <t>Certain prescribing requirements do not apply to patients who have been diagnosed with cancer or sickle cell disease, or who are receiving hospice or palliative care. Nev. Rev. Stat. § 639.239145(1). However, even in those cases, practitioners must obtain informed consent that meets statutory requirements or applicable standards or guidelines for informed consent. Nev. Rev. Stat. § 639.239145(2).</t>
  </si>
  <si>
    <t>In addition to documenting informed consent in a patient's chart, practitioners must also enter into a prescription medication agreement with the patient for prescriptions lasting longer than 30 days. Nev. Rev. Stat. § 639.23914.</t>
  </si>
  <si>
    <t>Nev. Rev. Stat. § 639.23912. Initial prescription for certain controlled substances for treatment of pain: Requirements for evaluation and risk assessment of patient; contents and documentation of informed consent of patient; Nev. Rev. Stat. § 639.23912. Initial prescription for certain controlled substances for treatment of pain: Requirements for evaluation and risk assessment of patient; contents and documentation of informed consent of patient</t>
  </si>
  <si>
    <t>N.H. Code Admin. R. Ann. Med. 502.03. Acute Pain; N.H. Code Admin. R. Ann. Med. 502.04. Chronic Pain; N.H. Code Admin. R. Ann. Med. 502.04. Chronic Pain; N.H. Code Admin. R. Ann. Med. 502.03. Acute Pain</t>
  </si>
  <si>
    <t>N.H. Code Admin. R. Ann. Med. 502.03. Acute Pain; N.H. Code Admin. R. Ann. Med. 502.04. Chronic Pain</t>
  </si>
  <si>
    <t>N.H. Code Admin. R. Ann. Med. 502.01. Applicability; N.H. Code Admin. R. Ann. Med. 502.02. Definitions</t>
  </si>
  <si>
    <t>N.H. Code Admin. R. Ann. Med. 502.04. Chronic Pain; N.H. Code Admin. R. Ann. Med. 502.04. Chronic Pain</t>
  </si>
  <si>
    <t>The written requirement applies only to prescriptions for the treatment of chronic pain (and does not apply to prescriptions for the treatment of acute pain). See N.H. Code Admin. R. Ann. Med. 502.03, 502.04.</t>
  </si>
  <si>
    <t>N.H. Code Admin. R. Ann. Med. 502.04. Chronic Pain</t>
  </si>
  <si>
    <t>Written documentation for informed consent may be combined with the written treatment agreement that is required for chronic pain prescriptions. N.H. Code Admin. R. Ann. Med. 502.04(g), (h).</t>
  </si>
  <si>
    <t>N.H. Code Admin. R. Ann. Med. 502.04. Chronic Pain; N.H. Code Admin. R. Ann. Med. 502.03. Acute Pain</t>
  </si>
  <si>
    <t>Discussion of proper storage and disposal is required only for treatment of acute pain. N.H. Code Admin. R. Ann. Med. 502.03(d). For treatment of chronic pain, prescribers must also discuss the treatment plan, including goals of the treatment. N.H. Code Admin. R. Ann. Med. 502.04(g).</t>
  </si>
  <si>
    <t>Risk of overdose, Risk of “dependence”, Risk of side effects, Risk of addiction, Risk of operating machinery, Risk of tolerance, Risk of death, Risk of keeping unused medication, Risk of hyperalgesia, Risk of crime victimization</t>
  </si>
  <si>
    <t>When prescribing opioids for acute pain, physicians must inform patients about the following risks: side effects, addiction, overdose resulting in death, keeping unused medication, and operating motor vehicles or heavy machinery. N.H. Code Admin. R. Ann. Med. 502.03(d). When prescribing opioids for chronic pain, physicians must inform patients about the following risks: addiction, overdose, death, dependence, side effects, hyperalgesia, tolerance, and crime victimization. N.H. Code Admin. R. Ann. Med. 502.04(f).</t>
  </si>
  <si>
    <t>N.H. Code Admin. R. Ann. Med. 502.01. Applicability; N.H. Code Admin. R. Ann. Med. 502.03. Acute Pain; N.H. Code Admin. R. Ann. Med. 502.04. Chronic Pain</t>
  </si>
  <si>
    <t>N.H. Rev. Stat. § 329:17 Disciplinary Action; Remedial Proceedings; N.H. Rev. Stat. § 329:17 Disciplinary Action; Remedial Proceedings; N.H. Rev. Stat. § 329:17 Disciplinary Action; Remedial Proceedings</t>
  </si>
  <si>
    <t>N.H. Rev. Stat. § 329:17 Disciplinary Action; Remedial Proceedings</t>
  </si>
  <si>
    <t>Written documentation for informed consent may be combined with the written treatment agreement that is required for chronic pain prescriptions. N.H. Code Admin. R. Ann. Med. 502.04(g)-(h).</t>
  </si>
  <si>
    <t>Discussion of proper storage and disposal is required only for treatment of acute pain. N.H. Code Admin. R. Ann. Med. 502.03(d). For treatment of chronic pain, prescribers must also discuss the treatment plan, including goals of the treatment. N.H. Code Admin. R. Ann. Med. 502.04(g)/</t>
  </si>
  <si>
    <t>In addition to the informed consent requirements that apply to physicians, the boards of medicine, dental examiners, nursing, registration in optometry, and registration in podiatry must submit final proposed rules for prescribing opioids for pain management before September 1, 2016. The proposed rules must apply to physicians, physician assistants, dentists, advanced practice registered nurses, optometrists, and podiatrists, and must include informed consent procedures. N.H. Rev. Stat. § 318-B:41(I).</t>
  </si>
  <si>
    <t>N.H. Code Admin. R. Ann. Med. 502.04. Chronic Pain; N.H. Code Admin. R. Ann. Med. 502.03. Acute Pain; N.H. Code Admin. R. Ann. Med. 502.01. Applicability</t>
  </si>
  <si>
    <t>N.H. Code Admin. R. Ann. Med. 502.03. Acute Pain; N.H. Code Admin. R. Ann. Med. 502.04. Chronic Pain; N.H. Code Admin. R. Ann. Med. 502.04. Chronic Pain; N.H. Code Admin. R. Ann. Nur. 502.03. Acute Pain; N.H. Code Admin. R. Ann. Nur. 502.04. Chronic Pain; N.H. Code Admin. R. Ann. Nur. 502.04. Chronic Pain; N.H. Code Admin. R. Ann. Med. 502.03. Acute Pain; N.H. Code Admin. R. Ann. Nur. 502.03. Acute Pain</t>
  </si>
  <si>
    <t>N.H. Code Admin. R. Ann. Med. 502.03. Acute Pain; N.H. Code Admin. R. Ann. Med. 502.04. Chronic Pain; N.H. Code Admin. R. Ann. Nur. 502.03. Acute Pain; N.H. Code Admin. R. Ann. Nur. 502.04. Chronic Pain</t>
  </si>
  <si>
    <t>In addition to the informed consent requirements that apply to physicians and APRNs, the boards of medicine, dental examiners, nursing, registration in optometry, and registration in podiatry must submit final proposed rules for prescribing opioids for pain management before September 1, 2016. The proposed rules must apply to physicians, physician assistants, dentists, advanced practice registered nurses, optometrists, and podiatrists, and must include informed consent procedures. N.H. Rev. Stat. § 318-B:41(I).</t>
  </si>
  <si>
    <t>N.H. Code Admin. R. Ann. Med. 502.01. Applicability; N.H. Code Admin. R. Ann. Med. 502.02. Definitions; N.H. Code Admin. R. Ann. Nur. 502.01. Applicability; N.H. Code Admin. R. Ann. Nur. 502.02. Definitions</t>
  </si>
  <si>
    <t>N.H. Code Admin. R. Ann. Med. 502.04. Chronic Pain; N.H. Code Admin. R. Ann. Nur. 502.04. Chronic Pain</t>
  </si>
  <si>
    <t>The written requirement applies only to prescriptions for the treatment of chronic pain (and does not apply to prescriptions for the treatment of acute pain). See N.H. Code Admin. R. Ann. Med. 502.03, 502.04; N.H. Code Admin. R. Ann. Nur. 502.03, 502.04.</t>
  </si>
  <si>
    <t>N.H. Code Admin. R. Ann. Nur. 502.04. Chronic Pain; N.H. Code Admin. R. Ann. Med. 502.04. Chronic Pain</t>
  </si>
  <si>
    <t>Written documentation for informed consent may be combined with the written treatment agreement that is required for chronic pain prescriptions. N.H. Code Admin. R. Ann. Med. 502.04(g)-(h); N.H. Code Admin. R. Ann. Nur. 502.04(g)-(h).</t>
  </si>
  <si>
    <t>N.H. Code Admin. R. Ann. Med. 502.04. Chronic Pain; N.H. Code Admin. R. Ann. Nur. 502.04. Chronic Pain; N.H. Code Admin. R. Ann. Med. 502.03. Acute Pain; N.H. Code Admin. R. Ann. Nur. 502.03. Acute Pain</t>
  </si>
  <si>
    <t>Discussion of proper storage and disposal is required only for treatment of acute pain. N.H. Code Admin. R. Ann. Med. 502.03(d); N.H. Code Admin. R. Ann. Nur. 502.03(d). For treatment of chronic pain, prescribers must also discuss the treatment plan, including goals of the treatment. N.H. Code Admin. R. Ann. Med. 502.04(g), N.H. Code Admin. R. Ann. Nur. 502.04(g).</t>
  </si>
  <si>
    <t>When prescribing opioids for acute pain, prescribers must inform patients about the following risks: side effects, addiction, overdose resulting in death, keeping unused medication, and operating motor vehicles or heavy machinery. N.H. Code Admin. R. Ann. Med. 502.03(d), N.H. Code Admin. R. Ann. Nur. 502.03(d). When prescribing opioids for chronic pain, physicians must inform patients about the following risks: addiction, overdose, death, dependence, side effects, hyperalgesia, tolerance, and crime victimization. N.H. Code Admin. R. Ann. Med. 502.04(f), N.H. Code Admin. R. Ann. Nur. 502.04(f).</t>
  </si>
  <si>
    <t>N.H. Code Admin. R. Ann. Med. 502.01. Applicability; N.H. Code Admin. R. Ann. Med. 502.03. Acute Pain; N.H. Code Admin. R. Ann. Med. 502.04. Chronic Pain; N.H. Code Admin. R. Ann. Nur. 502.01. Applicability; N.H. Code Admin. R. Ann. Nur. 502.03. Acute Pain; N.H. Code Admin. R. Ann. Nur. 502.04. Chronic Pain</t>
  </si>
  <si>
    <t>N.H. Rev. Stat. § 329:17 Disciplinary Action; Remedial Proceedings; N.H. Rev. Stat. § 329:17 Disciplinary Action; Remedial Proceedings; N.H. Rev. Stat. § 329:17 Disciplinary Action; Remedial Proceedings; N.H. Rev. Stat. § 326-B:37 Disciplinary Action; Misconduct; N.H. Rev. Stat. § 326-B:37 Disciplinary Action; Misconduct; N.H. Rev. Stat. § 326-B:37 Disciplinary Action; Misconduct</t>
  </si>
  <si>
    <t>N.H. Rev. Stat. § 329:17 Disciplinary Action; Remedial Proceedings; N.H. Rev. Stat. § 326-B:37 Disciplinary Action; Misconduct</t>
  </si>
  <si>
    <t>N.H. Rev. Stat. § 326-B:37 Disciplinary Action; Misconduct; N.H. Rev. Stat. § 329:17 Disciplinary Action; Remedial Proceedings</t>
  </si>
  <si>
    <t>N.H. Code Admin. R. Ann. Nur. 502.04. Chronic Pain; N.H. Code Admin. R. Ann. Nur. 502.03. Acute Pain; N.H. Code Admin. R. Ann. Med. 502.03. Acute Pain; N.H. Code Admin. R. Ann. Med. 502.04. Chronic Pain</t>
  </si>
  <si>
    <t>N.H. Code Admin. R. Ann. Nur. 502.01. Applicability; N.H. Code Admin. R. Ann. Nur. 502.02. Definitions; N.H. Code Admin. R. Ann. Med. 502.01. Applicability; N.H. Code Admin. R. Ann. Med. 502.02. Definitions</t>
  </si>
  <si>
    <t>N.H. Code Admin. R. Ann. Nur. 502.04. Chronic Pain; N.H. Code Admin. R. Ann. Med. 502.04. Chronic Pain; N.H. Code Admin. R. Ann. Nur. 502.03. Acute Pain</t>
  </si>
  <si>
    <t>N.H. Code Admin. R. Ann. Med. 502.03. Acute Pain; N.H. Code Admin. R. Ann. Med. 502.03. Acute Pain; N.H. Code Admin. R. Ann. Med. 502.04. Chronic Pain; N.H. Code Admin. R. Ann. Med. 502.04. Chronic Pain; N.H. Code Admin. R. Ann. Nur. 502.03. Acute Pain; N.H. Code Admin. R. Ann. Nur. 502.03. Acute Pain; N.H. Code Admin. R. Ann. Nur. 502.04. Chronic Pain; N.H. Code Admin. R. Ann. Nur. 502.04. Chronic Pain; N.H. Code Admin. R. Ann. Den. 503.03. Acute Pain; N.H. Code Admin. R. Ann. Den. 503.03. Acute Pain; N.H. Code Admin. R. Ann. Den. 503.04. Chronic Pain; N.H. Code Admin. R. Ann. Den. 503.04. Chronic Pain</t>
  </si>
  <si>
    <t>N.H. Code Admin. R. Ann. Med. 502.03. Acute Pain; N.H. Code Admin. R. Ann. Med. 502.04. Chronic Pain; N.H. Code Admin. R. Ann. Nur. 502.03. Acute Pain; N.H. Code Admin. R. Ann. Nur. 502.04. Chronic Pain; N.H. Code Admin. R. Ann. Den. 503.03. Acute Pain; N.H. Code Admin. R. Ann. Den. 503.04. Chronic Pain</t>
  </si>
  <si>
    <t>In addition to the informed consent requirements that currently apply to physicians, APRNs, and dentists, the boards of medicine, dental examiners, nursing, registration in optometry, and registration in podiatry must submit final proposed rules for prescribing opioids for pain management before September 1, 2016. The proposed rules must apply to physicians, physician assistants, dentists, advanced practice registered nurses, optometrists, and podiatrists, and must include informed consent procedures. N.H. Rev. Stat. § 318-B:41(I).</t>
  </si>
  <si>
    <t>N.H. Code Admin. R. Ann. Med. 502.01. Applicability; N.H. Code Admin. R. Ann. Med. 502.02. Definitions; N.H. Code Admin. R. Ann. Nur. 502.01. Applicability; N.H. Code Admin. R. Ann. Nur. 502.02. Definitions; N.H. Code Admin. R. Ann. Den. 503.01. Applicability; N.H. Code Admin. R. Ann. Den. 503.02. Definitions</t>
  </si>
  <si>
    <t>N.H. Code Admin. R. Ann. Med. 502.04. Chronic Pain; N.H. Code Admin. R. Ann. Nur. 502.04. Chronic Pain; N.H. Code Admin. R. Ann. Den. 503.04. Chronic Pain</t>
  </si>
  <si>
    <t>The written requirement applies only to prescriptions for the treatment of chronic pain (and does not apply to prescriptions for the treatment of acute pain). See N.H. Code Admin. R. Ann. Med. 502.03, 502.04; N.H. Code Admin. R. Ann. Nur. 502.03, 502.04; N.H. Code Admin. R. Ann. Den. 503.03, 503.04.</t>
  </si>
  <si>
    <t>N.H. Code Admin. R. Ann. Den. 503.04. Chronic Pain; N.H. Code Admin. R. Ann. Nur. 502.04. Chronic Pain; N.H. Code Admin. R. Ann. Med. 502.04. Chronic Pain</t>
  </si>
  <si>
    <t>Written documentation for informed consent may be combined with the written treatment agreement that is required for chronic pain prescriptions. N.H. Code Admin. R. Ann. Med. 502.04(g)-(h); N.H. Code Admin. R. Ann. Nur. 502.04(g)-(h); N.H. Code Admin. R. Ann. Den. 503.04(g)-(h).</t>
  </si>
  <si>
    <t>N.H. Code Admin. R. Ann. Den. 503.04. Chronic Pain; N.H. Code Admin. R. Ann. Den. 503.03. Acute Pain; N.H. Code Admin. R. Ann. Nur. 502.03. Acute Pain; N.H. Code Admin. R. Ann. Nur. 502.04. Chronic Pain; N.H. Code Admin. R. Ann. Med. 502.03. Acute Pain; N.H. Code Admin. R. Ann. Med. 502.04. Chronic Pain</t>
  </si>
  <si>
    <t>Discussion of proper storage and disposal is required only for treatment of acute pain. N.H. Code Admin. R. Ann. Med. 502.03(d); N.H. Code Admin. R. Ann. Nur. 502.03(d); N.H. Code Admin. R. Ann. Den. 503.03(d). For treatment of chronic pain, prescribers must also discuss the treatment plan, including goals of the treatment. N.H. Code Admin. R. Ann. Med. 502.04(g), N.H. Code Admin. R. Ann. Nur. 502.04(g); N.H. Code Admin. R. Ann. Den. 503.04(g).</t>
  </si>
  <si>
    <t>N.H. Code Admin. R. Ann. Den. 503.03. Acute Pain; N.H. Code Admin. R. Ann. Den. 503.04. Chronic Pain; N.H. Code Admin. R. Ann. Nur. 502.03. Acute Pain; N.H. Code Admin. R. Ann. Nur. 502.04. Chronic Pain; N.H. Code Admin. R. Ann. Med. 502.03. Acute Pain; N.H. Code Admin. R. Ann. Med. 502.04. Chronic Pain</t>
  </si>
  <si>
    <t>When prescribing opioids for acute pain, prescribers must inform patients about the following risks: side effects, addiction, overdose resulting in death, keeping unused medication, and operating motor vehicles or heavy machinery. N.H. Code Admin. R. Ann. Med. 502.03(d), N.H. Code Admin. R. Ann. Nur. 502.03(d), N.H. Code Admin. R. Ann. Den. 503.03(d). When prescribing opioids for chronic pain, physicians must inform patients about the following risks: addiction, overdose, death, dependence, side effects, hyperalgesia, tolerance, and crime victimization. N.H. Code Admin. R. Ann. Med. 502.04(f), N.H. Code Admin. R. Ann. Nur. 502.04(f), N.H. Code Admin. R. Ann. Den. 503.04(f).</t>
  </si>
  <si>
    <t>N.H. Code Admin. R. Ann. Med. 502.01. Applicability; N.H. Code Admin. R. Ann. Med. 502.03. Acute Pain; N.H. Code Admin. R. Ann. Med. 502.04. Chronic Pain; N.H. Code Admin. R. Ann. Nur. 502.01. Applicability; N.H. Code Admin. R. Ann. Nur. 502.03. Acute Pain; N.H. Code Admin. R. Ann. Nur. 502.04. Chronic Pain; N.H. Code Admin. R. Ann. Den. 503.01. Applicability; N.H. Code Admin. R. Ann. Den. 503.03. Acute Pain; N.H. Code Admin. R. Ann. Den. 503.04. Chronic Pain</t>
  </si>
  <si>
    <t>N.H. Rev. Stat. § 326-B:37 Disciplinary Action; Misconduct; N.H. Rev. Stat. § 326-B:37 Disciplinary Action; Misconduct; N.H. Rev. Stat. § 326-B:37 Disciplinary Action; Misconduct; N.H. Rev. Stat. § 329:17 Disciplinary Action; Remedial Proceedings; N.H. Rev. Stat. § 329:17 Disciplinary Action; Remedial Proceedings; N.H. Rev. Stat. § 329:17 Disciplinary Action; Remedial Proceedings; N.H. Rev. Stat. § 317-A:17 Professional Misconduct; N.H. Rev. Stat. § 317-A:17 Professional Misconduct; N.H. Rev. Stat. § 317-A:17 Professional Misconduct</t>
  </si>
  <si>
    <t>N.H. Rev. Stat. § 317-A:17 Professional Misconduct; N.H. Rev. Stat. § 329:17 Disciplinary Action; Remedial Proceedings; N.H. Rev. Stat. § 326-B:37 Disciplinary Action; Misconduct</t>
  </si>
  <si>
    <t>N.H. Rev. Stat. § 326-B:37 Disciplinary Action; Misconduct; N.H. Rev. Stat. § 329:17 Disciplinary Action; Remedial Proceedings; N.H. Rev. Stat. § 317-A:17 Professional Misconduct</t>
  </si>
  <si>
    <t>N.H. Code Admin. R. Ann. Den. 503.04. Chronic Pain; N.H. Code Admin. R. Ann. Den. 503.03. Acute Pain; N.H. Code Admin. R. Ann. Nur. 502.04. Chronic Pain; N.H. Code Admin. R. Ann. Nur. 502.03. Acute Pain; N.H. Code Admin. R. Ann. Med. 502.04. Chronic Pain; N.H. Code Admin. R. Ann. Med. 502.03. Acute Pain</t>
  </si>
  <si>
    <t>N.H. Code Admin. R. Ann. Den. 503.03. Acute Pain; N.H. Code Admin. R. Ann. Den. 503.04. Chronic Pain; N.H. Code Admin. R. Ann. Med. 502.03. Acute Pain; N.H. Code Admin. R. Ann. Med. 502.04. Chronic Pain; N.H. Code Admin. R. Ann. Nur. 502.03. Acute Pain; N.H. Code Admin. R. Ann. Nur. 502.04. Chronic Pain</t>
  </si>
  <si>
    <t>N.H. Rev. Stat. § 317-A:17 Professional Misconduct; N.H. Rev. Stat. § 317-A:17 Professional Misconduct; N.H. Rev. Stat. § 317-A:17 Professional Misconduct; N.H. Rev. Stat. § 326-B:37 Disciplinary Action; Misconduct; N.H. Rev. Stat. § 326-B:37 Disciplinary Action; Misconduct; N.H. Rev. Stat. § 326-B:37 Disciplinary Action; Misconduct; N.H. Rev. Stat. § 329:17 Disciplinary Action; Remedial Proceedings; N.H. Rev. Stat. § 329:17 Disciplinary Action; Remedial Proceedings; N.H. Rev. Stat. § 329:17 Disciplinary Action; Remedial Proceedings</t>
  </si>
  <si>
    <t>N.H. Rev. Stat. § 329:17 Disciplinary Action; Remedial Proceedings; N.H. Rev. Stat. § 326-B:37 Disciplinary Action; Misconduct; N.H. Rev. Stat. § 317-A:17 Professional Misconduct</t>
  </si>
  <si>
    <t>N.H. Rev. Stat. § 317-A:17 Professional Misconduct; N.H. Rev. Stat. § 326-B:37 Disciplinary Action; Misconduct; N.H. Rev. Stat. § 329:17 Disciplinary Action; Remedial Proceedings</t>
  </si>
  <si>
    <t>N.H. Code Admin. R. Ann. Den. 503.04. Acute Pain; N.H. Code Admin. R. Ann. Den. 503.04. Acute Pain; N.H. Code Admin. R. Ann. Den. 503.04. Acute Pain; N.H. Code Admin. R. Ann. Den. 503.05. Chronic Pain; N.H. Code Admin. R. Ann. Den. 503.05. Chronic Pain; N.H. Code Admin. R. Ann. Med. 502.04. Acute Pain; N.H. Code Admin. R. Ann. Med. 502.04. Acute Pain; N.H. Code Admin. R. Ann. Med. 502.04. Acute Pain; N.H. Code Admin. R. Ann. Med. 502.05. Chronic Pain; N.H. Code Admin. R. Ann. Med. 502.05. Chronic Pain; N.H. Code Admin. R. Ann. Nur. 502.04. Acute Pain; N.H. Code Admin. R. Ann. Nur. 502.04. Acute Pain; N.H. Code Admin. R. Ann. Nur. 502.04. Acute Pain; N.H. Code Admin. R. Ann. Nur. 502.05. Chronic Pain; N.H. Code Admin. R. Ann. Nur. 502.05. Chronic Pain; N.H. Code Admin. R. Ann. Opt. 504.04. Acute Pain; N.H. Code Admin. R. Ann. Opt. 504.04. Acute Pain; N.H. Code Admin. R. Ann. Opt. 504.04. Acute Pain; N.H. Code Admin. R. Ann. Opt. 504.05. Chronic Pain; N.H. Code Admin. R. Ann. Opt. 504.05. Chronic Pain</t>
  </si>
  <si>
    <t>N.H. Code Admin. R. Ann. Den. 503.05. Chronic Pain; N.H. Code Admin. R. Ann. Den. 503.04. Acute Pain; N.H. Code Admin. R. Ann. Med. 502.04. Acute Pain; N.H. Code Admin. R. Ann. Med. 502.05. Chronic Pain; N.H. Code Admin. R. Ann. Nur. 502.04. Acute Pain; N.H. Code Admin. R. Ann. Nur. 502.05. Chronic Pain; N.H. Code Admin. R. Ann. Opt. 504.04. Acute Pain; N.H. Code Admin. R. Ann. Opt. 504.05. Chronic Pain; N.H. Rev. Stat. § 318-B:41 Rulemaking for Prescribing Controlled Drugs</t>
  </si>
  <si>
    <t>The boards of medicine, dental examiners, nursing, registration in optometry, and registration in podiatry must have submitted final proposed rules for prescribing opioids for pain management before September 1, 2016. The proposed rules must apply to physicians, physician assistants, dentists, advanced practice registered nurses, optometrists, and podiatrists, and must include informed consent procedures. N.H. Rev. Stat. § 318-B:41(I). As of March 24, 2017, all rules except the rules applying to podiatrists had become effective.</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</si>
  <si>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t>
  </si>
  <si>
    <t>N.H. Code Admin. R. Ann. Den. 503.01. Applicability; N.H. Code Admin. R. Ann. Med. 502.01. Applicability; N.H. Code Admin. R. Ann. Nur. 502.01. Applicability; N.H. Code Admin. R. Ann. Opt. 504.01. Applicability</t>
  </si>
  <si>
    <t>N.H. Code Admin. R. Ann. Den. 503.05. Chronic Pain; N.H. Code Admin. R. Ann. Den. 503.04. Acute Pain; N.H. Code Admin. R. Ann. Med. 502.04. Acute Pain; N.H. Code Admin. R. Ann. Med. 502.05. Chronic Pain; N.H. Code Admin. R. Ann. Nur. 502.04. Acute Pain; N.H. Code Admin. R. Ann. Nur. 502.05. Chronic Pain; N.H. Code Admin. R. Ann. Opt. 504.04. Acute Pain; N.H. Code Admin. R. Ann. Opt. 504.05. Chronic Pain</t>
  </si>
  <si>
    <t>Written documentation for informed consent may be combined with the written treatment agreement that is required for chronic pain prescriptions. N.H. Code Admin. R. Ann. Med. 502.04(g)-(h); N.H. Code Admin. R. Ann. Nur. 502.04(g)-(h); N.H. Code Admin. R. Ann. Den. 503.04(g)-(h); N.H. Code Admin. R. Ann. Opt. 504.05(g)-(h).</t>
  </si>
  <si>
    <t>N.H. Code Admin. R. Ann. Den. 503.04. Acute Pain; N.H. Code Admin. R. Ann. Den. 503.04. Acute Pain; N.H. Code Admin. R. Ann. Den. 503.05. Chronic Pain; N.H. Code Admin. R. Ann. Med. 502.04. Acute Pain; N.H. Code Admin. R. Ann. Med. 502.04. Acute Pain; N.H. Code Admin. R. Ann. Med. 502.05. Chronic Pain; N.H. Code Admin. R. Ann. Nur. 502.04. Acute Pain; N.H. Code Admin. R. Ann. Nur. 502.04. Acute Pain; N.H. Code Admin. R. Ann. Nur. 502.05. Chronic Pain; N.H. Code Admin. R. Ann. Opt. 504.04. Acute Pain; N.H. Code Admin. R. Ann. Opt. 504.04. Acute Pain; N.H. Code Admin. R. Ann. Opt. 504.05. Chronic Pain</t>
  </si>
  <si>
    <t>Discussion of proper storage and disposal is required only for treatment of acute pain. N.H. Code Admin. R. Ann. Med. 502.03(d); N.H. Code Admin. R. Ann. Nur. 502.03(d); N.H. Code Admin. R. Ann. Den. 503.03(d). For treatment of chronic pain, prescribers must also discuss the treatment plan, including goals of the treatment and alternative treatment options. N.H. Code Admin. R. Ann. Med. 502.04(g), N.H. Code Admin. R. Ann. Nur. 502.04(g); N.H. Code Admin. R. Ann. Den. 503.04(g); N.H. Code Admin. R. Ann. Opt. 504.05(g).</t>
  </si>
  <si>
    <t>For acute and chronic pain prescriptions, prescribers must discuss the following risks: addiction, overdose and death, physical dependence, physical side effects, hyperalgesia, tolerance, and crime victimization. N.H. Code Admin. R. Ann. Den. 503.04, 503.05; N.H. Code Admin. R. Ann. Med. 502.04, 502.05; N.H. Code Admin. R. Ann. Nur. 502.04, 502.05; N.H. Code Admin. R. Ann. Opt. 504.04, 504.05. For acute pain prescriptions only, prescribers must also discuss the risks of keeping unused medication and operating a motor vehicle or heavy machinery. N.H. Code Admin. R. Ann. Den. 503.04; N.H. Code Admin. R. Ann. Med. 502.04; N.H. Code Admin. R. Ann. Nur. 502.04; N.H. Code Admin. R. Ann. Opt. 504.04.</t>
  </si>
  <si>
    <t>N.H. Code Admin. R. Ann. Den. 503.02. Obligation to Obey; N.H. Code Admin. R. Ann. Med. 502.02. Noncompliance with Standards as Unprofessional Conduct; N.H. Code Admin. R. Ann. Nur. 502.02. Noncompliance with Standards as Unprofessional Conduct; N.H. Code Admin. R. Ann. Opt. 504.02. Noncompliance with Standards as Unprofessional Conduct</t>
  </si>
  <si>
    <t>N.H. Rev. Stat. § 317-A:17 Professional Misconduct; N.H. Rev. Stat. § 329:17 Disciplinary Action; Remedial Proceedings; N.H. Rev. Stat. § 326-B:37 Disciplinary Action; Misconduct; N.H. Rev. Stat. § 327:20 Disciplinary Action</t>
  </si>
  <si>
    <t>N.H. Rev. Stat. § 318-B:41 Rulemaking for Prescribing Controlled Drugs; 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t>
  </si>
  <si>
    <t>N.H. Rev. Stat. § 326-B:37 Disciplinary Action; Misconduct; N.H. Rev. Stat. § 329:17 Disciplinary Action; Remedial Proceedings; N.H. Rev. Stat. § 327:20 Disciplinary Action; N.H. Rev. Stat. § 317-A:17 Professional Misconduct</t>
  </si>
  <si>
    <t>N.H. Rev. Stat. § 317-A:17 Professional Misconduct; N.H. Rev. Stat. § 326-B:37 Disciplinary Action; Misconduct; N.H. Rev. Stat. § 329:17 Disciplinary Action; Remedial Proceedings; N.H. Rev. Stat. § 327:20 Disciplinary Action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</si>
  <si>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t>
  </si>
  <si>
    <t>N.H. Rev. Stat. § 318-B:41 Rulemaking for Prescribing Controlled Drugs; 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t>
  </si>
  <si>
    <t>N.H. Code Admin. R. Ann. Den. 503.01. Applicability; N.H. Code Admin. R. Ann. Med. 502.01. Applicability; N.H. Code Admin. R. Ann. Nur. 502.01. Applicability; N.H. Code Admin. R. Ann. Opt. 504.01. Applicability; N.H. Code Admin. R. Ann. Pod. 502.01. Applicability</t>
  </si>
  <si>
    <t>Written documentation for informed consent may be combined with the written treatment agreement that is required for chronic pain prescriptions. N.H. Code Admin. R. Ann. Med. 502.04(g)-(h); N.H. Code Admin. R. Ann. Nur. 502.04(g)-(h); N.H. Code Admin. R. Ann. Den. 503.04(g)-(h); N.H. Code Admin. R. Ann. Opt. 504.05(g)-(h); N.H. Code Admin. R. Ann. Pod. 502.05(g)-(h).</t>
  </si>
  <si>
    <t>N.H. Code Admin. R. Ann. Den. 503.04. Acute Pain; N.H. Code Admin. R. Ann. Den. 503.04. Acute Pain; N.H. Code Admin. R. Ann. Den. 503.05. Chronic Pain; N.H. Code Admin. R. Ann. Med. 502.04. Acute Pain; N.H. Code Admin. R. Ann. Med. 502.04. Acute Pain; N.H. Code Admin. R. Ann. Med. 502.05. Chronic Pain; N.H. Code Admin. R. Ann. Nur. 502.04. Acute Pain; N.H. Code Admin. R. Ann. Nur. 502.04. Acute Pain; N.H. Code Admin. R. Ann. Nur. 502.05. Chronic Pain; N.H. Code Admin. R. Ann. Opt. 504.04. Acute Pain; N.H. Code Admin. R. Ann. Opt. 504.04. Acute Pain; N.H. Code Admin. R. Ann. Opt. 504.05. Chronic Pain; N.H. Code Admin. R. Ann. Pod. 502.04. Acute Pain; N.H. Code Admin. R. Ann. Pod. 502.04. Acute Pain; N.H. Code Admin. R. Ann. Pod. 502.05. Chronic Pain</t>
  </si>
  <si>
    <t>Discussion of proper storage and disposal is required only for treatment of acute pain. N.H. Code Admin. R. Ann. Med. 502.03(d); N.H. Code Admin. R. Ann. Nur. 502.03(d); N.H. Code Admin. R. Ann. Den. 503.03(d), N.H. Code Admin. R. Ann. Pod. 502.04(d). For treatment of chronic pain, prescribers must also discuss the treatment plan, including goals of the treatment and alternative treatment options. N.H. Code Admin. R. Ann. Med. 502.04(g), N.H. Code Admin. R. Ann. Nur. 502.04(g); N.H. Code Admin. R. Ann. Den. 503.04(g); N.H. Code Admin. R. Ann. Opt. 504.05(g); N.H. Code Admin. R. Ann. Pod. 502.05(g).</t>
  </si>
  <si>
    <t>For acute and chronic pain prescriptions, prescribers must discuss the following risks: addiction, overdose and death, physical dependence, physical side effects, hyperalgesia, tolerance, and crime victimization. N.H. Code Admin. R. Ann. Den. 503.04, 503.05; N.H. Code Admin. R. Ann. Med. 502.04, 502.05; N.H. Code Admin. R. Ann. Nur. 502.04, 502.05; N.H. Code Admin. R. Ann. Opt. 504.04, 504.05; N.H. Code Admin. R. Ann. Pod. 502.04, 502.05. For acute pain prescriptions only, prescribers must also discuss the risks of keeping unused medication and operating a motor vehicle or heavy machinery. N.H. Code Admin. R. Ann. Den. 503.04; N.H. Code Admin. R. Ann. Med. 502.04; N.H. Code Admin. R. Ann. Nur. 502.04; N.H. Code Admin. R. Ann. Opt. 504.04; N.H. Code Admin. R. Ann. Pod. 502.04.</t>
  </si>
  <si>
    <t>N.H. Code Admin. R. Ann. Den. 503.02. Obligation to Obey; N.H. Code Admin. R. Ann. Med. 502.02. Noncompliance with Standards as Unprofessional Conduct; N.H. Code Admin. R. Ann. Nur. 502.02. Noncompliance with Standards as Unprofessional Conduct; N.H. Code Admin. R. Ann. Opt. 504.02. Noncompliance with Standards as Unprofessional Conduct; N.H. Code Admin. R. Ann. Pod. 502.02. Noncompliance with Standards as Unprofessional Conduct</t>
  </si>
  <si>
    <t>N.H. Rev. Stat. § 315:9 Disciplinary Action; N.H. Rev. Stat. § 317-A:17 Professional Misconduct; N.H. Rev. Stat. § 326-B:37 Disciplinary Action; Misconduct; N.H. Rev. Stat. § 329:17 Disciplinary Action; Remedial Proceedings; N.H. Rev. Stat. § 327:20 Disciplinary Action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</si>
  <si>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504.05. Chronic Pain; N.H. Code Admin. R. Ann. Opt. 504.04. Acute Pain; N.H. Code Admin. R. Ann. Pod. 502.04. Acute Pain; N.H. Code Admin. R. Ann. Pod. 502.05. Chronic Pain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</si>
  <si>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 N.H. Code Admin. R. Ann. Den. 503.04. Acute Pain; N.H. Code Admin. R. Ann. Med. 502.04. Acute Pain; N.H. Code Admin. R. Ann. Nur. 502.04. Acute Pain; N.H. Code Admin. R. Ann. Opt. 504.04. Acute Pain; N.H. Code Admin. R. Ann. Pod. 502.04. Acute Pain</t>
  </si>
  <si>
    <t>N.H. Rev. Stat. § 315:9 Disciplinary Action; N.H. Rev. Stat. § 326-B:37 Disciplinary Action; Misconduct; N.H. Rev. Stat. § 329:17 Disciplinary Action; Remedial Proceedings; N.H. Rev. Stat. § 327:20 Disciplinary Action; N.H. Rev. Stat. § 317-A:17 Professional Misconduct</t>
  </si>
  <si>
    <t>N.H. Rev. Stat. § 317-A:17 Professional Misconduct; N.H. Rev. Stat. § 315:9 Disciplinary Action; N.H. Rev. Stat. § 326-B:37 Disciplinary Action; Misconduct; N.H. Rev. Stat. § 329:17 Disciplinary Action; Remedial Proceedings; N.H. Rev. Stat. § 327:20 Disciplinary Action</t>
  </si>
  <si>
    <t>N.H. Rev. Stat. § 318-B:41 Rulemaking for Prescribing Controlled Drugs; 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 N.H. Code Admin. R. Ann. Opt. 504.05. Chronic Pain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</si>
  <si>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Pod. 502.04. Acute Pain; N.H. Code Admin. R. Ann. Pod. 502.05. Chronic Pain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</si>
  <si>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 N.H. Rev. Stat. § 318-B:41 Rulemaking for Prescribing Controlled Drugs</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</si>
  <si>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Pod. 502.04. Acute Pain; N.H. Code Admin. R. Ann. Pod. 502.05. Chronic Pain; N.H. Code Admin. R. Ann. Opt. 504.05. Chronic Pain</t>
  </si>
  <si>
    <t>N.H. Code Admin. R. Ann. Den. 503.04. Acute Pain; N.H. Code Admin. R. Ann. Den. 503.05. Chronic Pain; N.H. Code Admin. R. Ann. Med. 502.04. Acute Pain; N.H. Code Admin. R. Ann. Med. 502.05. Chronic Pain; N.H. Code Admin. R. Ann. Nur. 502.05. Chronic Pain; N.H. Code Admin. R. Ann. Opt. 504.04. Acute Pain; N.H. Code Admin. R. Ann. Opt. 504.05. Chronic Pain; N.H. Code Admin. R. Ann. Pod. 502.05. Chronic Pain; N.H. Code Admin. R. Ann. Nur. 502.04. Acute Pain</t>
  </si>
  <si>
    <t>N.H. Code Admin. R. Ann. Den. 503.04. Acute Pain; N.H. Code Admin. R. Ann. Den. 503.04. Acute Pain; N.H. Code Admin. R. Ann. Den. 503.05. Chronic Pain; N.H. Code Admin. R. Ann. Med. 502.04. Acute Pain; N.H. Code Admin. R. Ann. Med. 502.04. Acute Pain; N.H. Code Admin. R. Ann. Med. 502.05. Chronic Pain; N.H. Code Admin. R. Ann. Nur. 502.04. Acute Pain; N.H. Code Admin. R. Ann. Nur. 502.05. Chronic Pain; N.H. Code Admin. R. Ann. Opt. 504.04. Acute Pain; N.H. Code Admin. R. Ann. Opt. 504.04. Acute Pain; N.H. Code Admin. R. Ann. Opt. 504.05. Chronic Pain; N.H. Code Admin. R. Ann. Pod. 502.04. Acute Pain; N.H. Code Admin. R. Ann. Pod. 502.04. Acute Pain; N.H. Code Admin. R. Ann. Pod. 502.05. Chronic Pain</t>
  </si>
  <si>
    <t>N.H. Code Admin. R. Ann. Pod. 502.04. Acute Pain; N.H. Code Admin. R. Ann. Den. 503.04. Acute Pain; N.H. Code Admin. R. Ann. Den. 503.04. Acute Pain; N.H. Code Admin. R. Ann. Den. 503.05. Chronic Pain; N.H. Code Admin. R. Ann. Med. 502.04. Acute Pain; N.H. Code Admin. R. Ann. Med. 502.04. Acute Pain; N.H. Code Admin. R. Ann. Med. 502.05. Chronic Pain; N.H. Code Admin. R. Ann. Nur. 502.04. Acute Pain; N.H. Code Admin. R. Ann. Nur. 502.05. Chronic Pain; N.H. Code Admin. R. Ann. Opt. 504.04. Acute Pain; N.H. Code Admin. R. Ann. Opt. 504.04. Acute Pain; N.H. Code Admin. R. Ann. Opt. 504.05. Chronic Pain; N.H. Code Admin. R. Ann. Pod. 502.04. Acute Pain; N.H. Code Admin. R. Ann. Pod. 502.04. Acute Pain; N.H. Code Admin. R. Ann. Pod. 502.05. Chronic Pain</t>
  </si>
  <si>
    <t>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502.05. Chronic Pain; N.H. Code Admin. R. Ann. Pod. 502.04. Acute Pain</t>
  </si>
  <si>
    <t>N.H. Rev. Stat. § 315:9 Disciplinary Action; N.H. Rev. Stat. § 329:17 Disciplinary Action; Remedial Proceedings; N.H. Rev. Stat. § 327:20 Disciplinary Action; N.H. Rev. Stat. § 326-B:37 Disciplinary Action; Misconduct; N.H. Rev. Stat. § 317-A:17 Professional Misconduct</t>
  </si>
  <si>
    <t>N.H. Rev. Stat. § 315:9 Disciplinary Action; N.H. Rev. Stat. § 329:17 Disciplinary Action; Remedial Proceedings; N.H. Rev. Stat. § 327:20 Disciplinary Action; N.H. Rev. Stat. § 317-A:17 Professional Misconduct; N.H. Rev. Stat. § 326-B:37 Disciplinary Action; Misconduct</t>
  </si>
  <si>
    <t>N.H. Rev. Stat. § 318-B:41 Rulemaking for Prescribing Controlled Drugs; 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 N.H. Code Admin. R. Ann. Med. 502.04. Acute Pain</t>
  </si>
  <si>
    <t>N.H. Code Admin. R. Ann. Den. 503.04. Acute Pain; N.H. Code Admin. R. Ann. Den. 503.05. Chronic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t>
  </si>
  <si>
    <t>N.H. Rev. Stat. § 315:9 Disciplinary Action; N.H. Rev. Stat. § 327:20 Disciplinary Action; N.H. Rev. Stat. § 326-B:37 Disciplinary Action; Misconduct; N.H. Rev. Stat. § 329:17 Disciplinary Action; Remedial Proceedings; N.H. Rev. Stat. § 317-A:17 Professional Misconduct</t>
  </si>
  <si>
    <t>N.H. Rev. Stat. § 318-B:41 Rulemaking for Prescribing Controlled Drugs; N.H. Code Admin. R. Ann. Den. 503.04. Acute Pain; N.H. Code Admin. R. Ann. Den. 503.05. Chronic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502.05. Chronic Pain; N.H. Code Admin. R. Ann. Pod. 502.04. Acute Pain</t>
  </si>
  <si>
    <t>N.H. Code Admin. R. Ann. Den. 503.04. Acute Pain; N.H. Code Admin. R. Ann. Den. 503.04. Acute Pain; N.H. Code Admin. R. Ann. Med. 502.04. Acute Pain; N.H. Code Admin. R. Ann. Med. 502.04. Acute Pain; N.H. Code Admin. R. Ann. Med. 502.05. Chronic Pain; N.H. Code Admin. R. Ann. Nur. 502.04. Acute Pain; N.H. Code Admin. R. Ann. Nur. 502.04. Acute Pain; N.H. Code Admin. R. Ann. Nur. 502.05. Chronic Pain; N.H. Code Admin. R. Ann. Opt. 504.04. Acute Pain; N.H. Code Admin. R. Ann. Opt. 504.04. Acute Pain; N.H. Code Admin. R. Ann. Opt. 504.05. Chronic Pain; N.H. Code Admin. R. Ann. Pod. 502.04. Acute Pain; N.H. Code Admin. R. Ann. Pod. 502.04. Acute Pain; N.H. Code Admin. R. Ann. Pod. 502.05. Chronic Pain</t>
  </si>
  <si>
    <t>N.H. Code Admin. R. Ann. Den. 503.04. Acute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 N.H. Code Admin. R. Ann. Den. 503.05. Chronic Pain</t>
  </si>
  <si>
    <t>N.H. Rev. Stat. § 317-A:17 Professional Misconduct; N.H. Rev. Stat. § 329:17 Disciplinary Action; Remedial Proceedings; N.H. Rev. Stat. § 326-B:37 Disciplinary Action; Misconduct; N.H. Rev. Stat. § 327:20 Disciplinary Action; N.H. Rev. Stat. § 315:9 Disciplinary Action</t>
  </si>
  <si>
    <t>N.H. Rev. Stat. § 318-B:41 Rulemaking for Prescribing Controlled Drugs; N.H. Code Admin. R. Ann. Den. 503.05. Chronic Pain; N.H. Code Admin. R. Ann. Den. 503.04. Acute Pain; N.H. Code Admin. R. Ann. Med. 502.04. Acute Pain; N.H. Code Admin. R. Ann. Med. 502.05. Chronic Pain; N.H. Code Admin. R. Ann. Nur. 502.04. Acute Pain; N.H. Code Admin. R. Ann. Nur. 502.05. Chronic Pain; N.H. Code Admin. R. Ann. Opt. 504.04. Acute Pain; N.H. Code Admin. R. Ann. Opt. 504.05. Chronic Pain; N.H. Code Admin. R. Ann. Pod. 502.04. Acute Pain; N.H. Code Admin. R. Ann. Pod. 502.05. Chronic Pain</t>
  </si>
  <si>
    <t>N.H. Rev. Stat. § 315:9 Disciplinary Action; N.H. Rev. Stat. § 327:20 Disciplinary Action; N.H. Rev. Stat. § 318-B:41 Rulemaking for Prescribing Controlled Drugs; N.H. Rev. Stat. § 329:17 Disciplinary Action; Remedial Proceedings; N.H. Rev. Stat. § 317-A:17 Professional Misconduct</t>
  </si>
  <si>
    <t>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t>
  </si>
  <si>
    <t>In addition to the specific requirements for controlled substance prescriptions, practitioners must discuss the risks and benefits of treatment options before issuing prescriptions for any drugs. N.J. Admin. Code § 13:35–7.1A.</t>
  </si>
  <si>
    <t>N.J. Admin. Code § 13:35–7.1. Definitions</t>
  </si>
  <si>
    <t>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t>
  </si>
  <si>
    <t>Informed consent must be obtained in all circumstances when prescribing controlled substances. N.J. Admin. Code § 13:35–7.6(a), (g)(4). Additional requirements apply to prescriptions exceeding the 120 dosage unit limitation for Schedule II controlled substances. N.J. Admin. Code § 13:35–7.6(c)(1).</t>
  </si>
  <si>
    <t>Although the law does not address who may consent for a patient who lacks capacity, it does specify that the practitioner may discuss risks and benefits with the patient, guardian, or authorized representative for Schedule II controlled substance prescriptions greater than the 120 dosage unit limitation. N.J. Admin. Code § 13:35–7.6(c)(1).</t>
  </si>
  <si>
    <t>Although the law does not specify discussion topics for controlled substance prescriptions generally, it does specify that a practitioner must discuss the risks and benefits of controlled substances for Schedule II controlled substance prescriptions greater than the 120 dosage unit limitation. N.J. Admin. Code § 13:35–7.6(c)(1).</t>
  </si>
  <si>
    <t>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t>
  </si>
  <si>
    <t>N.J. Admin. Code § 13:35–7.10 Enforcement</t>
  </si>
  <si>
    <t>N.J. Stat. § 45:1-21. Grounds for refusal to admit to examination or denial, suspension or revocation of any certificate, registration or license; definitions</t>
  </si>
  <si>
    <t>N.J. Stat. § 45:1-21. Grounds for refusal to admit to examination or denial, suspension or revocation of any certificate, registration or license; definitions; N.J. Stat. § 45:1-22. Additional, alternative penalties; N.J. Stat. § 45:1-25. Violations, penalties</t>
  </si>
  <si>
    <t>N.J. Admin. Code § 13:35–7.1. Definitions; N.J. Admin. Code § 13:35–7.6. Limitations on prescribing, administering or dispensing of controlled substances; special exceptions for management of pain</t>
  </si>
  <si>
    <t>Although the law does not address who may consent for a minor, it does specify that the practitioner may discuss risks and benefits with the patient, guardian, or authorized representative for Schedule II controlled substance prescriptions greater than the 120 dosage unit limitation. N.J. Admin. Code § 13:35–7.6(c)(1).</t>
  </si>
  <si>
    <t>N.J. Stat. § 45:1-21. Grounds for refusal to admit to examination or denial, suspension or revocation of any certificate, registration or license; definitions; N.J. Stat. § 45:1-22. Additional, alternative penalties</t>
  </si>
  <si>
    <t>N.J. Stat. § 45:1-25. Violations, penalties; N.J. Stat. § 45:1-22. Additional, alternative penalties; N.J. Stat. § 45:1-21. Grounds for refusal to admit to examination or denial, suspension or revocation of any certificate, registration or license; definitions</t>
  </si>
  <si>
    <t>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Stat. § 24:21-15.1. Prescriber to discuss risks of dependence on certain drugs with certain patients.</t>
  </si>
  <si>
    <t>N.J. Stat. § 24:21-15.1. Prescriber to discuss risks of dependence on certain drugs with certain patients.</t>
  </si>
  <si>
    <t>N.J. Admin. Code § 13:35–7.6. Limitations on prescribing, administering or dispensing of controlled substances; special exceptions for management of pain</t>
  </si>
  <si>
    <t>N.J. Stat. § 24:21-15.1. Prescriber to discuss risks of dependence on certain drugs with certain patients.;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t>
  </si>
  <si>
    <t>N.J. Admin. Code § 13:35–7.1. Definitions; N.J. Stat. § 24:21-15.1. Prescriber to discuss risks of dependence on certain drugs with certain patients.; N.J. Admin. Code § 13:30–8.18. Issuance of prescriptions; NJPBs; controlled dangerous substances</t>
  </si>
  <si>
    <t>The general controlled substance prescription requirements apply to physicians, podiatrists, physician assistants, and certified nurse midwives. N.J. Admin. Code § 13:35–7.1. The minor-specific prescription requirements apply to all healthcare professionals authorized to issue prescriptions, which includes dentists. N.J. Stat. § 24:21-15.1(a).</t>
  </si>
  <si>
    <t>N.J. Stat. § 24:21-15.1. Prescriber to discuss risks of dependence on certain drugs with certain patients.; N.J. Admin. Code § 13:35–7.6. Limitations on prescribing, administering or dispensing of controlled substances; special exceptions for management of pain</t>
  </si>
  <si>
    <t>The minor-specific informed consent requirements do not apply to minors receiving hospice care. N.J. Stat. § 24:21-15.1(c). However, no exceptions are specified for the general controlled substance prescription informed consent requirements. See N.J. Admin. Code § 13:35–7.6.</t>
  </si>
  <si>
    <t>The minor-specific law authorizes the minor's parent or guardian to give informed consent. N.J. Stat. § 24:21-15.1(a). However, the general controlled substance informed consent law does not specify who is authorized to give informed consent for a minor. See N.J. Admin. Code § 13:35–7.6.</t>
  </si>
  <si>
    <t>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 N.J. Stat. § 24:21-15.1. Prescriber to discuss risks of dependence on certain drugs with certain patients.</t>
  </si>
  <si>
    <t>N.J. Stat. § 24:21-15.1. Prescriber to discuss risks of dependence on certain drugs with certain patients.; N.J. Admin. Code § 13:35–7.6. Limitations on prescribing, administering or dispensing of controlled substances; special exceptions for management of pain; N.J. Admin. Code § 13:35–7.6. Limitations on prescribing, administering or dispensing of controlled substances; special exceptions for management of pain</t>
  </si>
  <si>
    <t>The minor-specific informed consent law, which applies to Schedule II opioids, specifies that practitioners must discuss the risks of the drug and, if appropriate, alternative treatments. N.J. Stat. § 24:21-15.1(a). The general informed consent law, which applies to all controlled substance prescriptions, does not specify what must be discussed unless the prescription is higher than the 120 dosage unit limitation. See N.J. Admin. Code § 13:35–7.6.</t>
  </si>
  <si>
    <t>The minor-specific law applies only to Schedule II opioids. N.J. Stat. § 24:21-15.1. The general informed consent law applies to all controlled substances. N.J. Admin. Code § 13:35–7.6.</t>
  </si>
  <si>
    <t>N.J. Stat. § 24:21-23. General penalty; N.J. Admin. Code § 13:35–7.10 Enforcement</t>
  </si>
  <si>
    <t>N.J. Stat. § 45:1-21. Grounds for refusal to admit to examination or denial, suspension or revocation of any certificate, registration or license; definitions; N.J. Stat. § 24:21-2. Definitions; N.J. Stat. § 24:21-31. Powers and duties of enforcement personnel</t>
  </si>
  <si>
    <t>The Division of Consumer Affairs in the Department of Law and Public Safety is responsible for enforcing the minor-specific informed consent law. N.J. Stat. § 24:21-31. Licensing boards are responsible for enforcing the general informed consent law. N.J. Admin. Code § 13:35–7.10.</t>
  </si>
  <si>
    <t>N.J. Stat. § 24:21-23. General penalty; N.J. Stat. § 45:1-21. Grounds for refusal to admit to examination or denial, suspension or revocation of any certificate, registration or license; definitions; N.J. Stat. § 45:1-22. Additional, alternative penalties; N.J. Stat. § 45:1-25. Violations, penalties</t>
  </si>
  <si>
    <t>A practitioner that violates the minor-specific informed consent law is guilty of a disorderly persons offense. N.J. Stat. § 24:21-23. A practitioner that violates the general informed consent law may be subject to professional discipline and a civil penalty. N.J. Stat. § 45:1-21, § 45:1-22, § 45:1-25.</t>
  </si>
  <si>
    <t>N.J. Stat. § 24:21-15.1. Prescriber to discuss risks of dependence on certain drugs with certain patients.;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</si>
  <si>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N.J. Admin. Code § 13:35–7.6. Limitations on prescribing, administering, or dispensing of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</si>
  <si>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</si>
  <si>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Practitioners must obtain informed consent prior to the issuance of a first prescription for a Schedule II controlled dangerous substance for pain or any opioid drug. N.J. Admin. Code § 13:30–8.18(f), N.J. Admin. Code § 13:35–7.6(d), N.J. Admin. Code § 13:37-7.9A(d), N.J. Admin. Code § 13:38–2.5(d).</t>
  </si>
  <si>
    <t>Documentation of informed consent does not require signed approval. However, at the time of the third prescription of a Schedule II controlled dangerous substance for pain or any opioid drug, practitioners must enter into a signed pain management agreement with the patient. N.J. Admin. Code § 13:30–8.18(g), N.J. Admin. Code § 13:35–7.6(e), N.J. Admin. Code § 13:37-7.9A(e), N.J. Admin. Code § 13:38–2.5(e).</t>
  </si>
  <si>
    <t>Documentation of informed consent is required for all initial prescriptions for Schedule II controlled substances for pain or any opioids. Additionally, at the time of the third prescription of a Schedule II controlled dangerous substance for pain or any opioid drug, practitioners must enter into a signed pain management agreement with the patient that includes: patient obligations regarding use, storage, and refill restrictions, random drug screens and pill counts, and plans for treatment discontinuation. N.J. Admin. Code § 13:30–8.18(g), N.J. Admin. Code § 13:35–7.6(e), N.J. Admin. Code § 13:37-7.9A(e), N.J. Admin. Code § 13:38–2.5(e).</t>
  </si>
  <si>
    <t>Practitioners must discuss the reasons why the medication is prescribed, alternative treatment options, and risks for prescriptions for Schedule II controlled dangerous substances and any opioids. For opioid prescriptions only, practitioners must also discuss proper storage and disposal. N.J. Admin. Code § 13:30–8.18(f), N.J. Admin. Code § 13:35–7.6(d), N.J. Admin. Code § 13:37-7.9A(d), N.J. Admin. Code § 13:38–2.5(d). For continuous opioid prescriptions to treat chronic pain, practitioners must also discuss the availability of an opioid antidote. N.J. Admin. Code § 13:30–8.18(h)(7); N.J. Admin. Code § 13:35–7.6(f)(7); N.J. Admin. Code § 13:37-7.9A(f)(7); N.J. Admin. Code § 13:38–2.5(f)(7).</t>
  </si>
  <si>
    <t>These specific risks are required only for opioid prescriptions. The law does not specify what risks must be discussed for Schedule II controlled dangerous substances. N.J. Admin. Code § 13:30–8.18(f), N.J. Admin. Code § 13:35–7.6(d), N.J. Admin. Code § 13:37-7.9A(d), N.J. Admin. Code § 13:38–2.5(d).</t>
  </si>
  <si>
    <t>N.J. Admin. Code § 13:35–7.10 Enforcement; N.J. Stat. § 45:1-21. Grounds for refusal to admit to examination or denial, suspension or revocation of any certificate, registration or license; definitions</t>
  </si>
  <si>
    <t>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24:21-15.1. Prescriber to discuss risks of dependence on certain drugs with certain patients.</t>
  </si>
  <si>
    <t>Hospice care is an exception to all informed consent requirements for minors. N.J. Stat. § 24:21-15.1(c); N.J. Admin. Code § 13:30–8.18(k); N.J. Admin. Code § 13:35–7.6(i); N.J. Admin. Code § 13:37-7.9A(i); N.J. Admin. Code § 13:38–2.5(i). Cancer treatment, palliative care, and residence in a long-term care facility are exceptions only to the informed consent requirements in N.J. Admin. Code § 13:30–8.18(k); N.J. Admin. Code § 13:35–7.6(i); N.J. Admin. Code § 13:37-7.9A(i); N.J. Admin. Code § 13:38–2.5(i), but the requirements in N.J. Stat. § 24:21-15.1(c) still apply in those instances.</t>
  </si>
  <si>
    <t>Documentation of informed consent is required for all prescriptions for Schedule II controlled substances for pain or any opioids. Additionally, at the time of the third prescription of a Schedule II controlled dangerous substance for pain or any opioid drug, practitioners must enter into a signed pain management agreement with the patient that includes: patient obligations regarding use, storage, and refill restrictions, random drug screens and pill counts, and plans for treatment discontinuation. N.J. Admin. Code § 13:30–8.18(g), N.J. Admin. Code § 13:35–7.6(e), N.J. Admin. Code § 13:37-7.9A(e), N.J. Admin. Code § 13:38–2.5(e).</t>
  </si>
  <si>
    <t>These specific risks are required only for opioid prescriptions. The law does not specify what risks must be discussed for Schedule II controlled dangerous substances. N.J. Stat. § 24:21-15.1; N.J. Admin. Code § 13:30–8.18(f), N.J. Admin. Code § 13:35–7.6(d), N.J. Admin. Code § 13:37-7.9A(d), N.J. Admin. Code § 13:38–2.5(d).</t>
  </si>
  <si>
    <t>N.J. Stat. § 24:21-23. General penalty; N.J. Stat. § 24:21-31. Powers and duties of enforcement personnel; N.J. Admin. Code § 13:35–7.10 Enforcement; N.J. Stat. § 45:1-21. Grounds for refusal to admit to examination or denial, suspension or revocation of any certificate, registration or license; definitions</t>
  </si>
  <si>
    <t>N.J. Stat. § 24:21-31. Powers and duties of enforcement personnel; N.J. Stat. § 24:21-2. Definitions; N.J. Stat. § 45:1-21. Grounds for refusal to admit to examination or denial, suspension or revocation of any certificate, registration or license; definitions</t>
  </si>
  <si>
    <t>N.J. Stat. § 24:21-23. General penalty; 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 N.J. Stat. § 45:1-22. Additional, alternative penalties; N.J. Stat. § 45:1-25. Violations, penalties</t>
  </si>
  <si>
    <t>A practitioner that violates the minor-specific informed consent law is guilty of a disorderly persons offense. N.J. Stat. § 24:21-23. A practitioner that violates the general informed consent laws may be subject to professional discipline and a civil penalty. N.J. Stat. § 45:1-21, § 45:1-22, § 45:1-25.</t>
  </si>
  <si>
    <t>N.J. Admin. Code § 13:37-7.9A. Limitations on prescribing, administering, or dispensing of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Admin. Code § 13:38–2.5. Limitations on prescribing, dispensing, or administering controlled dangerous substances; special requirements for management of acute and chronic pain</t>
  </si>
  <si>
    <t>N.J. Stat. § 45:1-21. Grounds for refusal to admit to examination or denial, suspension or revocation of any certificate, registration or license; definitions; N.J. Admin. Code § 13:35–7.10 Enforcement</t>
  </si>
  <si>
    <t>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 N.J. Stat. § 24:21-23. General penalty; N.J. Stat. § 24:21-31. Powers and duties of enforcement personnel</t>
  </si>
  <si>
    <t>N.J. Stat. § 45:1-21. Grounds for refusal to admit to examination or denial, suspension or revocation of any certificate, registration or license; definitions; N.J. Stat. § 24:21-31. Powers and duties of enforcement personnel; N.J. Stat. § 24:21-2. Definitions</t>
  </si>
  <si>
    <t>The Division of Consumer Affairs in the Department of Law and Public Safety is responsible for enforcing N.J. Stat. § 24:21-15.1. Licensing boards are responsible for enforcing all other informed consent laws.</t>
  </si>
  <si>
    <t>N.J. Stat. § 24:21-15.1. Prescriber to discuss risks of dependence on certain drugs with certain patients.;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24:21-15.2. Limitation on amount of opioid initially prescribed under certain circumstances</t>
  </si>
  <si>
    <t>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24:21-15.2. Limitation on amount of opioid initially prescribed under certain circumstances</t>
  </si>
  <si>
    <t>Practitioners must obtain informed consent prior to first prescription of a Schedule II controlled dangerous substance or any other opioid drug for the treatment of acute pain and chronic pain, and again at the time of the third prescription. N.J. Stat. § 24:21-15.2(d). Practitioners must also obtain informed consent prior to the issuance of a first prescription for a Schedule II controlled dangerous substance for pain or any opioid drug. N.J. Admin. Code § 13:30–8.18(f), N.J. Admin. Code § 13:35–7.6(d), N.J. Admin. Code § 13:37-7.9A(d), N.J. Admin. Code § 13:38–2.5(d).</t>
  </si>
  <si>
    <t>Documentation of informed consent does not require signed approval. However, at the time of the third prescription of a Schedule II controlled dangerous substance or any opioid drug, practitioners must enter into a signed pain management agreement with the patient. N.J. Stat. § 24:21-15.2(e); N.J. Admin. Code § 13:30–8.18(g), N.J. Admin. Code § 13:35–7.6(e), N.J. Admin. Code § 13:37-7.9A(e), N.J. Admin. Code § 13:38–2.5(e).</t>
  </si>
  <si>
    <t>Documentation of informed consent and alternative treatments is required for all initial prescriptions for Schedule II controlled substances for pain or any opioids. Additionally, at the time of the third prescription of a Schedule II controlled dangerous substance or any opioid drug, practitioners must enter into a signed pain management agreement with the patient that includes: patient obligations regarding use, storage, and refill restrictions, random drug screens and pill counts, and plans for treatment discontinuation. N.J. Stat. § 24:21-15.2(e); N.J. Admin. Code § 13:30–8.18(g), N.J. Admin. Code § 13:35–7.6(e), N.J. Admin. Code § 13:37-7.9A(e), N.J. Admin. Code § 13:38–2.5(e).</t>
  </si>
  <si>
    <t>Practitioners must discuss the reasons why the medication is prescribed, alternative treatment options, and risks for prescriptions for Schedule II controlled dangerous substances and any opioids. For opioid prescriptions only, practitioners must also discuss proper storage and disposal. N.J. Stat. § 24:21-15.2(d); N.J. Admin. Code § 13:30–8.18(f), N.J. Admin. Code § 13:35–7.6(d), N.J. Admin. Code § 13:37-7.9A(d), N.J. Admin. Code § 13:38–2.5(d). For continuous opioid prescriptions to treat chronic pain, practitioners must also discuss the availability of an opioid antidote. N.J. Admin. Code § 13:30–8.18(h)(7); N.J. Admin. Code § 13:35–7.6(f)(7); N.J. Admin. Code § 13:37-7.9A(f)(7); N.J. Admin. Code § 13:38–2.5(f)(7).</t>
  </si>
  <si>
    <t>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Stat. § 24:21-15.2. Limitation on amount of opioid initially prescribed under certain circumstances</t>
  </si>
  <si>
    <t>N.J. Stat. § 24:21-23. General penalty; N.J. Stat. § 24:21-31. Powers and duties of enforcement personnel; N.J. Stat. § 45:1-21. Grounds for refusal to admit to examination or denial, suspension or revocation of any certificate, registration or license; definitions; N.J. Stat. § 45:1-22. Additional, alternative penalties; N.J. Stat. § 45:1-25. Violations, penalties; N.J. Stat. § 45:1-21. Grounds for refusal to admit to examination or denial, suspension or revocation of any certificate, registration or license; definitions</t>
  </si>
  <si>
    <t>Hospice care is an exception to all informed consent requirements for minors. N.J. Stat. § 24:21-15.2(h); N.J. Stat. § 24:21-15.1(c); N.J. Admin. Code § 13:30–8.18(k); N.J. Admin. Code § 13:35–7.6(i); N.J. Admin. Code § 13:37-7.9A(i); N.J. Admin. Code § 13:38–2.5(i). Cancer treatment, palliative care, and residence in a long-term care facility are exceptions only to the informed consent requirements in N.J. Stat. § 24:21-15.2(c); N.J. Admin. Code § 13:30–8.18(k); N.J. Admin. Code § 13:35–7.6(i); N.J. Admin. Code § 13:37-7.9A(i); N.J. Admin. Code § 13:38–2.5(i), but the minor-specific requirements in N.J. Stat. § 24:21-15.1(c) still apply in those instances.</t>
  </si>
  <si>
    <t>Documentation of informed consent and alternative treatment options is required for all initial prescriptions for Schedule II controlled substances for pain or any opioids. Additionally, at the time of the third prescription of a Schedule II controlled dangerous substance or any opioid drug, practitioners must enter into a signed pain management agreement with the patient that includes: patient obligations regarding use, storage, and refill restrictions, random drug screens and pill counts, and plans for treatment discontinuation. N.J. Stat. § 24:21-15.2(e); N.J. Admin. Code § 13:30–8.18(g), N.J. Admin. Code § 13:35–7.6(e), N.J. Admin. Code § 13:37-7.9A(e), N.J. Admin. Code § 13:38–2.5(e).</t>
  </si>
  <si>
    <t>N.J. Stat. § 24:21-23. General penalty; N.J. Stat. § 24:21-31. Powers and duties of enforcement personnel; 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t>
  </si>
  <si>
    <t>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Stat. § 24:21-15.2. Limitation on amount of opioid initially prescribed under certain circumstances</t>
  </si>
  <si>
    <t>N.J. Stat. § 24:21-23. General penalty; N.J. Stat. § 24:21-31. Powers and duties of enforcement personnel; 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 N.J. Admin. Code § 13:35–7.10 Enforcement</t>
  </si>
  <si>
    <t>N.J. Stat. § 24:21-15.1. Prescriber to discuss risks of dependence on certain drugs with certain patients.;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13:37-7.9A. Limitations on prescribing, administering, or dispensing of controlled dangerous substances; special requirements for management of acute and chronic pain; N.J. Stat. § 24:21-15.2. Limitation on amount of opioid initially prescribed under certain circumstances</t>
  </si>
  <si>
    <t>N.J. Stat. § 24:21-15.1. Prescriber to discuss risks of dependence on certain drugs with certain patients.;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24:21-15.2. Limitation on amount of opioid initially prescribed under certain circumstances</t>
  </si>
  <si>
    <t>N.J. Stat. § 24:21-15.2. Limitation on amount of opioid initially prescribed under certain circumstances; N.J. Stat. § 24:21-15.1. Prescriber to discuss risks of dependence on certain drugs with certain patients.;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</si>
  <si>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</si>
  <si>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Practitioners must obtain informed consent prior to the initial issuance of a Schedule II controlled dangerous substance or any other opioid drug for the treatment of acute pain and chronic pain. N.J. Stat. § 24:21-15.2(d). Practitioners must obtain informed consent prior to the issuance of a first prescription for a Schedule II controlled dangerous substance for pain or any opioid drug. N.J. Admin. Code § 13:30–8.18(f), N.J. Admin. Code § 13:35–7.6(d), N.J. Admin. Code § 13:37-7.9A(d), N.J. Admin. Code § 13:38–2.5(d).</t>
  </si>
  <si>
    <t>N.J. Stat. § 24:21-15.2. Limitation on amount of opioid initially prescribed under certain circumstances;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</si>
  <si>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A signed pain management agreement is required for Schedule II controlled dangerous substances or opioids prescribed for chronic pain, as well as for 3rd prescriptions for those drugs. N.J. Stat. § 24:21-15.2(e). However, documentation of informed consent does not require signed approval in other instances (e.g. for acute pain).</t>
  </si>
  <si>
    <t>N.J. Stat. § 24:21-15.2. Limitation on amount of opioid initially prescribed under certain circumstances;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13:38–2.5. Limitations on prescribing, dispensing, or administering controlled dangerous substances; special requirements for management of acute and chronic pain</t>
  </si>
  <si>
    <t>Documentation of informed consent and alternative treatment options is required in all instances. A pain management agreement including drug screening, prescription refill policy, plans for treatment discontinuation, and random pill counts is required only for ongoing chronic pain prescriptions and for a 3rd prescription of a Schedule II controlled dangerous substance or opioid prescription. N.J. Stat. § 24:21-15.2(e); N.J. Admin. Code § 13:30–8.18(g), N.J. Admin. Code § 13:35–7.6(e), N.J. Admin. Code § 13:37-7.9A(e), N.J. Admin. Code § 13:38–2.5(e).</t>
  </si>
  <si>
    <t>N.J. Stat. § 24:21-15.1. Prescriber to discuss risks of dependence on certain drugs with certain patients.;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t>
  </si>
  <si>
    <t>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24:21-15.1. Prescriber to discuss risks of dependence on certain drugs with certain patients.</t>
  </si>
  <si>
    <t>N.J. Stat. § 24:21-15.1. Prescriber to discuss risks of dependence on certain drugs with certain patients.; N.J. Stat. § 24:21-15.2. Limitation on amount of opioid initially prescribed under certain circumstances;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13:38–2.5. Limitations on prescribing, dispensing, or administering controlled dangerous substances; special requirements for management of acute and chronic pain</t>
  </si>
  <si>
    <t>N.J. Stat. § 24:21-23. General penalty; 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 N.J. Admin. Code § 13:35–7.10 Enforcement; N.J. Stat. § 24:21-31. Powers and duties of enforcement personnel</t>
  </si>
  <si>
    <t>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t>
  </si>
  <si>
    <t>N.J. Stat. § 24:21-15.1. Prescriber to discuss risks of dependence on certain drugs with certain patients.;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t>
  </si>
  <si>
    <t>N.J. Stat. § 24:21-23. General penalty; N.J. Stat. § 45:1-21. Grounds for refusal to admit to examination or denial, suspension or revocation of any certificate, registration or license; definitions; N.J. Stat. § 45:1-21. Grounds for refusal to admit to examination or denial, suspension or revocation of any certificate, registration or license; definitions; N.J. Admin. Code § 13:35–7.10 Enforcement</t>
  </si>
  <si>
    <t>N.J. Stat. § 24:21-15.1. Prescriber to discuss risks of dependence on certain drugs with certain patients.; N.J. Stat. § 24:21-15.2. Limitation on amount of opioid initially prescribed under certain circumstances; N.J. Admin. Code § 13:30–8.18. Issuance of prescriptions; NJPBs; limitations on prescribing, dispensing, or administering controlled dangerous substances; special requirements for management of acute and chronic pain; N.J. Admin. Code § 13:30–8.18. Issuance of prescriptions; NJPBs; limitations on prescribing, dispensing, or administering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13:35–7.6.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13:37-7.9A. Limitations on prescribing, administering, or dispensing of controlled dangerous substances; special requirements for management of acute and chronic pain; N.J. Admin. Code § 13:38–2.5. Limitations on prescribing, dispensing, or administering controlled dangerous substances; special requirements for management of acute and chronic pain; N.J. Admin. Code § 13:38–2.5. Limitations on prescribing, dispensing, or administering controlled dangerous substances; special requirements for management of acute and chronic pain</t>
  </si>
  <si>
    <t>N.J. Stat. § 24:21-31. Powers and duties of enforcement personnel; N.J. Stat. § 45:1-21. Grounds for refusal to admit to examination or denial, suspension or revocation of any certificate, registration or license; definitions; N.J. Stat. § 24:21-2. Definitions</t>
  </si>
  <si>
    <t>N.M. Code R. § 16.5.57.8 GUIDELINES; N.M. Code R. § 16.10.14.8 REGULATIONS; N.M. Code R. § 16.12.9.8 RULES; N.M. Code R. § 16.21.9.8 HEALTH CARE PRACTITIONER’S PRESCTIPTIVE PRACTICES</t>
  </si>
  <si>
    <t>N.M. Code R. § 16.5.57.8 GUIDELINES; N.M. Code R. § 16.10.5.7 DEFINITIONS; N.M. Code R. § 16.10.14.2 SCOPE; N.M. Code R. § 16.12.9.2 SCOPE; N.M. Code R. § 16.21.9.2 SCOPE</t>
  </si>
  <si>
    <t>N.M. Code R. § 16.5.57.7 DEFINITIONS; N.M. Code R. § 16.10.14.7 DEFINITIONS; N.M. Code R. § 16.12.9.7 DEFINITIONS; N.M. Code R. § 16.21.9.7 DEFINITIONS</t>
  </si>
  <si>
    <t>Documentation of informed consent does not require signed approval. However, physicians, physician assistants, and podiatrists must use a contractual agreement with patients with substance use disorders. N.M. Code R. § 16.10.14.8(C); N.M. Code R. § 16.21.9.8(C).</t>
  </si>
  <si>
    <t>N.M. Code R. § 16.5.57.8 GUIDELINES; N.M. Code R. § 16.10.14.8 REGULATIONS; N.M. Code R. § 16.12.9.8 RULES; N.M. Code R. § 16.21.9.8 HEALTH CARE PRACTITIONER’S PRESCTIPTIVE PRACTICES; N.M. Code R. § 16.10.14.8 REGULATIONS; N.M. Code R. § 16.21.9.8 HEALTH CARE PRACTITIONER’S PRESCTIPTIVE PRACTICES; N.M. Code R. § 16.12.9.8 RULES</t>
  </si>
  <si>
    <t>All providers are required to document informed consent when prescribing controlled substances for chronic pain. Physicians, physician assistants, and podiatrists must also use a written treatment agreement requiring receipt of prescriptions from one practitioner and one pharmacy. N.M. Code R. § 16.10.14.8(B)(5), N.M. Code R. § 16.21.9.8(B)(5). Advanced practice nurses must use a written treatment agreement requiring receipt of prescriptions from one practitioner and one pharmacy for chronic noncancer patients only. N.M. Code R. § 16.12.9.8(C)(5). Physicians, physician assistants, and podiatrists must also enter into a contractual agreement with patients with substance use disorders that includes drug screening. N.M. Code R. § 16.10.14.8(C), N.M. Code R. § 16.21.9.8(C).</t>
  </si>
  <si>
    <t>N.M. Code R. § 16.5.57.8 GUIDELINES; N.M. Code R. § 16.10.14.8 REGULATIONS; N.M. Code R. § 16.10.14.1 ISSUING AGENCY; N.M. Code R. § 16.12.9.8 RULES; N.M. Code R. § 16.12.9.1 ISSUING AGENCY; N.M. Code R. § 16.21.9.8 HEALTH CARE PRACTITIONER’S PRESCTIPTIVE PRACTICES; N.M. Code R. § 16.21.9.1 ISSUING AGENCY</t>
  </si>
  <si>
    <t>N.M. Code R. § 16.5.57.8 GUIDELINES; N.M. Code R. § 16.10.14.8 REGULATIONS; N.M. Code R. § 16.12.9.8 RULES; N.M. Code R. § 16.21.9.8 HEALTH CARE PRACTITIONER’S PRESCTIPTIVE PRACTICES; N.M. Code R. § 16.10.14.8 REGULATIONS; N.M. Code R. § 16.12.9.8 RULES; N.M. Code R. § 16.21.9.8 HEALTH CARE PRACTITIONER’S PRESCTIPTIVE PRACTICES</t>
  </si>
  <si>
    <t>N.M. Code R. § 16.5.57.8 GUIDELINES; N.M. Code R. § 16.10.14.8 REGULATIONS; N.M. Code R. § 16.12.9.8 RULES; N.M. Code R. § 16.21.9.8 HEALTH CARE PRACTITIONER’S PRESCTIPTIVE PRACTICES; N.M. Code R. § 16.10.14.1 ISSUING AGENCY; N.M. Code R. § 16.12.9.1 ISSUING AGENCY; N.M. Code R. § 16.21.9.1 ISSUING AGENCY</t>
  </si>
  <si>
    <t>N.M. Code R. § 16.5.57.8 GUIDELINES; N.M. Code R. § 16.10.14.8 REGULATIONS; N.M. Code R. § 16.12.9.8 RULES; N.M. Code R. § 16.21.9.8 HEALTH CARE PRACTITIONER’S PRESCTIPTIVE PRACTICES; N.M. Code R. § 16.16.15.8 GUIDELINES</t>
  </si>
  <si>
    <t>N.M. Code R. § 16.5.57.8 GUIDELINES; N.M. Code R. § 16.10.5.7 DEFINITIONS; N.M. Code R. § 16.10.14.2 SCOPE; N.M. Code R. § 16.12.9.2 SCOPE; N.M. Code R. § 16.21.9.2 SCOPE; N.M. Code R. § 16.16.15.8 GUIDELINES</t>
  </si>
  <si>
    <t>N.M. Code R. § 16.5.57.7 DEFINITIONS; N.M. Code R. § 16.10.14.7 DEFINITIONS; N.M. Code R. § 16.12.9.7 DEFINITIONS; N.M. Code R. § 16.21.9.7 DEFINITIONS; N.M. Code R. § 16.16.15.7 DEFINITIONS</t>
  </si>
  <si>
    <t>N.M. Code R. § 16.5.57.8 GUIDELINES; N.M. Code R. § 16.10.14.8 REGULATIONS; N.M. Code R. § 16.12.9.8 RULES; N.M. Code R. § 16.21.9.8 HEALTH CARE PRACTITIONER’S PRESCTIPTIVE PRACTICES; N.M. Code R. § 16.16.15.8 GUIDELINES; N.M. Code R. § 16.10.14.8 REGULATIONS; N.M. Code R. § 16.12.9.8 RULES; N.M. Code R. § 16.21.9.8 HEALTH CARE PRACTITIONER’S PRESCTIPTIVE PRACTICES</t>
  </si>
  <si>
    <t>N.M. Code R. § 16.5.57.8 GUIDELINES; N.M. Code R. § 16.12.9.8 RULES; N.M. Code R. § 16.21.9.8 HEALTH CARE PRACTITIONER’S PRESCTIPTIVE PRACTICES; N.M. Code R. § 16.16.15.8 GUIDELINES; N.M. Code R. § 16.10.14.8 REGULATIONS</t>
  </si>
  <si>
    <t>N.M. Code R. § 16.5.57.8 GUIDELINES; N.M. Code R. § 16.10.14.1 ISSUING AGENCY; N.M. Code R. § 16.10.14.8 REGULATIONS; N.M. Code R. § 16.12.9.1 ISSUING AGENCY; N.M. Code R. § 16.12.9.8 RULES; N.M. Code R. § 16.21.9.1 ISSUING AGENCY; N.M. Code R. § 16.21.9.8 HEALTH CARE PRACTITIONER’S PRESCTIPTIVE PRACTICES; N.M. Code R. § 16.16.15.8 GUIDELINES</t>
  </si>
  <si>
    <t>N.M. Code R. § 16.5.57.8 GUIDELINES; N.M. Code R. § 16.12.9.8 RULES; N.M. Code R. § 16.21.9.8 HEALTH CARE PRACTITIONER’S PRESCTIPTIVE PRACTICES; N.M. Code R. § 16.10.14.8 REGULATIONS; N.M. Code R. § 16.16.15.8 GUIDELINES</t>
  </si>
  <si>
    <t>N.M. Code R. § 16.5.57.8 GUIDELINES; N.M. Code R. § 16.12.9.8 RULES; N.M. Code R. § 16.21.9.8 HEALTH CARE PRACTITIONER’S PRESCTIPTIVE PRACTICES; N.M. Code R. § 16.10.14.8 REGULATIONS; N.M. Code R. § 16.16.15.8 GUIDELINES; N.M. Code R. § 16.12.9.8 RULES; N.M. Code R. § 16.21.9.8 HEALTH CARE PRACTITIONER’S PRESCTIPTIVE PRACTICES; N.M. Code R. § 16.10.14.8 REGULATIONS</t>
  </si>
  <si>
    <t>N.M. Code R. § 16.5.57.8 GUIDELINES; N.M. Code R. § 16.12.9.8 RULES; N.M. Code R. § 16.16.15.8 GUIDELINES; N.M. Code R. § 16.21.9.8 HEALTH CARE PRACTITIONER’S PRESCTIPTIVE PRACTICES; N.M. Code R. § 16.10.14.9 REGULATIONS FOR THE APPROPRIATE TREATMENT OF PAIN WITH CONTROLLED SUBSTANCES</t>
  </si>
  <si>
    <t>N.M. Code R. § 16.5.57.8 GUIDELINES; N.M. Code R. § 16.12.9.2 SCOPE; N.M. Code R. § 16.16.15.8 GUIDELINES; N.M. Code R. § 16.21.9.2 SCOPE; N.M. Code R. § 16.10.5.7 DEFINITIONS; N.M. Code R. § 16.10.14.2 SCOPE</t>
  </si>
  <si>
    <t>N.M. Code R. § 16.5.57.7 DEFINITIONS; N.M. Code R. § 16.12.9.7 DEFINITIONS; N.M. Code R. § 16.16.15.7 DEFINITIONS; N.M. Code R. § 16.21.9.7 DEFINITIONS; N.M. Code R. § 16.10.14.7 DEFINITIONS</t>
  </si>
  <si>
    <t>Documentation of informed consent does not require signed approval. However, physicians, physician assistants, and podiatrists must use a contractual agreement with patients with substance use disorders. N.M. Code R. § 16.10.14.9(C), N.M. Code R. § 16.21.9.8(C).</t>
  </si>
  <si>
    <t>N.M. Code R. § 16.5.57.8 GUIDELINES; N.M. Code R. § 16.12.9.8 RULES; N.M. Code R. § 16.16.15.8 GUIDELINES; N.M. Code R. § 16.21.9.8 HEALTH CARE PRACTITIONER’S PRESCTIPTIVE PRACTICES; N.M. Code R. § 16.10.14.9 REGULATIONS FOR THE APPROPRIATE TREATMENT OF PAIN WITH CONTROLLED SUBSTANCES; N.M. Code R. § 16.12.9.8 RULES; N.M. Code R. § 16.21.9.8 HEALTH CARE PRACTITIONER’S PRESCTIPTIVE PRACTICES; N.M. Code R. § 16.10.14.9 REGULATIONS FOR THE APPROPRIATE TREATMENT OF PAIN WITH CONTROLLED SUBSTANCES</t>
  </si>
  <si>
    <t>All providers are required to document informed consent when prescribing controlled substances for chronic pain. Physicians, physician assistants, and podiatrists must also use a written treatment agreement requiring receipt of prescriptions from one practitioner and one pharmacy. N.M. Code R. § 16.10.14.9(B)(5), N.M. Code R. § 16.21.9.8(B)(5). Advanced practice nurses must use a written treatment agreement requiring receipt of prescriptions from one practitioner and one pharmacy for chronic noncancer patients only. N.M. Code R. § 16.12.9.8(C)(5). Physicians, physician assistants, and podiatrists must also enter into a contractual agreement with patients with substance use disorders that includes drug screening. N.M. Code R. § 16.10.14.9(C), N.M. Code R. § 16.21.9.8(C).</t>
  </si>
  <si>
    <t>N.M. Code R. § 16.5.57.8 GUIDELINES; N.M. Code R. § 16.12.9.8 RULES; N.M. Code R. § 16.16.15.8 GUIDELINES; N.M. Code R. § 16.21.9.8 HEALTH CARE PRACTITIONER’S PRESCTIPTIVE PRACTICES; N.M. Code R. § 16.10.14.9 REGULATIONS FOR THE APPROPRIATE TREATMENT OF PAIN WITH CONTROLLED SUBSTANCES; N.M. Code R. § 16.12.9.1 ISSUING AGENCY</t>
  </si>
  <si>
    <t>N.M. Code R. § 16.5.57.8 GUIDELINES; N.M. Code R. § 16.12.9.8 RULES; N.M. Code R. § 16.16.15.8 GUIDELINES; N.M. Code R. § 16.21.9.8 HEALTH CARE PRACTITIONER’S PRESCTIPTIVE PRACTICES; N.M. Code R. § 16.10.14.9 REGULATIONS FOR THE APPROPRIATE TREATMENT OF PAIN WITH CONTROLLED SUBSTANCES; N.M. Code R. § 16.10.14.1 ISSUING AGENCY; N.M. Code R. § 16.21.9.1 ISSUING AGENCY</t>
  </si>
  <si>
    <t>N.M. Code R. § 16.5.57.8 GUIDELINES; N.M. Code R. § 16.12.9.8 RULES; N.M. Code R. § 16.16.15.8 GUIDELINES; N.M. Code R. § 16.21.9.8 HEALTH CARE PRACTITIONER’S PRESCTIPTIVE PRACTICES; N.M. Code R. § 16.10.14.9 REGULATIONS FOR THE APPROPRIATE TREATMENT OF PAIN WITH CONTROLLED SUBSTANCES; N.M. Code R. § 16.12.9.8 RULES; N.M. Code R. § 16.21.9.8 HEALTH CARE PRACTITIONER’S PRESCTIPTIVE PRACTICES; N.M. Code R. § 16.10.14.9 REGULATIONS FOR THE APPROPRIATE TREATMENT OF PAIN WITH CONTROLLED SUBSTANCES; N.M. Code R. § 16.10.14.9 REGULATIONS FOR THE APPROPRIATE TREATMENT OF PAIN WITH CONTROLLED SUBSTANCES</t>
  </si>
  <si>
    <t>N.M. Code R. § 16.5.57.8 GUIDELINES; N.M. Code R. § 16.12.9.8 RULES; N.M. Code R. § 16.16.15.8 GUIDELINES; N.M. Code R. § 16.21.9.8 HEALTH CARE PRACTITIONER’S PRESCTIPTIVE PRACTICES; N.M. Code R. § 16.10.14.9 REGULATIONS FOR THE APPROPRIATE TREATMENT OF PAIN WITH CONTROLLED SUBSTANCES; N.M. Code R. § 16.10.14.1 ISSUING AGENCY; N.M. Code R. § 16.12.9.1 ISSUING AGENCY; N.M. Code R. § 16.21.9.1 ISSUING AGENCY</t>
  </si>
  <si>
    <t>N.M. Code R. § 16.5.57.8 GUIDELINES; N.M. Code R. § 16.10.14.9 REGULATIONS FOR THE APPROPRIATE TREATMENT OF PAIN WITH CONTROLLED SUBSTANCES; N.M. Code R. § 16.12.9.8 RULES; N.M. Code R. § 16.16.15.8 GUIDELINES; N.M. Code R. § 16.21.9.8 HEALTH CARE PRACTITIONER’S PRESCTIPTIVE PRACTICES</t>
  </si>
  <si>
    <t>N.M. Code R. § 16.5.57.8 GUIDELINES; N.M. Code R. § 16.10.5.7 DEFINITIONS; N.M. Code R. § 16.10.14.2 SCOPE; N.M. Code R. § 16.12.9.2 SCOPE; N.M. Code R. § 16.16.15.8 GUIDELINES; N.M. Code R. § 16.21.9.2 SCOPE</t>
  </si>
  <si>
    <t>N.M. Code R. § 16.10.14.7 DEFINITIONS; N.M. Code R. § 16.12.9.7 DEFINITIONS; N.M. Code R. § 16.16.15.7 DEFINITIONS; N.M. Code R. § 16.21.9.7 DEFINITIONS; N.M. Code R. § 16.5.57.7 DEFINITIONS</t>
  </si>
  <si>
    <t>N.M. Code R. § 16.5.57.8 GUIDELINES; N.M. Code R. § 16.10.14.9 REGULATIONS FOR THE APPROPRIATE TREATMENT OF PAIN WITH CONTROLLED SUBSTANCES; N.M. Code R. § 16.12.9.8 RULES; N.M. Code R. § 16.16.15.8 GUIDELINES</t>
  </si>
  <si>
    <t>N.M. Code R. § 16.5.57.8 GUIDELINES; N.M. Code R. § 16.10.14.9 REGULATIONS FOR THE APPROPRIATE TREATMENT OF PAIN WITH CONTROLLED SUBSTANCES; N.M. Code R. § 16.12.9.8 RULES; N.M. Code R. § 16.16.15.8 GUIDELINES; N.M. Code R. § 16.21.9.8 HEALTH CARE PRACTITIONER’S PRESCTIPTIVE PRACTICES; N.M. Code R. § 16.10.14.9 REGULATIONS FOR THE APPROPRIATE TREATMENT OF PAIN WITH CONTROLLED SUBSTANCES; N.M. Code R. § 16.12.9.8 RULES; N.M. Code R. § 16.21.9.8 HEALTH CARE PRACTITIONER’S PRESCTIPTIVE PRACTICES</t>
  </si>
  <si>
    <t>N.M. Code R. § 16.5.57.8 GUIDELINES; N.M. Code R. § 16.10.14.9 REGULATIONS FOR THE APPROPRIATE TREATMENT OF PAIN WITH CONTROLLED SUBSTANCES; N.M. Code R. § 16.12.9.8 RULES; N.M. Code R. § 16.16.15.8 GUIDELINES; N.M. Code R. § 16.21.9.8 HEALTH CARE PRACTITIONER’S PRESCTIPTIVE PRACTICES; N.M. Code R. § 16.10.14.1 ISSUING AGENCY; N.M. Code R. § 16.12.9.1 ISSUING AGENCY; N.M. Code R. § 16.21.9.1 ISSUING AGENCY</t>
  </si>
  <si>
    <t>N.M. Code R. § 16.5.57.7 DEFINITIONS; N.M. Code R. § 16.10.14.7 DEFINITIONS; N.M. Code R. § 16.12.9.7 DEFINITIONS; N.M. Code R. § 16.16.15.7 DEFINITIONS; N.M. Code R. § 16.21.9.7 DEFINITIONS</t>
  </si>
  <si>
    <t>N.M. Code R. § 16.12.9.8 RULES; N.M. Code R. § 16.16.15.8 GUIDELINES; N.M. Code R. § 16.21.9.8 HEALTH CARE PRACTITIONER’S PRESCTIPTIVE PRACTICES; N.M. Code R. § 16.5.57.8 GUIDELINES; N.M. Code R. § 16.10.14.9 REGULATIONS FOR THE APPROPRIATE TREATMENT OF PAIN WITH CONTROLLED SUBSTANCES</t>
  </si>
  <si>
    <t>N.M. Code R. § 16.12.9.8 RULES; N.M. Code R. § 16.16.15.8 GUIDELINES; N.M. Code R. § 16.21.9.8 HEALTH CARE PRACTITIONER’S PRESCTIPTIVE PRACTICES; N.M. Code R. § 16.5.57.8 GUIDELINES; N.M. Code R. § 16.10.14.9 REGULATIONS FOR THE APPROPRIATE TREATMENT OF PAIN WITH CONTROLLED SUBSTANCES; N.M. Code R. § 16.12.9.8 RULES; N.M. Code R. § 16.21.9.8 HEALTH CARE PRACTITIONER’S PRESCTIPTIVE PRACTICES; N.M. Code R. § 16.10.14.9 REGULATIONS FOR THE APPROPRIATE TREATMENT OF PAIN WITH CONTROLLED SUBSTANCES</t>
  </si>
  <si>
    <t>N.M. Code R. § 16.5.57.8 GUIDELINES; N.M. Code R. § 16.10.14.9 REGULATIONS FOR THE APPROPRIATE TREATMENT OF PAIN WITH CONTROLLED SUBSTANCES; N.M. Code R. § 16.16.15.8 GUIDELINES; N.M. Code R. § 16.21.9.8 HEALTH CARE PRACTITIONER’S PRESCTIPTIVE PRACTICES; N.M. Code R. § 16.12.9.8 RULES</t>
  </si>
  <si>
    <t>N.M. Code R. § 16.5.57.7 DEFINITIONS; N.M. Code R. § 16.10.14.7 DEFINITIONS; N.M. Code R. § 16.16.15.7 DEFINITIONS; N.M. Code R. § 16.21.9.7 DEFINITIONS; N.M. Code R. § 16.12.9.7 DEFINITIONS</t>
  </si>
  <si>
    <t>N.M. Code R. § 16.5.57.8 GUIDELINES; N.M. Code R. § 16.10.14.9 REGULATIONS FOR THE APPROPRIATE TREATMENT OF PAIN WITH CONTROLLED SUBSTANCES; N.M. Code R. § 16.16.15.8 GUIDELINES; N.M. Code R. § 16.21.9.8 HEALTH CARE PRACTITIONER’S PRESCTIPTIVE PRACTICES; N.M. Code R. § 16.12.9.8 RULES; N.M. Code R. § 16.10.14.9 REGULATIONS FOR THE APPROPRIATE TREATMENT OF PAIN WITH CONTROLLED SUBSTANCES; N.M. Code R. § 16.21.9.8 HEALTH CARE PRACTITIONER’S PRESCTIPTIVE PRACTICES; N.M. Code R. § 16.12.9.8 RULES</t>
  </si>
  <si>
    <t>All providers are required to document informed consent when prescribing controlled substances for chronic pain. Physicians, physician assistants, and podiatrists must also use a written treatment agreement requiring receipt of prescriptions from one practitioner and one pharmacy. N.M. Code R. § 16.10.14.9(B)(5), N.M. Code R. § 16.21.9.8(B)(5). Advanced practice nurses must use a written treatment agreement requiring receipt of prescriptions from one practitioner and one pharmacy for chronic noncancer patients only. N.M. Code R. § 16.12.9.8(C)(5). Physicians, physician assistants, and podiatrists must also enter into a contractual agreement with patients with substance use disorders that includes drug screening. N.M. Code R. § 16.10.14.9(C), N.M. Code R. § 16.21.9.8(C). Advanced practice nurses "should" use a contractual agreement requiring the use of drug screens for all pain management. N.M. Code R. § 16.12.9.8(B).</t>
  </si>
  <si>
    <t>N.M. Code R. § 16.5.57.8 GUIDELINES; N.M. Code R. § 16.10.14.9 REGULATIONS FOR THE APPROPRIATE TREATMENT OF PAIN WITH CONTROLLED SUBSTANCES; N.M. Code R. § 16.12.9.8 RULES; N.M. Code R. § 16.16.15.8 GUIDELINES; N.M. Code R. § 16.21.9.8 HEALTH CARE PRACTITIONER’S PRESCTIPTIVE PRACTICES; N.M. Code R. § 16.17.4.8 GUIDELINES</t>
  </si>
  <si>
    <t>N.M. Code R. § 16.5.57.8 GUIDELINES; N.M. Code R. § 16.10.5.7 DEFINITIONS; N.M. Code R. § 16.10.14.2 SCOPE; N.M. Code R. § 16.12.9.2 SCOPE; N.M. Code R. § 16.16.15.8 GUIDELINES; N.M. Code R. § 16.21.9.2 SCOPE; N.M. Code R. § 16.17.4.2 SCOPE</t>
  </si>
  <si>
    <t>N.M. Code R. § 16.5.57.7 DEFINITIONS; N.M. Code R. § 16.10.14.7 DEFINITIONS; N.M. Code R. § 16.12.9.7 DEFINITIONS; N.M. Code R. § 16.16.15.7 DEFINITIONS; N.M. Code R. § 16.21.9.7 DEFINITIONS; N.M. Code R. § 16.17.4.7 DEFINITIONS</t>
  </si>
  <si>
    <t>Documentation of informed consent does not require signed approval. However, physicians, physician assistants, osteopathic physicians, osteopathic physician assistants, and podiatrists must use a contractual agreement with patients with substance use disorders. N.M. Code R. § 16.10.14.9(C), N.M. Code R. § 16.21.9.8(C), N.M. Code R. § 16.17.4.8(C).</t>
  </si>
  <si>
    <t>N.M. Code R. § 16.5.57.8 GUIDELINES; N.M. Code R. § 16.10.14.9 REGULATIONS FOR THE APPROPRIATE TREATMENT OF PAIN WITH CONTROLLED SUBSTANCES; N.M. Code R. § 16.12.9.8 RULES; N.M. Code R. § 16.16.15.8 GUIDELINES; N.M. Code R. § 16.21.9.8 HEALTH CARE PRACTITIONER’S PRESCTIPTIVE PRACTICES; N.M. Code R. § 16.17.4.8 GUIDELINES; N.M. Code R. § 16.10.14.9 REGULATIONS FOR THE APPROPRIATE TREATMENT OF PAIN WITH CONTROLLED SUBSTANCES; N.M. Code R. § 16.12.9.8 RULES; N.M. Code R. § 16.21.9.8 HEALTH CARE PRACTITIONER’S PRESCTIPTIVE PRACTICES; N.M. Code R. § 16.17.4.8 GUIDELINES</t>
  </si>
  <si>
    <t>All providers are required to document informed consent when prescribing controlled substances for chronic pain. Physicians, physician assistants, and podiatrists must also use a written treatment agreement requiring receipt of prescriptions from one practitioner and one pharmacy. N.M. Code R. § 16.10.14.9(B)(5), N.M. Code R. § 16.21.9.8(B)(5). Advanced practice nurses, osteopathic physicians, and osteopathic physician assistants must use a written treatment agreement requiring receipt of prescriptions from one practitioner and one pharmacy for chronic noncancer patients only. N.M. Code R. § 16.12.9.8(C)(5), N.M. Code R. § 16.17.4.8(B)(5). Physicians, physician assistants, osteopathic physicians, osteopathic physician assistants, and podiatrists must also enter into a contractual agreement with patients with substance use disorders that includes drug screening. N.M. Code R. § 16.10.14.9(C), N.M. Code R. § 16.21.9.8(C), N.M. Code R. § 16.17.4.8(C).</t>
  </si>
  <si>
    <t>N.M. Code R. § 16.5.57.8 GUIDELINES; N.M. Code R. § 16.10.14.1 ISSUING AGENCY; N.M. Code R. § 16.10.14.9 REGULATIONS FOR THE APPROPRIATE TREATMENT OF PAIN WITH CONTROLLED SUBSTANCES; N.M. Code R. § 16.12.9.1 ISSUING AGENCY; N.M. Code R. § 16.12.9.8 RULES; N.M. Code R. § 16.16.15.8 GUIDELINES; N.M. Code R. § 16.21.9.1 ISSUING AGENCY; N.M. Code R. § 16.21.9.8 HEALTH CARE PRACTITIONER’S PRESCTIPTIVE PRACTICES; N.M. Code R. § 16.17.4.1 ISSUING AGENCY; N.M. Code R. § 16.17.4.8 GUIDELINES</t>
  </si>
  <si>
    <t>N.M. Stat. § 24-2D-7. Requirements for health care providers who prescribe, distribute or dispense opioid analgesics; N.M. Code R. § 16.5.57.8 GUIDELINES; N.M. Code R. § 16.10.14.9 REGULATIONS FOR THE APPROPRIATE TREATMENT OF PAIN WITH CONTROLLED SUBSTANCES; N.M. Code R. § 16.12.9.8 RULES; N.M. Code R. § 16.16.15.8 GUIDELINES; N.M. Code R. § 16.17.4.8 GUIDELINES; N.M. Code R. § 16.21.9.8 HEALTH CARE PRACTITIONER’S PRESCTIPTIVE PRACTICES</t>
  </si>
  <si>
    <t>N.M. Stat. § 24-2D-7. Requirements for health care providers who prescribe, distribute or dispense opioid analgesics; N.M. Code R. § 16.5.57.8 GUIDELINES; N.M. Code R. § 16.10.5.7 DEFINITIONS; N.M. Code R. § 16.10.14.2 SCOPE; N.M. Code R. § 16.12.9.2 SCOPE; N.M. Code R. § 16.16.15.8 GUIDELINES; N.M. Code R. § 16.17.4.2 SCOPE; N.M. Code R. § 16.21.9.2 SCOPE</t>
  </si>
  <si>
    <t>Practitioners must obtain informed consent when prescribing controlled substances for the management of chronic pain. N.M. Code R. §§ 16.5.57.8(B)(4), 16.10.14.9(B)(4), 16.12.9.8(C)(5), 16.16.15.8(B)(4), 16.17.4.8(B)(4), 16.21.9.8(B)(4). Additionally, practitioners must obtain informed consent when prescribing opioid analgesics for the first time, and every calendar year thereafter. N.M. Stat. § 24-2D-7(A).</t>
  </si>
  <si>
    <t>N.M. Code R. § 16.5.57.7 DEFINITIONS; N.M. Code R. § 16.10.14.7 DEFINITIONS; N.M. Code R. § 16.12.9.7 DEFINITIONS; N.M. Code R. § 16.16.15.7 DEFINITIONS; N.M. Code R. § 16.17.4.7 DEFINITIONS; N.M. Code R. § 16.21.9.7 DEFINITIONS</t>
  </si>
  <si>
    <t>Treatment of a terminal condition is an exception to controlled substance prescriptions for chronic pain. N.M. Code R. §§ 16.5.57.7(C), 16.10.14.7(D), 16.12.9.7(C), 16.16.15.7(C), 16.17.4.7(D), 16.21.9.7(C). No exceptions are specified for opioid analgesic prescriptions. N.M. Stat. § 24-2D-7(A).</t>
  </si>
  <si>
    <t>N.M. Code R. § 16.5.57.8 GUIDELINES; N.M. Code R. § 16.10.14.9 REGULATIONS FOR THE APPROPRIATE TREATMENT OF PAIN WITH CONTROLLED SUBSTANCES; N.M. Code R. § 16.12.9.8 RULES; N.M. Code R. § 16.16.15.8 GUIDELINES; N.M. Code R. § 16.17.4.8 GUIDELINES; N.M. Code R. § 16.21.9.8 HEALTH CARE PRACTITIONER’S PRESCTIPTIVE PRACTICES</t>
  </si>
  <si>
    <t>The laws applying to controlled substance prescriptions for chronic pain address who may consent for a patient that lacks capacity, N.M. Code R. §§ 16.5.57.8(B)(4), 16.10.14.9(B)(4), 16.12.9.8(C)(5), 16.16.15.8(B)(4), 16.17.4.8(B)(4), 16.21.9.8(B)(4), but the law applying to opioid analgesic prescriptions does not, N.M. Stat. § 24-2D-7(A).</t>
  </si>
  <si>
    <t>The laws applying to controlled substance prescriptions for chronic pain require written documentation, N.M. Code R. §§ 16.5.57.8(B)(4), 16.10.14.9(B)(4), 16.12.9.8(C)(5), 16.16.15.8(B)(4), 16.17.4.8(B)(4), 16.21.9.8(B)(4), but the law applying to opioid analgesic prescriptions does not, N.M. Stat. § 24-2D-7(A).</t>
  </si>
  <si>
    <t>Documentation of informed consent does not require signed approval. However, physicians, physician assistants, osteopathic physicians, osteopathic physician assistants, and podiatrists must use a contractual agreement with patients with substance use disorders when prescribing controlled substances for chronic pain. N.M. Code R. § 16.10.14.9(C), N.M. Code R. § 16.21.9.8(C), N.M. Code R. § 16.17.4.8(C).</t>
  </si>
  <si>
    <t>N.M. Code R. § 16.5.57.8 GUIDELINES; N.M. Code R. § 16.10.14.9 REGULATIONS FOR THE APPROPRIATE TREATMENT OF PAIN WITH CONTROLLED SUBSTANCES; N.M. Code R. § 16.12.9.8 RULES; N.M. Code R. § 16.16.15.8 GUIDELINES; N.M. Code R. § 16.17.4.8 GUIDELINES; N.M. Code R. § 16.21.9.8 HEALTH CARE PRACTITIONER’S PRESCTIPTIVE PRACTICES; N.M. Code R. § 16.10.14.9 REGULATIONS FOR THE APPROPRIATE TREATMENT OF PAIN WITH CONTROLLED SUBSTANCES; N.M. Code R. § 16.12.9.8 RULES; N.M. Code R. § 16.17.4.8 GUIDELINES; N.M. Code R. § 16.21.9.8 HEALTH CARE PRACTITIONER’S PRESCTIPTIVE PRACTICES</t>
  </si>
  <si>
    <t>Practitioners must discuss the benefits and risks of the drug when prescribing controlled substances for the management of chronic pain. N.M. Code R. §§ 16.5.57.8(B)(4), 16.10.14.9(B)(4), 16.12.9.8(C)(5), 16.16.15.8(B)(4), 16.17.4.8(B)(4), 16.21.9.8(B)(4). Practitioners must discuss the risks of the drug and the availability of opioid antagonists when prescribing opioid analgesics. N.M. Stat. § 24-2D-7(A).</t>
  </si>
  <si>
    <t>N.M. Stat. § 24-2D-7. Requirements for health care providers who prescribe, distribute or dispense opioid analgesics</t>
  </si>
  <si>
    <t>Practitioners must discuss the risk of overdose when prescribing opioid analgesics. N.M. Stat. § 24-2D-7(A). Specific risks are not specified for controlled substance prescriptions for chronic pain. N.M. Code R. §§ 16.5.57.8(B)(4), 16.10.14.9(B)(4), 16.12.9.8(C)(5), 16.16.15.8(B)(4), 16.17.4.8(B)(4), 16.21.9.8(B)(4).</t>
  </si>
  <si>
    <t>N.M. Stat. § 24-2D-7. Requirements for health care providers who prescribe, distribute or dispense opioid analgesics; N.M. Code R. § 16.5.57.8 GUIDELINES; N.M. Code R. § 16.10.14.9 REGULATIONS FOR THE APPROPRIATE TREATMENT OF PAIN WITH CONTROLLED SUBSTANCES; N.M. Code R. § 16.16.15.8 GUIDELINES; N.M. Code R. § 16.17.4.8 GUIDELINES; N.M. Code R. § 16.21.9.8 HEALTH CARE PRACTITIONER’S PRESCTIPTIVE PRACTICES; N.M. Code R. § 16.12.9.8 RULES</t>
  </si>
  <si>
    <t>N.M. Stat. § 24-2D-2. Definitions; N.M. Code R. § 16.5.57.8 GUIDELINES; N.M. Code R. § 16.10.14.9 REGULATIONS FOR THE APPROPRIATE TREATMENT OF PAIN WITH CONTROLLED SUBSTANCES; N.M. Code R. § 16.12.9.8 RULES; N.M. Code R. § 16.16.15.8 GUIDELINES; N.M. Code R. § 16.17.4.8 GUIDELINES; N.M. Code R. § 16.21.9.8 HEALTH CARE PRACTITIONER’S PRESCTIPTIVE PRACTICES</t>
  </si>
  <si>
    <t>N.M. Stat. § 24-2D-2. Definitions; N.M. Stat. § 24-2D-2. Definitions; N.M. Code R. § 16.5.57.8 GUIDELINES; N.M. Code R. § 16.10.14.1 ISSUING AGENCY; N.M. Code R. § 16.10.14.9 REGULATIONS FOR THE APPROPRIATE TREATMENT OF PAIN WITH CONTROLLED SUBSTANCES; N.M. Code R. § 16.12.9.1 ISSUING AGENCY; N.M. Code R. § 16.12.9.8 RULES; N.M. Code R. § 16.16.15.8 GUIDELINES; N.M. Code R. § 16.17.4.1 ISSUING AGENCY; N.M. Code R. § 16.17.4.8 GUIDELINES; N.M. Code R. § 16.21.9.8 HEALTH CARE PRACTITIONER’S PRESCTIPTIVE PRACTICES</t>
  </si>
  <si>
    <t>N.M. Code R. § 16.5.57.7 DEFINITIONS; N.M. Code R. § 16.10.14.7 DEFINITIONS; N.M. Code R. § 16.12.9.7 DEFINITIONS; N.M. Code R. § 16.16.15.7 DEFINITIONS; N.M. Code R. § 16.17.4.7 DEFINITIONS; N.M. Code R. § 16.21.9.7 DEFINITIONS; N.M. Code R. § 16.10.14.9 REGULATIONS FOR THE APPROPRIATE TREATMENT OF PAIN WITH CONTROLLED SUBSTANCES</t>
  </si>
  <si>
    <t>N.M. Code R. § 16.5.57.8 GUIDELINES; N.M. Code R. § 16.12.9.8 RULES; N.M. Code R. § 16.16.15.8 GUIDELINES; N.M. Code R. § 16.17.4.8 GUIDELINES; N.M. Code R. § 16.21.9.8 HEALTH CARE PRACTITIONER’S PRESCTIPTIVE PRACTICES</t>
  </si>
  <si>
    <t>The laws applying to controlled substance prescriptions for chronic pain address who may consent for a minor, N.M. Code R. §§ 16.5.57.8(B)(4), 16.10.14.9(B)(4), 16.12.9.8(C)(5), 16.16.15.8(B)(4), 16.17.4.8(B)(4), 16.21.9.8(B)(4), but the law applying to opioid analgesic prescriptions does not, N.M. Stat. § 24-2D-7(A).</t>
  </si>
  <si>
    <t>N.M. Code R. § 16.5.57.8 GUIDELINES; N.M. Stat. § 24-2D-7. Requirements for health care providers who prescribe, distribute or dispense opioid analgesics; N.M. Code R. § 16.10.14.9 REGULATIONS FOR THE APPROPRIATE TREATMENT OF PAIN WITH CONTROLLED SUBSTANCES; N.M. Code R. § 16.12.9.8 RULES; N.M. Code R. § 16.16.15.8 GUIDELINES; N.M. Code R. § 16.17.4.8 GUIDELINES; N.M. Code R. § 16.21.9.8 HEALTH CARE PRACTITIONER’S PRESCTIPTIVE PRACTICES</t>
  </si>
  <si>
    <t>N.M. Stat. § 24-2D-7. Requirements for health care providers who prescribe, distribute or dispense opioid analgesics; N.M. Code R. § 16.10.14.9 REGULATIONS FOR THE APPROPRIATE TREATMENT OF PAIN WITH CONTROLLED SUBSTANCES; N.M. Code R. § 16.12.9.8 RULES; N.M. Code R. § 16.16.15.8 GUIDELINES; N.M. Code R. § 16.17.4.8 GUIDELINES; N.M. Code R. § 16.21.9.8 HEALTH CARE PRACTITIONER’S PRESCTIPTIVE PRACTICES; N.M. Code R. § 16.5.57.8 GUIDELINES</t>
  </si>
  <si>
    <t>N.M. Stat. § 24-2D-7. Requirements for health care providers who prescribe, distribute or dispense opioid analgesics; N.M. Code R. § 16.10.5.7 DEFINITIONS; N.M. Code R. § 16.10.14.2 SCOPE; N.M. Code R. § 16.12.9.2 SCOPE; N.M. Code R. § 16.16.15.8 GUIDELINES; N.M. Code R. § 16.17.4.2 SCOPE; N.M. Code R. § 16.21.9.2 SCOPE; N.M. Code R. § 16.5.57.8 GUIDELINES</t>
  </si>
  <si>
    <t>N.M. Stat. § 24-2D-7. Requirements for health care providers who prescribe, distribute or dispense opioid analgesics; N.M. Code R. § 16.5.57.8 GUIDELINES; N.M. Code R. § 16.10.14.9 REGULATIONS FOR THE APPROPRIATE TREATMENT OF PAIN WITH CONTROLLED SUBSTANCES; N.M. Code R. § 16.12.9.8 RULES; N.M. Code R. § 16.16.15.8 GUIDELINES; N.M. Code R. § 16.17.4.8 GUIDELINES; N.M. Code R. § 16.21.9.8 HEALTH CARE PRACTITIONER’S PRESCTIPTIVE PRACTICES; N.M. Code R. § 16.5.57.8 GUIDELINES</t>
  </si>
  <si>
    <t>Practitioners must obtain informed consent when prescribing controlled substances for the management of chronic pain. N.M. Code R. §§ 16.5.57.8(B)(4), 16.10.14.9(B)(4), 16.12.9.8(C)(5), 16.16.15.8(B)(4), 16.17.4.8(B)(4), 16.21.9.8(B)(4). Additionally, practitioners must obtain informed consent when prescribing opioid analgesics for the first time, and every calendar year thereafter. N.M. Stat. § 24-2D-7(A), N.M. Code R. § 16.5.57.8(B)(9).</t>
  </si>
  <si>
    <t>N.M. Code R. § 16.10.14.7 DEFINITIONS; N.M. Code R. § 16.12.9.7 DEFINITIONS; N.M. Code R. § 16.16.15.7 DEFINITIONS; N.M. Code R. § 16.17.4.7 DEFINITIONS; N.M. Code R. § 16.21.9.7 DEFINITIONS; N.M. Code R. § 16.5.57.7 DEFINITIONS</t>
  </si>
  <si>
    <t>N.M. Code R. § 16.10.14.9 REGULATIONS FOR THE APPROPRIATE TREATMENT OF PAIN WITH CONTROLLED SUBSTANCES; N.M. Code R. § 16.12.9.8 RULES; N.M. Code R. § 16.16.15.8 GUIDELINES; N.M. Code R. § 16.17.4.8 GUIDELINES; N.M. Code R. § 16.21.9.8 HEALTH CARE PRACTITIONER’S PRESCTIPTIVE PRACTICES; N.M. Code R. § 16.5.57.8 GUIDELINES</t>
  </si>
  <si>
    <t>The laws applying to controlled substance prescriptions for chronic pain address who may consent for a patient that lacks capacity, N.M. Code R. §§ 16.5.57.8(B)(4), 16.10.14.9(B)(4), 16.12.9.8(C)(5), 16.16.15.8(B)(4), 16.17.4.8(B)(4), 16.21.9.8(B)(4), but the laws applying to opioid analgesic prescriptions do not, N.M. Stat. § 24-2D-7(A), N.M. Code R. § 16.5.57.8(B)(9).</t>
  </si>
  <si>
    <t>The laws applying to controlled substance prescriptions for chronic pain require written documentation, N.M. Code R. §§ 16.5.57.8(B)(4), 16.10.14.9(B)(4), 16.12.9.8(C)(5), 16.16.15.8(B)(4), 16.17.4.8(B)(4), 16.21.9.8(B)(4), but the laws applying to opioid analgesic prescriptions do not, N.M. Stat. § 24-2D-7(A), N.M. Code R. § 16.5.57.8(B)(9).</t>
  </si>
  <si>
    <t>N.M. Code R. § 16.10.14.9 REGULATIONS FOR THE APPROPRIATE TREATMENT OF PAIN WITH CONTROLLED SUBSTANCES; N.M. Code R. § 16.12.9.8 RULES; N.M. Code R. § 16.16.15.8 GUIDELINES; N.M. Code R. § 16.17.4.8 GUIDELINES; N.M. Code R. § 16.21.9.8 HEALTH CARE PRACTITIONER’S PRESCTIPTIVE PRACTICES; N.M. Code R. § 16.5.57.8 GUIDELINES; N.M. Code R. § 16.10.14.9 REGULATIONS FOR THE APPROPRIATE TREATMENT OF PAIN WITH CONTROLLED SUBSTANCES; N.M. Code R. § 16.12.9.8 RULES; N.M. Code R. § 16.17.4.8 GUIDELINES; N.M. Code R. § 16.21.9.8 HEALTH CARE PRACTITIONER’S PRESCTIPTIVE PRACTICES</t>
  </si>
  <si>
    <t>Practitioners must discuss the benefits and risks of the drug when prescribing controlled substances for the management of chronic pain. N.M. Code R. §§ 16.5.57.8(B)(4), 16.10.14.9(B)(4), 16.12.9.8(C)(5), 16.16.15.8(B)(4), 16.17.4.8(B)(4), 16.21.9.8(B)(4). Practitioners must discuss the risks of the drug and the availability of opioid antagonists when prescribing opioid analgesics. N.M. Stat. § 24-2D-7(A), N.M. Code R. § 16.5.57.8(B)(9).</t>
  </si>
  <si>
    <t>N.M. Stat. § 24-2D-7. Requirements for health care providers who prescribe, distribute or dispense opioid analgesics; N.M. Code R. § 16.5.57.8 GUIDELINES</t>
  </si>
  <si>
    <t>Practitioners must discuss the risk of overdose when prescribing opioid analgesics. N.M. Stat. § 24-2D-7(A), N.M. Code R. § 16.5.57.8(B)(9). Specific risks are not specified for controlled substance prescriptions for chronic pain. N.M. Code R. §§ 16.5.57.8(B)(4), 16.10.14.9(B)(4), 16.12.9.8(C)(5), 16.16.15.8(B)(4), 16.17.4.8(B)(4), 16.21.9.8(B)(4).</t>
  </si>
  <si>
    <t>N.M. Stat. § 24-2D-2. Definitions; N.M. Code R. § 16.10.14.9 REGULATIONS FOR THE APPROPRIATE TREATMENT OF PAIN WITH CONTROLLED SUBSTANCES; N.M. Code R. § 16.12.9.8 RULES; N.M. Code R. § 16.16.15.8 GUIDELINES; N.M. Code R. § 16.17.4.8 GUIDELINES; N.M. Code R. § 16.21.9.8 HEALTH CARE PRACTITIONER’S PRESCTIPTIVE PRACTICES; N.M. Code R. § 16.5.57.8 GUIDELINES</t>
  </si>
  <si>
    <t>N.M. Stat. § 24-2D-2. Definitions; N.M. Stat. § 24-2D-2. Definitions; N.M. Code R. § 16.10.14.9 REGULATIONS FOR THE APPROPRIATE TREATMENT OF PAIN WITH CONTROLLED SUBSTANCES; N.M. Code R. § 16.10.14.1 ISSUING AGENCY; N.M. Code R. § 16.12.9.1 ISSUING AGENCY; N.M. Code R. § 16.12.9.8 RULES; N.M. Code R. § 16.16.15.8 GUIDELINES; N.M. Code R. § 16.17.4.1 ISSUING AGENCY; N.M. Code R. § 16.17.4.8 GUIDELINES; N.M. Code R. § 16.21.9.1 ISSUING AGENCY; N.M. Code R. § 16.21.9.8 HEALTH CARE PRACTITIONER’S PRESCTIPTIVE PRACTICES; N.M. Code R. § 16.5.57.8 GUIDELINES</t>
  </si>
  <si>
    <t>The laws applying to controlled substance prescriptions for chronic pain address who may consent for minors, N.M. Code R. §§ 16.5.57.8(B)(4), 16.10.14.9(B)(4), 16.12.9.8(C)(5), 16.16.15.8(B)(4), 16.17.4.8(B)(4), 16.21.9.8(B)(4), but the laws applying to opioid analgesic prescriptions do not, N.M. Stat. § 24-2D-7(A), N.M. Code R. § 16.5.57.8(B)(9).</t>
  </si>
  <si>
    <t>All providers are required to document informed consent when prescribing controlled substances for chronic pain. Physicians, physician assistants, and podiatrists must also use a written treatment agreement requiring receipt of prescriptions from one practitioner and one pharmacy. N.M. Code R. § 16.10.14.9(B)(5), N.M. Code R. § 16.21.9.8(B)(5). Advanced practice nurses, osteopathic physicians, and osteopathic physician assistants must use a written treatment agreement requiring receipt of prescriptions from one practitioner and one pharmacy for chronic noncancer patients only. N.M. Code R. § 16.12.9.8(C)(5), N.M. Code R. § 16.17.4.8(B)(5). Physicians, physician assistants, osteopathic physicians, osteopathic physician assistants, and podiatrists must also enter into a contractual agreement with patients with substance use disorders that includes drug screening. N.M. Code R. § 16.10.14.9(C), N.M. Code R. § 16.21.9.8(C), N.M. Code R. § 16.17.4.8(C). Advanced practice nurses "should" use a contractual agreement requiring the use of drug screens for all pain management. N.M. Code R. § 16.12.9.8(B).</t>
  </si>
  <si>
    <t>N.M. Stat. § 24-2D-7. Requirements for health care providers who prescribe, distribute or dispense opioid analgesics; N.M. Code R. § 16.10.14.9 REGULATIONS FOR THE APPROPRIATE TREATMENT OF PAIN WITH CONTROLLED SUBSTANCES; N.M. Code R. § 16.12.9.8 RULES; N.M. Code R. § 16.16.15.8 GUIDELINES; N.M. Code R. § 16.17.4.8 GUIDELINES; N.M. Code R. § 16.21.9.8 HEALTH CARE PRACTITIONER’S PRESCTIPTIVE PRACTICES; N.M. Code R. § 16.5.57.8 GUIDELINES; N.M. Code R. § 16.5.57.8 GUIDELINES</t>
  </si>
  <si>
    <t>N.D. Admin. Code 20-02-01-12. Dental prescribers and use of the prescription drug monitoring program.; N.D. Admin. Code 20-02-01-12. Dental prescribers and use of the prescription drug monitoring program.</t>
  </si>
  <si>
    <t>N.D. Admin. Code 20-02-01-12. Dental prescribers and use of the prescription drug monitoring program.</t>
  </si>
  <si>
    <t>Ohio Rev. Code § 4731.052 Administrative rules for management of chronic pain with controlled substances.; Ohio Admin. Code  4731-21-02 Utilizing prescription drugs for the treatment of chronic pain.</t>
  </si>
  <si>
    <t>Ohio Rev. Code § 4731.052 Administrative rules for management of chronic pain with controlled substances.; Ohio Admin Code 4731-21-01. Definitions.; Ohio Admin. Code  4731-21-02 Utilizing prescription drugs for the treatment of chronic pain.; Ohio Rev. Code § 4731.052 Administrative rules for management of chronic pain with controlled substances.</t>
  </si>
  <si>
    <t>Physicians are subject to Ohio Rev. Code § 4731.052, which includes informed consent requirements for prescriptions for controlled substances or products containing tramadol. Physicians, physician assistants, and podiatrists are subject to Ohio Admin. Code 4731-21-02, which applies to prescriptions for the treatment of intractable pain.</t>
  </si>
  <si>
    <t>Ohio Rev. Code § 4731.052 Administrative rules for management of chronic pain with controlled substances.; Ohio Admin. Code  4731-21-02 Utilizing prescription drugs for the treatment of chronic pain.; Ohio Admin Code 4731-21-01. Definitions.</t>
  </si>
  <si>
    <t>Ohio Admin. Code  4731-21-02 Utilizing prescription drugs for the treatment of chronic pain.; Ohio Admin. Code 4731-21-06. Exceptions.</t>
  </si>
  <si>
    <t>These exceptions apply only to the informed consent requirements in Ohio Admin. Code 4731-21-02. No exceptions are specified for the informed consent requirements in Ohio Rev. Code § 4731.052.</t>
  </si>
  <si>
    <t>Ohio Admin. Code  4731-21-02 Utilizing prescription drugs for the treatment of chronic pain.</t>
  </si>
  <si>
    <t>Ohio Admin. Code 4731-21-02(A)(5) specifies that consent may be obtained from the patient or other individual who has the authority to provide consent to treatment. Ohio Rev. Code § 4731.052(E) does not specify who may consent for a patient that lacks capacity to consent.</t>
  </si>
  <si>
    <t>Ohio Admin. Code 4731-21-02 requires documentation of informed consent. Ohio Rev. Code § 4731.052 does not require documentation of informed consent.”</t>
  </si>
  <si>
    <t>Ohio Admin. Code 4731-21-02(A)(5) requires discussion of risks, benefits, and alternatives. Ohio Rev. Code § 4731.052(E) requires discussion of risks only.</t>
  </si>
  <si>
    <t>Ohio Rev. Code § 4731.052(E) requires discussion of these specific risks. Ohio Admin. Code 4731-21-02(A)(5) does not specify what risks must be discussed.</t>
  </si>
  <si>
    <t>Ohio Admin. Code 4731-21-02 applies to any prescription drug used to treat intractable pain. Ohio Rev. Code § 4731.052(E) applies to all controlled substances and all products containing tramadol.</t>
  </si>
  <si>
    <t>Ohio Rev. Code § 4731.22 Disciplinary actions.; Ohio Rev. Code § 4730.25 Disciplinary actions.; Ohio Admin. Code 4731-21-06. Exceptions.</t>
  </si>
  <si>
    <t>Ohio Rev. Code § 4731.22 Disciplinary actions.; Ohio Rev. Code § 4730.25 Disciplinary actions.</t>
  </si>
  <si>
    <t>Ohio Admin. Code 4731-21-06. Exceptions.; Ohio Admin. Code  4731-21-02 Utilizing prescription drugs for the treatment of chronic pain.</t>
  </si>
  <si>
    <t>Ohio Admin. Code  4731-21-02 Utilizing prescription drugs for the treatment of chronic pain.; Ohio Rev. Code § 4731.052 Administrative rules for management of chronic pain with controlled substances.</t>
  </si>
  <si>
    <t>Ohio Rev. Code § 4731.052 Administrative rules for management of chronic pain with controlled substances.</t>
  </si>
  <si>
    <t>Ohio Rev. Code § 4731.052 Administrative rules for management of chronic pain with controlled substances.; Ohio Admin Code 4731-21-01. Definitions.; Ohio Rev. Code § 4731.052 Administrative rules for management of chronic pain with controlled substances.</t>
  </si>
  <si>
    <t>Ohio Rev. Code § 4731.052 Administrative rules for management of chronic pain with controlled substances.; Ohio Admin Code 4731-21-01. Definitions.</t>
  </si>
  <si>
    <t>Ohio Admin. Code 4731-21-06. Exceptions.</t>
  </si>
  <si>
    <t>Ohio Admin. Code 4731-21-02 requires documentation of informed consent. Ohio Rev. Code § 4731.052 does not require documentation of informed consent.</t>
  </si>
  <si>
    <t>Ohio Rev. Code § 3719.061, the minor-specific law, requires informed consent to be obtained when issuing a first prescription for opioid analgesics. Ohio Rev. Code § 4731.052(E) applies when prescribing controlled substances and products containing tramadol for chronic pain. Ohio Admin. Code 4731-21-02(A)(5) applies when prescribing prescription drugs for intractable pain.</t>
  </si>
  <si>
    <t>Ohio Rev. Code § 4731.052 Administrative rules for management of chronic pain with controlled substances.; Ohio Admin. Code  4731-21-02 Utilizing prescription drugs for the treatment of intractable pain.</t>
  </si>
  <si>
    <t>Ohio Rev. Code § 3719.061 Prescription of opioids to minors.</t>
  </si>
  <si>
    <t>Ohio Rev. Code § 4731.052 Administrative rules for management of chronic pain with controlled substances.; Ohio Admin Code 4731-21-01. Definitions.; Ohio Rev. Code § 4731.052 Administrative rules for management of chronic pain with controlled substances.; Ohio Admin. Code  4731-21-02 Utilizing prescription drugs for the treatment of intractable pain.</t>
  </si>
  <si>
    <t>Ohio Rev. Code § 4731.052 Administrative rules for management of chronic pain with controlled substances.; Ohio Admin Code 4731-21-01. Definitions.; Ohio Admin. Code  4731-21-02 Utilizing prescription drugs for the treatment of intractable pain.; Ohio Admin Code 4731-21-01. Definitions.</t>
  </si>
  <si>
    <t>Ohio Admin. Code 4731-21-06. Exceptions.; Ohio Admin. Code  4731-21-02 Utilizing prescription drugs for the treatment of intractable pain.</t>
  </si>
  <si>
    <t>Ohio Admin. Code  4731-21-02 Utilizing prescription drugs for the treatment of intractable pain.</t>
  </si>
  <si>
    <t>Ohio Rev. Code § 4731.052 Administrative rules for management of chronic pain with controlled substances.; Ohio Admin Code 4731-21-01. Definitions.; Ohio Admin. Code  4731-21-02 Utilizing prescription drugs for the treatment of intractable pain.</t>
  </si>
  <si>
    <t>Ohio Admin. Code 4731-21-06. Exceptions.; Ohio Rev. Code § 4730.25 Disciplinary actions.; Ohio Rev. Code § 4731.22 Disciplinary actions.</t>
  </si>
  <si>
    <t>Ohio Rev. Code § 4730.25 Disciplinary actions.; Ohio Rev. Code § 4731.22 Disciplinary actions.</t>
  </si>
  <si>
    <t>Ohio Rev. Code § 4731.052 Administrative rules for management of chronic pain with controlled substances.; Ohio Admin. Code  4731-21-02 Utilizing prescription drugs for the treatment of intractable pain.; Ohio Rev. Code § 3719.061 Prescription of opioids to minors.</t>
  </si>
  <si>
    <t>Ohio Rev. Code § 4731.052 Administrative rules for management of chronic pain with controlled substances.; Ohio Admin Code 4731-21-01. Definitions.; Ohio Admin. Code  4731-21-02 Utilizing prescription drugs for the treatment of intractable pain.; Ohio Rev. Code § 3719.061 Prescription of opioids to minors.; Ohio Rev. Code § 4729.01 Pharmacists, dangerous drugs definitions.</t>
  </si>
  <si>
    <t>Dentists, nurse practitioners, optometrists, physicians, podiatrists, and physician assistants are subject to Ohio Rev. Code § 3719.061, which includes minor-specific informed consent requirements for first prescriptions of opioid analgesics. Physicians are subject to Ohio Rev. Code § 4731.052, which includes informed consent requirements for prescriptions for controlled substances or products containing tramadol. Physicians, physician assistants, and podiatrists are subject to Ohio Admin. Code 4731-21-02, which applies to prescriptions for the treatment of intractable pain.</t>
  </si>
  <si>
    <t>Ohio Rev. Code § 4731.052 Administrative rules for management of chronic pain with controlled substances.; Ohio Admin Code 4731-21-01. Definitions.; Ohio Admin. Code  4731-21-02 Utilizing prescription drugs for the treatment of intractable pain.; Ohio Rev. Code § 3719.061 Prescription of opioids to minors.</t>
  </si>
  <si>
    <t>Obtaining consent would be to the detriment of minor’s health, Obtaining consent would be to the detriment of minor’s safety, Hospital treatment, Residents of a licensed health facility, Treatment related to surgery, Emergency Situations, Treatment of a terminal condition, Inpatient care</t>
  </si>
  <si>
    <t>Ohio Admin. Code 4731-21-06. Exceptions.; Ohio Admin. Code  4731-21-02 Utilizing prescription drugs for the treatment of intractable pain.; Ohio Rev. Code § 3719.061 Prescription of opioids to minors.</t>
  </si>
  <si>
    <t>Emergency situations, treatment related to surgery, detriment to the minor’s health or safety, hospital care, residents of a licensed health facility, and inpatient care are exceptions to the informed consent requirements in Ohio Rev. Code § 3719.061. No exceptions are specified for the informed consent requirements in Ohio Rev. Code § 4731.052.</t>
  </si>
  <si>
    <t>Ohio Admin. Code  4731-21-02 Utilizing prescription drugs for the treatment of intractable pain.; Ohio Rev. Code § 3719.061 Prescription of opioids to minors.</t>
  </si>
  <si>
    <t>Only Ohio Rev. Code § 3719.061 required signed consent.</t>
  </si>
  <si>
    <t>Ohio Rev. Code § 3719.061 and Ohio Admin. Code 4715-6-02 both require documentation of informed consent and alternative treatment options. Ohio Rev. Code § 3719.061 also requires the prescription refill policy.</t>
  </si>
  <si>
    <t>Ohio Admin. Code 4731-21-02(A)(5) requires discussion of risks, benefits, and alternatives. Ohio Rev. Code § 4731.052(E) and Ohio Rev. Code § 3719.061 (B) requires discussion of risks only.</t>
  </si>
  <si>
    <t>Ohio Rev. Code § 3719.061 requires discussion of the risks of addiction, overdose, increased risks to patients with mental and substance use disorders, and drug interaction. Ohio Rev. Code § 4731.052(E) requires discussion of the risks of addiction, dependence, and tolerance. Ohio Admin. Code 4731-21-02(A)(5) does not specify what risks must be discussed.</t>
  </si>
  <si>
    <t>Ohio Admin. Code 4731-21-06. Exceptions.; Ohio Rev. Code § 4730.25 Disciplinary actions.; Ohio Rev. Code § 4731.22 Disciplinary actions.; Ohio Rev. Code § 4729.01 Pharmacists, dangerous drugs definitions.; Ohio Rev. Code § 4723.28 Disciplinary actions against licensees or certificate holder; investigations.; Ohio Rev. Code § 4725.19 Disciplinary actions.; Ohio Rev. Code § 4715.30 Disciplinary actions.</t>
  </si>
  <si>
    <t>Ohio Rev. Code § 4730.25 Disciplinary actions.; Ohio Rev. Code § 4731.22 Disciplinary actions.; Ohio Rev. Code § 4729.01 Pharmacists, dangerous drugs definitions.; Ohio Rev. Code § 4723.28 Disciplinary actions against licensees or certificate holder; investigations.; Ohio Rev. Code § 4725.19 Disciplinary actions.; Ohio Rev. Code § 4715.30 Disciplinary actions.</t>
  </si>
  <si>
    <t>The medical board is responsible for enforcing Ohio Rev. Code § 4731.052 and Ohio Admin. Code 4731-21-02. The licensing boards of the practitioners violating the law are responsible for enforcing Ohio Rev. Code § 3719.061.</t>
  </si>
  <si>
    <t>Obtaining consent would be to the detriment of minor’s health, Obtaining consent would be to the detriment of minor’s safety, Residents of a licensed health facility, Treatment related to surgery, Emergency Situations, Treatment of a terminal condition, Inpatient care</t>
  </si>
  <si>
    <t>Ohio Rev. Code § 3719.061 Prescription of opioids to minors.; Ohio Rev. Code § 3719.061 Prescription of opioids to minors.</t>
  </si>
  <si>
    <t>Ohio Admin. Code 4731-21-06. Exceptions.; Ohio Rev. Code § 4730.25 Disciplinary actions.; Ohio Rev. Code § 4731.22 Disciplinary actions.; Ohio Rev. Code § 4729.01 Pharmacists, dangerous drugs definitions.; Ohio Rev. Code § 4715.30 Disciplinary actions.; Ohio Rev. Code § 4723.28 Disciplinary actions against licensees or certificate holder; investigations.; Ohio Rev. Code § 4725.19 Disciplinary actions.</t>
  </si>
  <si>
    <t>Ohio Rev. Code § 4730.25 Disciplinary actions.; Ohio Rev. Code § 4731.22 Disciplinary actions.; Ohio Rev. Code § 4729.01 Pharmacists, dangerous drugs definitions.; Ohio Rev. Code § 4715.30 Disciplinary actions.; Ohio Rev. Code § 4723.28 Disciplinary actions against licensees or certificate holder; investigations.; Ohio Rev. Code § 4725.19 Disciplinary actions.</t>
  </si>
  <si>
    <t>Ohio Admin. Code 4731-21-06. Exceptions.; Ohio Rev. Code § 4731.22 Disciplinary actions.; Ohio Rev. Code § 4730.25 Disciplinary actions.</t>
  </si>
  <si>
    <t>Ohio Admin. Code 4731-21-06. Exceptions.; Ohio Rev. Code § 4731.22 Disciplinary actions.; Ohio Rev. Code § 4730.25 Disciplinary actions.; Ohio Rev. Code § 4729.01 Pharmacists, dangerous drugs definitions.; Ohio Rev. Code § 4715.30 Disciplinary actions.; Ohio Rev. Code § 4723.28 Disciplinary actions against licensees or certificate holder; investigations.; Ohio Rev. Code § 4725.19 Disciplinary actions.</t>
  </si>
  <si>
    <t>Ohio Rev. Code § 4731.22 Disciplinary actions.; Ohio Rev. Code § 4730.25 Disciplinary actions.; Ohio Rev. Code § 4729.01 Pharmacists, dangerous drugs definitions.; Ohio Rev. Code § 4715.30 Disciplinary actions.; Ohio Rev. Code § 4723.28 Disciplinary actions against licensees or certificate holder; investigations.; Ohio Rev. Code § 4725.19 Disciplinary actions.</t>
  </si>
  <si>
    <t>Obtaining consent would be to the detriment of minor’s health, Obtaining consent would be to the detriment of minor’s safety, Residents of a licensed health facility, Treatment related to surgery, Established prescriber-patient relationship, Treatment of a terminal condition, Inpatient care</t>
  </si>
  <si>
    <t>Ohio Admin. Code 4731-21-06. Exceptions.; Ohio Rev. Code § 4731.22 Disciplinary actions.; Ohio Rev. Code § 4730.25 Disciplinary actions.; Ohio Rev. Code § 4729.01 Pharmacists, dangerous drugs definitions.; Ohio Rev. Code § 4723.28 Disciplinary actions against licensees or certificate holder; investigations.; Ohio Rev. Code § 4715.30 Disciplinary actions.; Ohio Rev. Code § 4725.19 Disciplinary actions.</t>
  </si>
  <si>
    <t>Ohio Rev. Code § 4731.22 Disciplinary actions.; Ohio Rev. Code § 4730.25 Disciplinary actions.; Ohio Rev. Code § 4729.01 Pharmacists, dangerous drugs definitions.; Ohio Rev. Code § 4723.28 Disciplinary actions against licensees or certificate holder; investigations.; Ohio Rev. Code § 4715.30 Disciplinary actions.; Ohio Rev. Code § 4725.19 Disciplinary actions.</t>
  </si>
  <si>
    <t>Ohio Admin. Code 4731-21-06. Exceptions.; Ohio Rev. Code § 4731.22 Disciplinary actions.; Ohio Rev. Code § 4730.25 Disciplinary actions.; Ohio Rev. Code § 4729.01 Pharmacists, dangerous drugs definitions.; Ohio Rev. Code § 4715.30 Disciplinary actions.; Ohio Rev. Code § 4725.19 Disciplinary actions.</t>
  </si>
  <si>
    <t>Risk of overdose, Risk of “dependence”, Risk of addiction, Risk of drug interaction , Increased risk to patients with mental and or substance abuse disorders, Risk of tolerance, Law doesn't specify which specific risks must be discussed</t>
  </si>
  <si>
    <t>Ohio Admin. Code 4731-21-06. Exceptions.; Ohio Rev. Code § 4730.25 Disciplinary actions.; Ohio Rev. Code § 4731.22 Disciplinary actions.; Ohio Rev. Code § 4729.01 Pharmacists, dangerous drugs definitions.; Ohio Rev. Code § 4715.30 Disciplinary actions.; Ohio Rev. Code § 4725.19 Disciplinary actions.; Ohio Rev. Code § 4723.28 Disciplinary actions against licensees or certificate holder; investigations.</t>
  </si>
  <si>
    <t>Ohio Rev. Code § 4730.25 Disciplinary actions.; Ohio Rev. Code § 4731.22 Disciplinary actions.; Ohio Rev. Code § 4729.01 Pharmacists, dangerous drugs definitions.; Ohio Rev. Code § 4715.30 Disciplinary actions.; Ohio Rev. Code § 4725.19 Disciplinary actions.; Ohio Rev. Code § 4723.28 Disciplinary actions against licensees or certificate holder; investigations.</t>
  </si>
  <si>
    <t>Ohio Rev. Code § 4731.052 Administrative rules for management of chronic pain with controlled substances.; 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t>
  </si>
  <si>
    <t>Ohio Rev. Code § 4731.052 Administrative rules for management of chronic pain with controlled substances.; 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t>
  </si>
  <si>
    <t>Ohio Rev. Code § 4731.052 Administrative rules for management of chronic pain with controlled substances.; Ohio Rev. Code § 4731.052 Administrative rules for management of chronic pain with controlled substances.; Ohio Admin. Code  4731-21-02 Utilizing prescription drugs for the treatment of intractable pain.; Ohio Admin Code 4731-21-01. Definitions.;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t>
  </si>
  <si>
    <t>Physicians are subject to Ohio Rev. Code § 4731.052, which includes informed consent requirements for prescriptions for controlled substances or products containing tramadol. Physicians, physician assistants, and podiatrists are subject to Ohio Admin. Code 4731-21-02, which applies to prescriptions for the treatment of intractable pain. Dentists, physicians, and nurse practitioners are subject to regulations concerning prescriptions of opioid analgesics for acute pain. Ohio Admin. Code 4715-6-02, Ohio Admin. Code 4731-11-13, Ohio Admin. Code 4723-9-10.</t>
  </si>
  <si>
    <t>Ohio Rev. Code § 4731.052 Administrative rules for management of chronic pain with controlled substances.; Ohio Admin. Code  4731-21-02 Utilizing prescription drugs for the treatment of intractable pain.; Ohio Admin Code 4731-21-01. Definitions.;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t>
  </si>
  <si>
    <t>Ohio Rev. Code § 4731.052(E), which applies to prescriptions for controlled substances or products containing tramadol. Ohio Admin. Code 4731-21-02(A)(5), which applies to all prescription drugs, requires consent to be obtained when treating chronic pain. Ohio Admin. Code 4715-6-02, 4731-11-13, and 4723-9-10, which apply to prescriptions for opioid analgesics, require consent to be obtained when treating acute pain.</t>
  </si>
  <si>
    <t>Ohio Admin. Code  4731-21-02 Utilizing prescription drugs for the treatment of intractable pain.; Ohio Admin. Code 4731-21-06. Exceptions.;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t>
  </si>
  <si>
    <t>Treatment of a terminal condition, drugs that do not exert their effects at the central nervous system level, and drugs that are not controlled substances and are classified as antidepressants are exceptions to the informed consent requirements in Ohio Admin. Code 4731-21-02. Hospice care, palliative care, treatment of a terminal condition, cancer related care, and inpatient care are exceptions to the informed consent requirements in Ohio Admin. Code 4715-6-02, 4723-9-10, and 4731-11-13. No exceptions are specified for the informed consent requirements in Ohio Rev. Code § 4731.052.</t>
  </si>
  <si>
    <t>Ohio Admin. Code 4731-21-02(A)(5) specifies that consent may be obtained from the patient or other individual who has the authority to provide consent to treatment. Ohio Rev. Code § 4731.052(E), Ohio Admin. Code 4715-6-02, Ohio Admin. Code 4723-9-10, and Ohio Admin. Code 4731-11-13 do not specify who may consent for a (non-minor) patient that lacks capacity to consent.</t>
  </si>
  <si>
    <t>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t>
  </si>
  <si>
    <t>Ohio Admin. Code 4715-6-02, Ohio Admin. Code 4723-9-10, Ohio Admin. Code 4731-11-13, and Ohio Admin. Code 4731-21-02 require documentation of informed consent. Ohio Rev. Code § 4731.052 does not require documentation of informed consent.</t>
  </si>
  <si>
    <t>Ohio Rev. Code § 4731.052 Administrative rules for management of chronic pain with controlled substances.; 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t>
  </si>
  <si>
    <t>Ohio Admin. Code 4731-21-02(A)(5) requires discussion of risks, benefits, and alternatives. Ohio Admin. Code 4715-6-02, Ohio Admin. Code 4723-9-10, and Ohio Admin. Code 4731-11-13 require discussion of risks and benefits. Ohio Rev. Code § 4731.052(E) requires discussion of risks only.</t>
  </si>
  <si>
    <t>Ohio Rev. Code § 4731.052(E) requires discussion of the risks of addiction, dependence, and tolerance. Ohio Admin. Code 4715-6-02, Ohio Admin. Code 4723-9-10, and Ohio Admin. Code 4731-11-13 require discussion of the risk of addiction. Ohio Admin. Code 4731-21-02(A)(5) does not specify what risks must be discussed.</t>
  </si>
  <si>
    <t>Ohio Admin. Code 4731-21-02 applies to any prescription drug used to treat chronic pain. Ohio Rev. Code § 4731.052(E) applies to all controlled substances and all products containing tramadol. Ohio Admin. Code 4715-6-02, 4723-9-10, and 4731-11-13 apply to opioid analgesics.</t>
  </si>
  <si>
    <t>Ohio Rev. Code § 4730.25 Disciplinary actions.; Ohio Rev. Code § 4731.22 Disciplinary actions.; Ohio Admin. Code 4731-21-06. Exceptions.; Ohio Rev. Code § 4715.30 Disciplinary actions.; Ohio Rev. Code § 4723.28 Disciplinary actions against licensees or certificate holder; investigations.</t>
  </si>
  <si>
    <t>Ohio Rev. Code § 4730.25 Disciplinary actions.; Ohio Rev. Code § 4731.22 Disciplinary actions.; Ohio Rev. Code § 4715.30 Disciplinary actions.; Ohio Rev. Code § 4723.28 Disciplinary actions against licensees or certificate holder; investigations.</t>
  </si>
  <si>
    <t>The medical board is responsible for enforcing Ohio Rev. Code § 4731.052 and Ohio Admin. Code 4731-21-02. The licensing boards of the practitioners violating the law are responsible for enforcing Ohio Admin. Code 4715-6-02, 4723-9-10, and 4731-11-13.</t>
  </si>
  <si>
    <t>Ohio Rev. Code § 4730.25 Disciplinary actions.; Ohio Admin. Code 4731-21-06. Exceptions.; Ohio Rev. Code § 4731.22 Disciplinary actions.; Ohio Rev. Code § 4715.30 Disciplinary actions.; Ohio Rev. Code § 4723.28 Disciplinary actions against licensees or certificate holder; investigations.</t>
  </si>
  <si>
    <t>Only the board of nursing may impose a fine. Ohio Rev. Code § 4723.28(B).</t>
  </si>
  <si>
    <t>Ohio Rev. Code § 4731.052 Administrative rules for management of chronic pain with controlled substances.; 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Rev. Code § 3719.061 Prescription of opioids to minors.</t>
  </si>
  <si>
    <t>Ohio Rev. Code § 4731.052 Administrative rules for management of chronic pain with controlled substances.; Ohio Admin. Code  4731-21-02 Utilizing prescription drugs for the treatment of intractable pain.; Ohio Admin Code 4731-21-01. Definitions.;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Rev. Code § 3719.061 Prescription of opioids to minors.; Ohio Rev. Code § 4729.01 Pharmacists, dangerous drugs definitions.</t>
  </si>
  <si>
    <t>Dentists, nurse practitioners, optometrists, physicians, podiatrists, and physician assistants are subject to Ohio Rev. Code § 3719.061, which includes minor-specific informed consent requirements for first prescriptions of opioid analgesics. Physicians are subject to Ohio Rev. Code § 4731.052, which includes informed consent requirements for prescriptions for controlled substances or products containing tramadol. Physicians, physician assistants, and podiatrists are subject to Ohio Admin. Code 4731-21-02, which applies to prescriptions for the treatment of intractable pain. Dentists, physicians, and nurse practitioners are subject to regulations concerning prescriptions of opioid analgesics for acute pain. Ohio Admin. Code 4715-6-02, Ohio Admin. Code 4731-11-13, Ohio Admin. Code 4723-9-10.</t>
  </si>
  <si>
    <t>Ohio Rev. Code § 4731.052 Administrative rules for management of chronic pain with controlled substances.; Ohio Admin. Code  4731-21-02 Utilizing prescription drugs for the treatment of intractable pain.; Ohio Admin Code 4731-21-01. Definitions.;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Rev. Code § 3719.061 Prescription of opioids to minors.</t>
  </si>
  <si>
    <t>Ohio Rev. Code § 3719.061, the minor-specific law, requires informed consent to be obtained when issuing a first prescription for opioid analgesics. Ohio Rev. Code § 4731.052(E), which applies to prescriptions for controlled substances or products containing tramadol, requires consent to be obtained in all circumstances. Ohio Admin. Code 4731-21-02(A)(5), which applies to all prescription drugs, requires consent to be obtained when treating chronic pain. Ohio Admin. Code 4715-6-02, 4731-11-13, and 4723-9-10, which apply to prescriptions for opioid analgesics, require consent to be obtained when treating acute pain.</t>
  </si>
  <si>
    <t>Obtaining consent would be to the detriment of minor’s health, Obtaining consent would be to the detriment of minor’s safety, Hospital treatment, Hospice care, Residents of a licensed health facility, Cancer related care, Palliative care, Treatment related to surgery, Emergency Situations, Treatment of a terminal condition, Inpatient care</t>
  </si>
  <si>
    <t>Ohio Admin. Code  4731-21-02 Utilizing prescription drugs for the treatment of intractable pain.; Ohio Admin. Code 4731-21-06. Exceptions.;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 Ohio Admin. Code 4731-11-13. Prescribing of opiate analgesics for acute pain.; Ohio Rev. Code § 3719.061 Prescription of opioids to minors.</t>
  </si>
  <si>
    <t>Emergency situations, treatment related to surgery, detriment to the minor’s health or safety, hospital care, residents of a licensed health facility, and inpatient care are exceptions to the informed consent requirements in Ohio Rev. Code § 3719.061. Treatment of a terminal condition, drugs that do not exert their effects at the central nervous system level, and drugs that are not controlled substances and are classified as antidepressants are exceptions to the informed consent requirements in Ohio Admin. Code 4731-21-02. Hospice care, palliative care, treatment of a terminal condition, cancer related care, and inpatient care are exceptions to the informed consent requirements in Ohio Admin. Code 4715-6-02, 4723-9-10, and 4731-11-13. No exceptions are specified for the informed consent requirements in Ohio Rev. Code § 4731.052.</t>
  </si>
  <si>
    <t>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 Ohio Rev. Code § 3719.061 Prescription of opioids to minors.</t>
  </si>
  <si>
    <t>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 Ohio Rev. Code § 3719.061 Prescription of opioids to minors.</t>
  </si>
  <si>
    <t>Ohio Rev. Code § 3719.061, Ohio Admin. Code 4715-6-02, Ohio Admin. Code 4723-9-10, Ohio Admin. Code 4731-11-13, and Ohio Admin. Code 4731-21-02 require documentation of informed consent. Ohio Rev. Code § 4731.052 does not require documentation of informed consent.</t>
  </si>
  <si>
    <t>Ohio Rev. Code § 4731.052 Administrative rules for management of chronic pain with controlled substances.; Ohio Admin. Code  4731-21-02 Utilizing prescription drugs for the treatment of intractable pain.; Ohio Admin. Code 4723-9-10 Formulary; standards of prescribing for advanced practice registered nurses designated as clinical nurse specialists, certified nurse-midwives, or certified nurse practitioners.; Ohio Admin. Code 4731-11-13. Prescribing of opiate analgesics for acute pain.; Ohio Admin. Code 4715-6-02. Prescribing opioid analgesics for acute pain.; Ohio Rev. Code § 3719.061 Prescription of opioids to minors.</t>
  </si>
  <si>
    <t>Ohio Admin. Code 4731-21-02(A)(5) requires discussion of risks, benefits, and alternatives. Ohio Admin. Code 4715-6-02, Ohio Admin. Code 4723-9-10, and Ohio Admin. Code 4731-11-13 require discussion of risks and benefits. Ohio Rev. Code § 3719.061 and Ohio Rev. Code § 4731.052(E) require discussion of risks only.</t>
  </si>
  <si>
    <t>Physicians and chronic pain: In addition, the physician shall address with the patient the risks associated with protracted treatment with controlled substances or products containing tramadol, including informing the patient of the potential for dependence, tolerance, and addiction and the clinical or monitoring tools the physician may use if signs of addiction, drug abuse, or drug diversion are present.Not specified for practitioners and PDs for CPNot specified for NPs and Ps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</si>
  <si>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4715-6-02. Prescribing opioid analgesics for acute pain.; Ohio Admin. Code 4715-6-02. Prescribing opioid analgesics for acute pain.; Ohio Rev. Code § 3719.061 Prescription of opioids to minors.</t>
  </si>
  <si>
    <t>Ohio Admin. Code 4731-21-02 applies to any prescription drug used to treat chronic pain. Ohio Rev. Code § 4731.052(E) applies to all controlled substances and all products containing tramadol. Ohio Rev. Code § 3719.061, Ohio Admin. Code 4715-6-02, 4723-9-10, and 4731-11-13 apply to opioid analgesics.</t>
  </si>
  <si>
    <t>Ohio Rev. Code § 4730.25 Disciplinary actions.; Ohio Admin. Code 4731-21-06. Exceptions.; Ohio Rev. Code § 4731.22 Disciplinary actions.; Ohio Rev. Code § 4715.30 Disciplinary actions.; Ohio Rev. Code § 4723.28 Disciplinary actions against licensees or certificate holder; investigations.; Ohio Rev. Code § 4729.01 Pharmacists, dangerous drugs definitions.; Ohio Rev. Code § 4715.30 Disciplinary actions.; Ohio Rev. Code § 4725.19 Disciplinary actions.</t>
  </si>
  <si>
    <t>Ohio Rev. Code § 4730.25 Disciplinary actions.; Ohio Rev. Code § 4731.22 Disciplinary actions.; Ohio Rev. Code § 4715.30 Disciplinary actions.; Ohio Rev. Code § 4723.28 Disciplinary actions against licensees or certificate holder; investigations.; Ohio Rev. Code § 4729.01 Pharmacists, dangerous drugs definitions.; Ohio Rev. Code § 4715.30 Disciplinary actions.; Ohio Rev. Code § 4725.19 Disciplinary actions.</t>
  </si>
  <si>
    <t>The medical board is responsible for enforcing Ohio Rev. Code § 4731.052 and Ohio Admin. Code 4731-21-02. The licensing boards of the practitioners violating the law are responsible for enforcing Ohio Rev. Code § 3719.061, Ohio Admin. Code 4715-6-02, 4723-9-10, and 4731-11-13.</t>
  </si>
  <si>
    <t>Ohio Rev. Code § 4730.25 Disciplinary actions.; Ohio Rev. Code § 4731.22 Disciplinary actions.; Ohio Admin. Code 4731-21-06. Exceptions.; Ohio Rev. Code § 4715.30 Disciplinary actions.; Ohio Rev. Code § 4723.28 Disciplinary actions against licensees or certificate holder; investigations.; Ohio Rev. Code § 4729.01 Pharmacists, dangerous drugs definitions.; Ohio Rev. Code § 4715.30 Disciplinary actions.; Ohio Rev. Code § 4725.19 Disciplinary actions.</t>
  </si>
  <si>
    <t>Only the boards of nursing and optometry may impose a fine or monetary penalty. Ohio Rev. Code § 4723.28(B).</t>
  </si>
  <si>
    <t>Ohio Admin. Code 4731-21-02 applies to any prescription drug used to treat chronic pain. Ohio Rev. Code § 4731.052(E) applies to all controlled substances and all products containing tramadol.  Ohio Admin. Code 4715-6-02, 4723-9-10, and 4731-11-13 apply to opioid analgesics.</t>
  </si>
  <si>
    <t>Ohio Rev. Code § 3719.061 requires discussion of the risks of addiction, overdose, increased risks to patients with mental and substance use disorders, and drug interaction. Ohio Rev. Code § 4731.052(E) requires discussion of the risks of addiction, dependence, and tolerance. Ohio Admin. Code 4715-6-02, Ohio Admin. Code 4723-9-10, and Ohio Admin. Code 4731-11-13 require discussion of the risk of addiction. Ohio Admin. Code 4731-21-02(A)(5) does not specify what risks must be discussed.</t>
  </si>
  <si>
    <t>Ohio Rev. Code § 4730.25 Disciplinary actions.; Ohio Admin. Code 4731-21-06. Exceptions.; Ohio Rev. Code § 4731.22 Disciplinary actions.; Ohio Rev. Code § 4715.30 Disciplinary actions.; Ohio Rev. Code § 4723.28 Disciplinary actions against licensees or certificate holder; investigations.; Ohio Rev. Code § 4729.01 Pharmacists, dangerous drugs definitions.; Ohio Rev. Code § 4725.19 Disciplinary actions.</t>
  </si>
  <si>
    <t>Ohio Rev. Code § 4730.25 Disciplinary actions.; Ohio Rev. Code § 4731.22 Disciplinary actions.; Ohio Rev. Code § 4715.30 Disciplinary actions.; Ohio Rev. Code § 4723.28 Disciplinary actions against licensees or certificate holder; investigations.; Ohio Rev. Code § 4729.01 Pharmacists, dangerous drugs definitions.; Ohio Rev. Code § 4725.19 Disciplinary actions.</t>
  </si>
  <si>
    <t>Ohio Rev. Code § 4731.052 Administrative rules for management of chronic pain with controlled substances.; Ohio Admin. Code  4731-21-02 Utilizing prescription drugs for the treatment of intractable pain.;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</si>
  <si>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4731-21-02 Utilizing prescription drugs for the treatment of intractable pain.;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</si>
  <si>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</si>
  <si>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</si>
  <si>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Admin. Code  4731-21-02 Utilizing prescription drugs for the treatment of intractable pain.; Ohio Admin. Code 4731-21-06. Exceptions.;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</si>
  <si>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Admin. Code  4731-21-02 Utilizing prescription drugs for the treatment of intractable pain.;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</si>
  <si>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4731-21-02 Utilizing prescription drugs for the treatment of intractable pain.;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</si>
  <si>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</si>
  <si>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Rev. Code § 4730.25 Disciplinary actions.; Ohio Admin. Code 4731-21-06. Exceptions.; Ohio Rev. Code § 4731.22 Disciplinary actions.</t>
  </si>
  <si>
    <t>Ohio Rev. Code § 4731.052 Administrative rules for management of chronic pain with controlled substances.; Ohio Admin. Code  4731-21-02 Utilizing prescription drugs for the treatment of intractable pain.;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Rev. Code § 3719.061 Prescription of opioids to minors.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</si>
  <si>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Rev. Code § 3719.061 Prescription of opioids to minors.; Ohio Rev. Code § 4729.01 Pharmacists, dangerous drugs definitions.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</si>
  <si>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Rev. Code § 3719.061 Prescription of opioids to minors.</t>
  </si>
  <si>
    <t>Ohio Admin. Code  4731-21-02 Utilizing prescription drugs for the treatment of intractable pain.; Ohio Admin. Code 4731-21-06. Exceptions.; Ohio Admin. Code 4731-11-13. Prescribing of opiate analgesics for acute pain.;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Rev. Code § 3719.061 Prescription of opioids to minors.</t>
  </si>
  <si>
    <t>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Rev. Code § 3719.061 Prescription of opioids to minors.</t>
  </si>
  <si>
    <t>Ohio Admin. Code  4731-21-02 Utilizing prescription drugs for the treatment of intractable pain.;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Rev. Code § 3719.061 Prescription of opioids to minors.</t>
  </si>
  <si>
    <t>Ohio Admin. Code  4731-21-02 Utilizing prescription drugs for the treatment of intractable pain.; Ohio Admin. Code 4731-11-13. Prescribing of opiate analgesics for acute pain.; Ohio Admin. Code 4715-6-02. Prescribing opioid analgesics for acute pain.; Ohio Rev. Code § 3719.061 Prescription of opioids to minors.</t>
  </si>
  <si>
    <t>Ohio Rev. Code § 4731.052 Administrative rules for management of chronic pain with controlled substances.; Ohio Admin. Code  4731-21-02 Utilizing prescription drugs for the treatment of intractable pain.;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Rev. Code § 3719.061 Prescription of opioids to minors.</t>
  </si>
  <si>
    <t>Ohio Rev. Code § 4730.25 Disciplinary actions.; Ohio Admin. Code 4731-21-06. Exceptions.; Ohio Rev. Code § 4731.22 Disciplinary actions.; Ohio Rev. Code § 4729.01 Pharmacists, dangerous drugs definitions.; Ohio Rev. Code § 4725.19 Disciplinary actions.; Ohio Rev. Code § 4715.30 Disciplinary actions.; Ohio Rev. Code § 4723.28 Disciplinary actions against licensees or certificate holder; investigations.</t>
  </si>
  <si>
    <t>Ohio Rev. Code § 4730.25 Disciplinary actions.; Ohio Rev. Code § 4731.22 Disciplinary actions.; Ohio Rev. Code § 4725.19 Disciplinary actions.; Ohio Rev. Code § 4715.30 Disciplinary actions.; Ohio Rev. Code § 4723.28 Disciplinary actions against licensees or certificate holder; investigations.</t>
  </si>
  <si>
    <t>Ohio Rev. Code § 4730.25 Disciplinary actions.; Ohio Admin. Code 4731-21-06. Exceptions.; Ohio Rev. Code § 4731.22 Disciplinary actions.; Ohio Rev. Code § 4723.28 Disciplinary actions against licensees or certificate holder; investigations.; Ohio Rev. Code § 4715.30 Disciplinary actions.; Ohio Rev. Code § 4729.01 Pharmacists, dangerous drugs definitions.; Ohio Rev. Code § 4725.19 Disciplinary actions.</t>
  </si>
  <si>
    <t>Ohio Rev. Code § 4730.25 Disciplinary actions.; Ohio Rev. Code § 4731.22 Disciplinary actions.; Ohio Rev. Code § 4723.28 Disciplinary actions against licensees or certificate holder; investigations.; Ohio Rev. Code § 4715.30 Disciplinary actions.; Ohio Rev. Code § 4729.01 Pharmacists, dangerous drugs definitions.; Ohio Rev. Code § 4725.19 Disciplinary actions.</t>
  </si>
  <si>
    <t>Ohio Rev. Code § 4731.052 Administrative rules for management of chronic pain with controlled substances.; 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</si>
  <si>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4731-21-02 Utilizing prescription drugs for the treatment of intractable pain.; Ohio Admin Code 4731-21-01. Definitions.;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</si>
  <si>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</si>
  <si>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t>
  </si>
  <si>
    <t>Ohio Rev. Code § 4731.052 Administrative rules for management of chronic pain with controlled substances.; 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t>
  </si>
  <si>
    <t>Physicians are subject to Ohio Rev. Code § 4731.052, which includes informed consent requirements for prescriptions for controlled substances or products containing tramadol. Dentists, physicians, and nurse practitioners are subject to regulations concerning prescriptions of opioid analgesics for acute pain. Ohio Admin. Code 4715-6-02, Ohio Admin. Code 4731-11-13, Ohio Admin. Code 4723-9-10. Physicians and nurse practitioners are subject to regulations concerning prescriptions of opioid analgesics for subacute and chronic pain. Ohio Admin. Code 4723-9-10(M)(2), Ohio Admin. Code 4731-11-14.</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</si>
  <si>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Admin. Code 4731-11-14. Prescribing for subacute and chronic pain.</t>
  </si>
  <si>
    <t>Ohio Rev. Code § 4731.052(E), which applies to prescriptions for controlled substances or products containing tramadol, requires consent to be obtained in all circumstances. Ohio Admin. Code 4715-6-02, 4731-11-13, and 4723-9-10, which apply to prescriptions for opioid analgesics, require consent to be obtained when treating acute pain. Ohio Admin. Code 4723-9-10(M)(2) and Ohio Admin. Code 4731-11-14, which also apply to prescriptions for opioid analgesics, require consent to be obtained when treating subacute and chronic pain. Additionally, Ohio Admin. Code 4731-11-14 imposes additional informed consent requirements when increasing opioid dosages above certain levels.</t>
  </si>
  <si>
    <t>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Admin. Code 4731-11-14. Prescribing for subacute and chronic pain.</t>
  </si>
  <si>
    <t>Hospice care, palliative care, treatment of a terminal condition, cancer related care, and inpatient care are exceptions to the informed consent requirements in Ohio Admin. Code 4715-6-02, 4723-9-10, and 4731-11-13. Hospice care, treatment of a terminal condition, and inpatient care are exceptions to the informed consent requirements in Ohio Admin. Code 4731-11-14. No exceptions are specified for the informed consent requirements in Ohio Rev. Code § 4731.052.</t>
  </si>
  <si>
    <t>Ohio Admin. Code 4731-11-14. Prescribing for subacute and chronic pain.; Ohio Admin. Code 4731-11-14. Prescribing for subacute and chronic pain.</t>
  </si>
  <si>
    <t>Ohio Admin. Code 4731-11-14(B)(6) specifies that consent may be obtained from the patient or guardian. Ohio Rev. Code § 4731.052(E), Ohio Admin. Code 4715-6-02, Ohio Admin. Code 4723-9-10, and Ohio Admin. Code 4731-11-13 do not specify who may consent for a (non-minor) patient that lacks capacity to consent.</t>
  </si>
  <si>
    <t>Ohio Rev. Code § 4731.052 Administrative rules for management of chronic pain with controlled substances.;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t>
  </si>
  <si>
    <t>Ohio Admin. Code 4715-6-02, Ohio Admin. Code 4723-9-10, and Ohio Admin. Code 4731-11-13 require discussion of risks and benefits. Ohio Admin. Code 4731-11-14 requires discussion of risks, benefits, and proper disposal. Ohio Rev. Code § 4731.052(E) requires discussion of risks only.</t>
  </si>
  <si>
    <t>Ohio Rev. Code § 4731.052(E) requires discussion of the risks of addiction, dependence, and tolerance. Ohio Admin. Code 4715-6-02, Ohio Admin. Code 4723-9-10, and Ohio Admin. Code 4731-11-13 require discussion of the risk of addiction. Ohio Admin. Code 4731-11-14 requires discussion of the risks of addiction and overdose.</t>
  </si>
  <si>
    <t>Ohio Rev. Code § 4731.052(E) applies to all controlled substances and all products containing tramadol. Ohio Admin. Code 4715-6-02, 4723-9-10, 4731-11-13, and 4731-11-14. apply to opioid analgesics.</t>
  </si>
  <si>
    <t>Ohio Rev. Code § 4731.22 Disciplinary actions.; Ohio Rev. Code § 4715.30 Disciplinary actions.; Ohio Rev. Code § 4723.28 Disciplinary actions against licensees or certificate holder; investigations.</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</si>
  <si>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Rev. Code § 3719.061 Prescription of opioids to minors.</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</si>
  <si>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Rev. Code § 3719.061 Prescription of opioids to minors.; Ohio Rev. Code § 4729.01 Pharmacists, dangerous drugs definitions.</t>
  </si>
  <si>
    <t>Physicians, dentists, nurse practitioners, physician assistants, optometrists, and podiatrists are subject to Ohio Rev. Code § 3719.061, which includes minor-specific informed consent requirements for opioid analgesic prescriptions. Physicians are subject to Ohio Rev. Code § 4731.052, which includes informed consent requirements for prescriptions for controlled substances or products containing tramadol. Dentists, physicians, and nurse practitioners are subject to regulations concerning prescriptions of opioid analgesics for acute pain. Ohio Admin. Code 4715-6-02, Ohio Admin. Code 4731-11-13, Ohio Admin. Code 4723-9-10. Physicians and nurse practitioners are subject to regulations concerning prescriptions of opioid analgesics for subacute and chronic pain. Ohio Admin. Code 4723-9-10(M)(2), Ohio Admin. Code 4731-11-14.</t>
  </si>
  <si>
    <t>Ohio Rev. Code § 3719.061, the minor-specific law, requires informed consent to be obtained when issuing a first prescription for opioid analgesics. Ohio Rev. Code § 4731.052(E), which applies to prescriptions for controlled substances or products containing tramadol, requires consent to be obtained in all circumstances. Ohio Admin. Code 4715-6-02, 4731-11-13, and 4723-9-10, which apply to prescriptions for opioid analgesics, require consent to be obtained when treating acute pain. Ohio Admin. Code 4723-9-10(M)(2) and Ohio Admin. Code 4731-11-14, which also apply to prescriptions for opioid analgesics, require consent to be obtained when treating subacute and chronic pain. Additionally, Ohio Admin. Code 4731-11-14 imposes additional informed consent requirements when increasing opioid dosages above certain levels.</t>
  </si>
  <si>
    <t>Ohio Admin. Code 4731-11-13. Prescribing of opiate analgesics for acute pain.;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Admin. Code 4731-11-14. Prescribing for subacute and chronic pain.; Ohio Rev. Code § 3719.061 Prescription of opioids to minors.</t>
  </si>
  <si>
    <t>Emergency situations, treatment related to surgery, detriment to the minor’s health or safety, hospital care, residents of a licensed health facility, and inpatient care are exceptions to the informed consent requirements in Ohio Rev. Code § 3719.061. Hospice care, palliative care, treatment of a terminal condition, cancer related care, and inpatient care are exceptions to the informed consent requirements in Ohio Admin. Code 4715-6-02, 4723-9-10, and 4731-11-13. Hospice care, treatment of a terminal condition, and inpatient care are exceptions to the informed consent requirements in Ohio Admin. Code 4731-11-14. No exceptions are specified for the informed consent requirements in Ohio Rev. Code § 4731.052.</t>
  </si>
  <si>
    <t>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Admin. Code 4731-11-14. Prescribing for subacute and chronic pain.; Ohio Rev. Code § 3719.061 Prescription of opioids to minors.</t>
  </si>
  <si>
    <t>Ohio Rev. Code § 3719.061, Ohio Admin. Code 4715-6-02, Ohio Admin. Code 4723-9-10, and Ohio Admin. Code 4731-11-13 require documentation of informed consent. Ohio Admin. Code 4731-11-14 requires written documentation only when opioid prescription dosages are increased above certain levels. Ohio Rev. Code § 4731.052 does not require documentation of informed consent.</t>
  </si>
  <si>
    <t>Ohio Admin. Code 4731-11-13. Prescribing of opiate analgesics for acute pain.; Ohio Admin. Code 4715-6-02. Prescribing opioid analgesics for acute pain.; Ohio Admin. Code 4731-11-14. Prescribing for subacute and chronic pain.; Ohio Admin. Code 4731-11-14. Prescribing for subacute and chronic pain.; Ohio Admin. Code 4731-11-14. Prescribing for subacute and chronic pain.; Ohio Rev. Code § 3719.061 Prescription of opioids to minors.</t>
  </si>
  <si>
    <t>Ohio Rev. Code § 4731.052 Administrative rules for management of chronic pain with controlled substances.; 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Rev. Code § 3719.061 Prescription of opioids to minors.</t>
  </si>
  <si>
    <t>Ohio Admin. Code 4715-6-02, Ohio Admin. Code 4723-9-10, and Ohio Admin. Code 4731-11-13 require discussion of risks and benefits. Ohio Admin. Code 4731-11-14 requires discussion of risks, benefits, and proper disposal. Ohio Rev. Code § 3719.061 and Ohio Rev. Code § 4731.052(E) require discussion of risks only.</t>
  </si>
  <si>
    <t>Ohio Rev. Code § 3719.061 requires discussion of the risks of addiction, overdose, increased risks to patients with mental and substance use disorders, and drug interaction. Ohio Rev. Code § 4731.052(E) requires discussion of the risks of addiction, dependence, and tolerance. Ohio Admin. Code 4715-6-02, Ohio Admin. Code 4723-9-10, and Ohio Admin. Code 4731-11-13 require discussion of the risk of addiction. Ohio Admin. Code 4731-11-14 requires discussion of the risks of addiction and overdose.</t>
  </si>
  <si>
    <t>Ohio Rev. Code § 4731.052(E) applies to all controlled substances and all products containing tramadol. Ohio Rev. Code § 3719.061, Ohio Admin. Code 4715-6-02, 4723-9-10, 4731-11-13, and 4731-11-14. apply to opioid analgesics.</t>
  </si>
  <si>
    <t>Ohio Rev. Code § 4731.22 Disciplinary actions.; Ohio Rev. Code § 4723.28 Disciplinary actions against licensees or certificate holder; investigations.; Ohio Rev. Code § 4715.30 Disciplinary actions.; Ohio Rev. Code § 4729.01 Pharmacists, dangerous drugs definitions.; Ohio Rev. Code § 4725.19 Disciplinary actions.; Ohio Rev. Code § 4730.25 Disciplinary actions.</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</si>
  <si>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t>
  </si>
  <si>
    <t>Ohio Rev. Code § 4723.28 Disciplinary actions against licensees or certificate holder; investigations.; Ohio Rev. Code § 4731.22 Disciplinary actions.; Ohio Rev. Code § 4715.30 Disciplinary actions.</t>
  </si>
  <si>
    <t>Ohio Rev. Code § 4723.28 Disciplinary actions against licensees or certificate holder; investigations.; Ohio Rev. Code § 4731.22 Disciplinary actions.; Ohio Rev. Code § 4715.30 Disciplinary actions.; Ohio Rev. Code § 4729.01 Pharmacists, dangerous drugs definitions.; Ohio Rev. Code § 4725.19 Disciplinary actions.; Ohio Rev. Code § 4730.25 Disciplinary actions.</t>
  </si>
  <si>
    <t>Ohio Rev. Code § 4723.28 Disciplinary actions against licensees or certificate holder; investigations.; Ohio Rev. Code § 4715.30 Disciplinary actions.; Ohio Rev. Code § 4731.22 Disciplinary actions.</t>
  </si>
  <si>
    <t>Ohio Rev. Code § 4723.28 Disciplinary actions against licensees or certificate holder; investigations.; Ohio Rev. Code § 4715.30 Disciplinary actions.; Ohio Rev. Code § 4731.22 Disciplinary actions.; Ohio Rev. Code § 3719.061 Prescription of opioids to minors.; Ohio Rev. Code § 4729.01 Pharmacists, dangerous drugs definitions.; Ohio Rev. Code § 4730.25 Disciplinary actions.; Ohio Rev. Code § 4725.19 Disciplinary actions.</t>
  </si>
  <si>
    <t>Ohio Rev. Code § 4723.28 Disciplinary actions against licensees or certificate holder; investigations.; Ohio Rev. Code § 4715.30 Disciplinary actions.; Ohio Rev. Code § 4731.22 Disciplinary actions.; Ohio Rev. Code § 4729.01 Pharmacists, dangerous drugs definitions.; Ohio Rev. Code § 4730.25 Disciplinary actions.; Ohio Rev. Code § 4725.19 Disciplinary actions.</t>
  </si>
  <si>
    <t>Ohio Rev. Code § 4731.052 Administrative rules for management of chronic pain with controlled substances.; Ohio Admin. Code 4731-11-13. Prescribing of opiate analgesics for acute pain.; 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4731-11-14. Prescribing for subacute and chronic pain.; Ohio Admin. Code 4731-11-14. Prescribing for subacute and chronic pain.; Ohio Admin. Code 4723-9-10 Formulary; standards of prescribing for advanced practice registered nurses designated as clinical nurse specialists, certified nurse-midwives, or certified nurse practitioners.; Ohio Admin. Code 4731-11-14. Prescribing for subacute and chronic pain.</t>
  </si>
  <si>
    <t>Ohio Rev. Code § 4723.28 Disciplinary actions against licensees or certificate holder; investigations.; Ohio Rev. Code § 4715.30 Disciplinary actions.; Ohio Rev. Code § 4731.22 Disciplinary actions.; Ohio Rev. Code § 4729.01 Pharmacists, dangerous drugs definitions.; Ohio Rev. Code § 4725.19 Disciplinary actions.; Ohio Rev. Code § 4730.25 Disciplinary actions.</t>
  </si>
  <si>
    <t>Ohio Rev. Code § 4723.28 Disciplinary actions against licensees or certificate holder; investigations.; Ohio Rev. Code § 4715.30 Disciplinary actions.; Ohio Rev. Code § 4731.22 Disciplinary actions.; Ohio Rev. Code § 4729.01 Pharmacists, dangerous drugs definitions.; Ohio Rev. Code § 4725.19 Disciplinary actions.</t>
  </si>
  <si>
    <t>Ohio Rev. Code § 4715.30 Disciplinary actions.; Ohio Rev. Code § 4731.22 Disciplinary actions.; Ohio Rev. Code § 4730.25 Disciplinary actions.</t>
  </si>
  <si>
    <t>Ohio Rev. Code § 4715.30 Disciplinary actions.; Ohio Rev. Code § 4731.22 Disciplinary actions.; Ohio Rev. Code § 4730.25 Disciplinary actions.; Ohio Rev. Code § 4729.01 Pharmacists, dangerous drugs definitions.; Ohio Rev. Code § 4725.19 Disciplinary actions.; Ohio Rev. Code § 4723.28 Disciplinary actions against licensees or certificate holder; investigations.</t>
  </si>
  <si>
    <t>There is no requirement for informed consent, however, in instances "where use may substantially increase the risk of death" physicians are required to obtain informed consent when prescribing any controlled substances. Okla. Admin. Code 510:5-9-2.  Further, Oklahoma Administrative Code § 435:10-7-4 considers "failing to obtain informed consent.... for the therapeutic purpose of relieving pain in accordance with Oklahoma Administrative Code 435:10-7-11 where use may substantially increase the risk of death" unprofessional conduct punishable by the Oklahoma Board of Medicine. Okla. Admin. Code § 435:10-7-4.  However, informed consent, as described in Okla. Admin. Code § 435:10-7-11,  states that a "physician should discuss the risks and benefits of the use of controlled substances," that "[t]he patient should receive prescriptions from one physician and one pharmacy whenever possible," and that "[i]f the patient is at high risk for medication abuse or has a history of substance abuse, the physician should consider the use of a written agreement between physician and patient" that includes drug screenings, the "number and frequency of all prescription refills," as well as the "reasons for which drug therapy may be discontinued." Okla. Admin. Code § 435:10-7-11.</t>
  </si>
  <si>
    <t>Okla. Stat. tit. 63 § 2-309I. Prescription Requirements for Opioids and Benzodiazepines—Copayment, Co-Insurance, or Deductible—Provider Policy</t>
  </si>
  <si>
    <t>Okla. Stat. tit. 63 § 2-309I. Prescription Requirements for Opioids and Benzodiazepines—Copayment, Co-Insurance, or Deductible—Provider Policy; Okla. Stat. tit. 63 § 2-101. Definitions; Okla. Admin. Code § 435:10-7-4 Unprofessional conduct; Okla. Admin. Code § 435:10-7-11. Use of controlled substances for the management of chronic pain; Okla. Admin. Code 510:5-9-2. Guidelines and requirements; Okla. Admin. Code 510:5-9-2. Guidelines and requirements</t>
  </si>
  <si>
    <t>Practitioners, as defined by Okla. Stat. tit. 63 § 2-101, are required to obtain informed consent "[p]rior to issuing the initial prescription of an opioid drug in a course of treatment for acute or chronic pain and again prior to issuing the third prescription of the course of treatment" Okla. Stat. tit. 63 § 2-309I.Additionally, in instances "where use may substantially increase the risk of death" physicians are required to obtain informed consent when prescribing any controlled substances. Okla. Admin. Code 510:5-9-2.  Further, Oklahoma Administrative Code § 435:10-7-4 considers "failing to obtain informed consent.... for the therapeutic purpose of relieving pain in accordance with Oklahoma Administrative Code 435:10-7-11 where use may substantially increase the risk of death" unprofessional conduct punishable by the Oklahoma Board of Medicine. Okla. Admin. Code § 435:10-7-4.  However, informed consent, as described in Okla. Admin. Code § 435:10-7-11,  states that a "physician should discuss the risks and benefits of the use of controlled substances," that "[t]he patient should receive prescriptions from one physician and one pharmacy whenever possible," and that "[i]f the patient is at high risk for medication abuse or has a history of substance abuse, the physician should consider the use of a written agreement between physician and patient" that includes drug screenings, the "number and frequency of all prescription refills," as well as the "reasons for which drug therapy may be discontinued." Okla. Admin. Code § 435:10-7-11.</t>
  </si>
  <si>
    <t>Okla. Stat. tit. 63 § 2-309I. Prescription Requirements for Opioids and Benzodiazepines—Copayment, Co-Insurance, or Deductible—Provider Policy; Okla. Admin. Code § 435:10-7-4 Unprofessional conduct; Okla. Admin. Code § 435:10-7-11. Use of controlled substances for the management of chronic pain; Okla. Admin. Code 510:5-9-2. Guidelines and requirements; Okla. Admin. Code 510:5-9-2. Guidelines and requirements</t>
  </si>
  <si>
    <t>Informed consent is required for the treatment of acute or chronic pain when issuing an initial opioid prescription or third prescription in a course of opioid treatment. Okla. Stat. tit. 63 § 2-309I(D).</t>
  </si>
  <si>
    <t>A practitioner is required to obtain informed consent "[p]rior to issuing the initial prescription of a Schedule II controlled dangerous substance or any opioid drug that is a prescription drug in a course of treatment for acute or chronic pain and again prior to issuing the third prescription of the course of treatment." Okla. Stat. tit. 63 § 2-309I(D).</t>
  </si>
  <si>
    <t>Okla. Admin. Code 475:1-5-1 Purpose</t>
  </si>
  <si>
    <t>Okla. Admin. Code § 435:10-7-4 Unprofessional conduct</t>
  </si>
  <si>
    <t>Okla. Stat. tit. 63 § 2-309I. Prescription Requirements for Opioids and Benzodiazepines—Copayment, Co-Insurance, or Deductible—Provider Policy; Okla. Admin. Code § 435:10-7-4 Unprofessional conduct; Okla. Admin. Code § 435:10-7-11. Use of controlled substances for the management of chronic pain; Okla. Admin. Code 510:5-9-2. Guidelines and requirements; Okla. Admin. Code 510:5-9-2. Guidelines and requirements; Okla. Stat. tit. 63 § 2-101. Definitions</t>
  </si>
  <si>
    <t>Okla. Stat. tit. 63 § 2-309I. Prescription Requirements for Opioids and Benzodiazepines—Copayment, Co-Insurance, or Deductible—Provider Policy; Okla. Admin. Code § 435:10-7-4 Unprofessional conduct; Okla. Admin. Code § 435:10-7-11. Use of controlled substances for the management of chronic pain; Okla. Admin. Code 510:5-9-2. Guidelines and requirements; Okla. Admin. Code 510:5-9-2. Guidelines and requirements; Okla. Admin. Code 510:5-9-2. Guidelines and requirements; Okla. Admin. Code 510:5-9-2. Guidelines and requirements</t>
  </si>
  <si>
    <t>Okla. Admin. Code § 435:10-7-4 Unprofessional conduct; Okla. Admin. Code 510:5-9-2. Guidelines and requirements; Okla. Admin. Code 510:5-9-2. Guidelines and requirements; Okla. Stat. tit. 63 § 2-309I. Prescription Requirements for Opioids and Benzodiazepines—Copayment, Co-Insurance, or Deductible—Provider Policy; Okla. Stat. tit. 63 § 2-101. Definitions</t>
  </si>
  <si>
    <t>Okla. Admin. Code § 435:10-7-4 Unprofessional conduct; Okla. Admin. Code 510:5-9-2. Guidelines and requirements; Okla. Admin. Code 510:5-9-2. Guidelines and requirements; Okla. Stat. tit. 63 § 2-309I. Prescription Requirements for Opioids and Benzodiazepines—Copayment, Co-Insurance, or Deductible—Provider Policy</t>
  </si>
  <si>
    <t>Okla. Admin. Code 510:5-9-2. Guidelines and requirements; Okla. Stat. tit. 63 § 2-309I. Prescription Requirements for Opioids and Benzodiazepines—Copayment, Co-Insurance, or Deductible—Provider Policy; Okla. Stat. tit. 63 § 2-101. Definitions; Okla. Admin. Code 510:5-9-2. Guidelines and requirements; Okla. Admin. Code § 435:10-7-11. Use of controlled substances for the management of chronic pain; Okla. Admin. Code § 435:10-7-11. Use of controlled substances for the management of chronic pain</t>
  </si>
  <si>
    <t>Okla. Admin. Code § 435:10-7-4 Unprofessional conduct; Okla. Admin. Code 510:5-9-2. Guidelines and requirements; Okla. Admin. Code 510:5-9-2. Guidelines and requirements; Okla. Stat. tit. 63 § 2-101. Definitions; Okla. Stat. tit. 63 § 2-309I. Prescription Requirements for Opioids and Benzodiazepines—Copayment, Co-Insurance, or Deductible—Provider Policy</t>
  </si>
  <si>
    <t>Informed consent is required for the treatment of acute or chronic pain when issuing an initial opioid prescription or third prescription in a course of opioid treatment. Okla. Stat. tit. 63 § 2-309I(D). Additionally, in instances "where use may substantially increase the risk of death" physicians are required to obtain informed consent when prescribing any controlled substances. Okla. Admin. Code 510:5-9-2.  Further, Oklahoma Administrative Code § 435:10-7-4 considers "failing to obtain informed consent.... for the therapeutic purpose of relieving pain in accordance with Oklahoma Administrative Code 435:10-7-11 where use may substantially increase the risk of death" unprofessional conduct punishable by the Oklahoma Board of Medicine. Okla. Admin. Code § 435:10-7-4.  However, informed consent, as described in Okla. Admin. Code § 435:10-7-11,  states that a "physician should discuss the risks and benefits of the use of controlled substances," that "[t]he patient should receive prescriptions from one physician and one pharmacy whenever possible," and that "[i]f the patient is at high risk for medication abuse or has a history of substance abuse, the physician should consider the use of a written agreement between physician and patient" that includes drug screenings, the "number and frequency of all prescription refills," as well as the "reasons for which drug therapy may be discontinued." Okla. Admin. Code § 435:10-7-11.</t>
  </si>
  <si>
    <t>Or. Admin. R. 847-015-0030 Written Notice Disclosing the Material Risks Associated with Prescribed or Administered Controlled Substances for the Treatment of "Intractable Pain"</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</si>
  <si>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t>
  </si>
  <si>
    <t>Informed consent must be obtained before initiating treatment of intractable pain or once pain that is already being treated has become intractable.  Or. Admin. R. 847-015-0030 (3).</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</si>
  <si>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677.515 Medical services provided by physician assistant.; Or. Rev. Stat. § 678.390 Authority of nurse practitioner and clinical nurse specialist to write prescriptions or dispense drugs; notice; requirements; revocation; rules.; Or. Rev. Stat. §  683.010 Definitions for ORS 683.010 to 683.310.</t>
  </si>
  <si>
    <t>Risk of “dependence”, Risk of side effects, Risk of addiction, Risk of drug interaction, Risk of withdrawal, Risk of operating machinery, Risk of tolerance, Risk of impairment of judgment and/or motor skills</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</si>
  <si>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677.515 Medical services provided by physician assistant.; Or. Rev. Stat. §  683.010 Definitions for ORS 683.010 to 683.310.; Or. Rev. Stat. § 678.390 Authority of nurse practitioner and clinical nurse specialist to write prescriptions or dispense drugs; notice; requirements; revocation; rules.</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</si>
  <si>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683.010 Definitions for ORS 683.010 to 683.310.; Or. Rev. Stat. § 678.390 Authority of nurse practitioner and clinical nurse specialist to write prescriptions or dispense drugs; notice; requirements; revocation; rules.; Or. Rev. Stat. § 677.515 Medical services rendered by physician assistant.</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</si>
  <si>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683.010 Definitions for ORS 683.010 to 683.310.; Or. Rev. Stat. § 678.390 Authority of nurse practitioner and clinical nurse specialist to write prescriptions or dispense drugs; notice; requirements; revocation; rules.; Or. Rev. Stat. § 677.515 Medical services rendered by physician assistant.; Or. Rev. Stat. § 679.010 Definitions.</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</si>
  <si>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678.390 Authority of nurse practitioner and clinical nurse specialist to write prescriptions or dispense drugs; notice; requirements; revocation; rules.; Or. Rev. Stat. § 677.515 Medical services rendered by physician assistant.; Or. Rev. Stat. § 679.010 Definitions. [OPERATIVE JANUARY 1, 2020]; Or. Rev. Stat. §  683.010 Definitions for ORS 683.010 to 683.310.</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</si>
  <si>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678.390 Authority of nurse practitioner and clinical nurse specialist to write prescriptions or dispense drugs; notice; requirements; revocation; rules.; Or. Rev. Stat. § 677.515 Medical services rendered by physician assistant.; Or. Rev. Stat. § 679.010 Definitions. [OPERATIVE JANUARY 1, 2020]; Or. Rev. Stat. §  683.010 Definitions for ORS 683.010 to 683.310.; Or. Rev. Stat. § 677.515 Medical services rendered by physician assistant.</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</si>
  <si>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677.515 Medical services rendered by physician assistant.; Or. Rev. Stat. § 679.010 Definitions. [OPERATIVE JANUARY 1, 2020]; Or. Rev. Stat. §  683.010 Definitions for ORS 683.010 to 683.310.; Or. Rev. Stat. § 678.390 Authority of nurse practitioner and clinical nurse specialist to write prescriptions or dispense drugs; notice; requirements; revocation; rules.</t>
  </si>
  <si>
    <t>Or. Admin. R. 847-015-0030 Written Notice Disclosing the Material Risks Associated with Prescribed or Administered Controlled Substances for the Treatment of "Intractable Pain"; Or. Admin. R. 847-015-0030 Written Notice Disclosing the Material Risks Associated with Prescribed or Administered Controlled Substances for the Treatment of "Intractable Pain"; Or. Rev. Stat. § 677.085 What constitutes practice of medicine.; Or. Rev. Stat. § 677.085 What constitutes practice of medicine.; Or. Rev. Stat. § 677.474 Administration of controlled substances for pain allowed; exceptions.; Or. Rev. Stat. § 677.515 Medical services rendered by physician assistant.; Or. Rev. Stat. § 679.010 Definitions. [OPERATIVE JANUARY 1, 2020]; Or. Rev. Stat. §  683.010 Definitions for ORS 683.010 to 683.310.; Or. Rev. Stat. § 677.515 Medical services rendered by physician assistant.; Or. Rev. Stat. § 678.390 Authority of nurse practitioner and clinical nurse specialist to write prescriptions or dispense drugs; notice; requirements; revocation; rules.</t>
  </si>
  <si>
    <t>35 Pa. Cons. Stat. § 52A04. Procedure.</t>
  </si>
  <si>
    <t>35 Pa. Cons. Stat. § 52A04. Procedure.; 35 Pa. Cons. Stat. § 52A04. Penalties.</t>
  </si>
  <si>
    <t>35 Pa. Cons. Stat. § 52A04. Procedure.; 35 Pa. Cons. Stat. § 52A01. Definitions.; 49 Pa. Code § 18.158. Prescribing and dispensing drugs, pharmaceutical aids and devices.; 49 Pa. Code § 21.284b. Prescribing, administering and dispensing controlled substances.; 49 Pa. Code. § 23.72. Prescriptions.; 49 Pa. Code § 29.41. Therapeutic drugs.; 49 Pa. Code § 33.207. Prescribing, administering and dispensing controlled substances.</t>
  </si>
  <si>
    <t>35 Pa. Cons. Stat. § 52A04. Procedure.; 35 Pa. Cons. Stat. § 52A01. Definitions.</t>
  </si>
  <si>
    <t>35 Pa. Cons. Stat. § 52A04. Penalties.</t>
  </si>
  <si>
    <t>35 Pa. Cons. Stat. § 52A01. Definitions.; 49 Pa. Code § 18.158. Prescribing and dispensing drugs, pharmaceutical aids and devices.; 49 Pa. Code § 21.284b. Prescribing, administering and dispensing controlled substances.; 49 Pa. Code. § 23.72. Prescriptions.; 49 Pa. Code § 29.41. Therapeutic drugs.; 49 Pa. Code § 33.207. Prescribing, administering and dispensing controlled substances.; 35 Pa. Cons. Stat. § 52A01. Definitions.; 49 Pa. Code § 18.158. Prescribing and dispensing drugs, pharmaceutical aids and devices.; 49 Pa. Code § 21.284b. Prescribing, administering and dispensing controlled substances.; 49 Pa. Code. § 23.72. Prescriptions.; 49 Pa. Code § 29.41. Therapeutic drugs.</t>
  </si>
  <si>
    <t>35 Pa. Cons. Stat. § 52A01. Definitions.; 35 Pa. Cons. Stat. § 52A04. Procedure.</t>
  </si>
  <si>
    <t>35 Pa. Cons. Stat. § 52B02. Procedure.; 35 Pa. Cons. Stat. § 52A04. Procedure.</t>
  </si>
  <si>
    <t>35 Pa. Cons. Stat. § 52B02. Procedure.</t>
  </si>
  <si>
    <t>35 Pa. Cons. Stat. § 52B01. Definitions.; 35 Pa. Stat. § 872.3. Definitions.; 49 Pa. Code § 18.158. Prescribing and dispensing drugs, pharmaceutical aids and devices.; 49 Pa. Code § 21.284b. Prescribing, administering and dispensing controlled substances.; 49 Pa. Code. § 23.72. Prescriptions.; 49 Pa. Code § 29.41. Therapeutic drugs.; 49 Pa. Code § 33.207. Prescribing, administering and dispensing controlled substances.; 35 Pa. Cons. Stat. § 52B02. Procedure.</t>
  </si>
  <si>
    <t>Informed consent required "before issuing an individual the first prescription in an single course of treatment for chronic pain with a controlled substances containing an opioid...." 35 Pa. Cons. Stat. § 52B02(a).</t>
  </si>
  <si>
    <t>35 Pa. Cons. Stat. § 52B02. Procedure.; 35 Pa. Cons. Stat. § 52A01. Definitions.</t>
  </si>
  <si>
    <t>35 Pa. Cons. Stat. § 52B04. Penalties.</t>
  </si>
  <si>
    <t>35 Pa. Cons. Stat. § 52A04. Penalties.; 35 Pa. Cons. Stat. § 52B02. Procedure.; 35 Pa. Cons. Stat. § 52A04. Procedure.</t>
  </si>
  <si>
    <t>35 Pa. Cons. Stat. § 52A01. Definitions.; 49 Pa. Code § 18.158. Prescribing and dispensing drugs, pharmaceutical aids and devices.; 49 Pa. Code § 21.284b. Prescribing, administering and dispensing controlled substances.; 49 Pa. Code. § 23.72. Prescriptions.; 49 Pa. Code § 29.41. Therapeutic drugs.; 49 Pa. Code § 33.207. Prescribing, administering and dispensing controlled substances.; 35 Pa. Cons. Stat. § 52A01. Definitions.; 35 Pa. Cons. Stat. § 52B01. Definitions.; 35 Pa. Stat. § 872.3. Definitions.; 35 Pa. Cons. Stat. § 52A04. Procedure.</t>
  </si>
  <si>
    <t>Informed consent required for adults and minors "before issuing an individual the first prescription in an single course of treatment for chronic pain with a controlled substances containing an opioid...." 35 Pa. Cons. Stat. § 52B02(a). Minor-specific informed consent requirement applies for the initial prescription for any "single course of treatment for a controlled substance containing an opioid...." 35 Pa. Cons. Stat. § 52A04(a).</t>
  </si>
  <si>
    <t>35 Pa. Cons. Stat. § 52A04. Procedure.; 35 Pa. Cons. Stat. § 52B02. Procedure.</t>
  </si>
  <si>
    <t>35 Pa. Cons. Stat. § 52B02. Procedure.; 35 Pa. Cons. Stat. § 52A01. Definitions.; 35 Pa. Cons. Stat. § 52A04. Procedure.</t>
  </si>
  <si>
    <t>35 Pa. Cons. Stat. § 52A04. Penalties.; 35 Pa. Cons. Stat. § 52B04. Penalties.</t>
  </si>
  <si>
    <t>R.I. Gen. Laws § 21-28-3.18. Prescriptions.</t>
  </si>
  <si>
    <t>R.I. Gen. Laws § 21-28-3.18. Prescriptions.; R.I. Gen. Laws § 21-28-1.02. Definitions; R.I. Gen. Laws § 5-29-1. Definitions; R.I. Gen. Laws § 21-28-3.20. Authority of practitioner to prescribe, administer, and dispense.; R.I. Gen. Laws § 5-34-3. Definitions.; R.I. Gen. Laws § 5-35.1-1. Definitions.; R.I. Gen. Laws § 5-54-8. Permitted healthcare practices by physician assistants.</t>
  </si>
  <si>
    <t>R.I. Gen. Laws § 21-28-1.02. Definitions; R.I. Gen. 21-28-4.09. General penalty clause</t>
  </si>
  <si>
    <t>R.I. Gen. 21-28-4.09. General penalty clause</t>
  </si>
  <si>
    <t>R.I. Gen. Laws § 5-29-1. Definitions; R.I. Gen. Laws § 21-28-3.20. Authority of practitioner to prescribe, administer, and dispense.; R.I. Gen. Laws § 21-28-1.02. Definitions; R.I. Gen. Laws § 5-34-3. Definitions.; R.I. Gen. Laws § 5-35.1-1. Definitions.; R.I. Gen. Laws § 5-54-8. Permitted healthcare practices by physician assistants.; R.I. Gen. Laws § 21-28-3.18. Prescriptions.</t>
  </si>
  <si>
    <t>216 R.I. Code R. § 020-20-4.4. Pain Management and Prescribing</t>
  </si>
  <si>
    <t>216 R.I. Code R. § 020-20-4.4. Pain Management and Prescribing; R.I. Gen. Laws § 21-28-3.18. Prescriptions.</t>
  </si>
  <si>
    <t>216 R.I. Code R. § 020-20-4.4. Pain Management and Prescribing; R.I. Gen. Laws § 21-28-1.02. Definitions; 216 R.I. Code R. § 020-20-4.3. Definitions; R. I. Gen. Laws § 5-35.1-12 Use and prescription of pharmaceutical agents for ocular conditions — Optometrists training and certification.; R.I. Gen. Laws § 5-29-1. Definitions; R.I. Gen. Laws § 5-34-3. Definitions.; R.I. Gen. Laws § 5-35.1-1. Definitions.; R.I. Gen. Laws § 5-54-8. Permitted healthcare practices by physician assistants.; R.I. Gen. Laws § 21-28-3.18. Prescriptions.; R.I. Gen. Laws § 21-28-3.20. Authority of practitioner to prescribe, administer, and dispense.</t>
  </si>
  <si>
    <t>The informed consent required for initial opioid prescriptions are exempted for hospice patients. R.I. Gen. Laws § 21-28-3.18(q).”</t>
  </si>
  <si>
    <t>The informed consent required for initial opioid prescriptions is required to be noted in the patient's record. R.I. Gen. Laws § 21-28-3.18(q).</t>
  </si>
  <si>
    <t>Discussion of the risk of drug tolerance is only required when prescribing opioids for pain. 216 R.I. Code R. § 020-20-4.4 D.</t>
  </si>
  <si>
    <t>R.I. Gen. 21-28-4.09. General penalty clause; R.I. Gen. Laws § 21-28-1.02. Definitions</t>
  </si>
  <si>
    <t>Authorization to give informed consent on behalf of a minor is specified only when issuing an initial prescription for an opioid drug. R.I. Gen. Laws § 21-28-3.18.</t>
  </si>
  <si>
    <t>The informed consent required for initial opioid prescriptions is required to be noted in the patient's record. R.I. Gen. Laws § 21-28-3.18(q).”</t>
  </si>
  <si>
    <t>R.I. Gen. Laws § 21-28-1.02. Definitions; 216 R.I. Code R. § 020-20-4.3. Definitions; 216 R.I. Code R. § 020-20-4.4. Pain Management and Prescribing; R. I. Gen. Laws § 5-35.1-12 Use and prescription of pharmaceutical agents for ocular conditions — Optometrists training and certification.</t>
  </si>
  <si>
    <t>R.I. Gen. Laws § 21-28-1.02. Definitions; 216 R.I. Code R. § 020-20-4.3. Definitions; R.I. Gen. 21-28-4.09. General penalty clause</t>
  </si>
  <si>
    <t>216 R.I. Code R. § 020-20-4.4. Pain Management and Prescribing; 216 R.I. Code R. § 020-20-4.4. Pain Management and Prescribing</t>
  </si>
  <si>
    <t>216 R.I. Code R. § 020-20-4.4. Pain Management and Prescribing; R.I. Gen. Laws § 21-28-1.02. Definitions; 216 R.I. Code R. § 020-20-4.3. Definitions; R. I. Gen. Laws § 5-35.1-12 Use and prescription of pharmaceutical agents for ocular conditions — Optometrists training and certification.</t>
  </si>
  <si>
    <t>R.I. Gen. Laws § 21-28-1.02. Definitions; 216 R.I. Code R. § 020-20-4.3. Definitions; 216 R.I. Code R. § 020-20-4.4. Pain Management and Prescribing; R.I. Gen. Laws § 21-28-3.18. Prescriptions.; R.I. Gen. Laws § 21-28-3.20. Authority of practitioner to prescribe, administer, and dispense.; R. I. Gen. Laws § 5-35.1-12 Use and prescription of pharmaceutical agents for ocular conditions — Optometrists training and certification.</t>
  </si>
  <si>
    <t>216 R.I. Code R. § 020-20-4.4. Pain Management and Prescribing; 216 R.I. Code R. § 020-20-4.4. Pain Management and Prescribing; R.I. Gen. Laws § 21-28-3.18. Prescriptions.</t>
  </si>
  <si>
    <t>The informed consent required for initial opioid prescriptions are exempted for hospice patients. R.I. Gen. Laws § 21-28-3.18(q).</t>
  </si>
  <si>
    <t>R.I. Gen. Laws § 21-28-3.18. Prescriptions.; 216 R.I. Code R. § 020-20-4.4. Pain Management and Prescribing</t>
  </si>
  <si>
    <t>R.I. Gen. Laws § 21-28-1.02. Definitions; R.I. Gen. Laws § 21-28-3.18. Prescriptions.; 216 R.I. Code R. § 020-20-4.3. Definitions; 216 R.I. Code R. § 020-20-4.4. Pain Management and Prescribing; R.I. Gen. Laws § 21-28-3.20. Authority of practitioner to prescribe, administer, and dispense.; R. I. Gen. Laws § 5-35.1-12 Use and prescription of pharmaceutical agents for ocular conditions — Optometrists training and certification.</t>
  </si>
  <si>
    <t>Risk of overdose, Risk of “dependence”, Risk of addiction, Risk of drug interaction, Increased risk to patients with mental and or substance abuse disorders, Risk of operating machinery, Risk of tolerance, Risk of death</t>
  </si>
  <si>
    <t>Discussion of the risk of drug tolerance is only required when prescribing opioids for pain. 216 R.I. Code R. § 020-20-4.4 D. Risk of operating motor vehicle only needs to be discussed for an initial prescription, second refill/and or the third prescription for opioids to a patient. 216 R.I. Code R. § 020-20-4.4 D.</t>
  </si>
  <si>
    <t>R.I. Gen. 21-28-4.09. General penalty clause; 216 R.I. Code R. § 020-20-4.3. Definitions</t>
  </si>
  <si>
    <t>Risk of overdose, Risk of “dependence”, Risk of addiction, Risk of drug interaction , Increased risk to patients with mental and or substance abuse disorders, Risk of operating machinery, Risk of tolerance, Risk of death</t>
  </si>
  <si>
    <t>R.I. Gen. Laws § 21-28-3.18. Prescriptions.; 216 R.I. Code R. § 020-20-4.3. Definitions; 216 R.I. Code R. § 020-20-4.4. Pain Management and Prescribing; R.I. Gen. Laws § 21-28-3.20. Authority of practitioner to prescribe, administer, and dispense.; R.I. Gen. Laws § 21-28-1.02. Definitions; R. I. Gen. Laws § 5-35.1-12 Use and prescription of pharmaceutical agents for ocular conditions — Optometrists training and certification.</t>
  </si>
  <si>
    <t>R.I. Gen. Laws § 21-28-3.18. Prescriptions.; 216 R.I. Code R. § 020-20-4.3. Definitions; 216 R.I. Code R. § 020-20-4.4. Pain Management and Prescribing; R.I. Gen. Laws § 21-28-1.02. Definitions; R.I. Gen. Laws § 21-28-3.20. Authority of practitioner to prescribe, administer, and dispense.; R. I. Gen. Laws § 5-35.1-12 Use and prescription of pharmaceutical agents for ocular conditions — Optometrists training and certification.</t>
  </si>
  <si>
    <t>R.I. Gen. 21-28-4.09. General penalty clause; 216 R.I. Code R. § 020-20-4.3. Definitions; R.I. Gen. Laws § 21-28-1.02. Definitions</t>
  </si>
  <si>
    <t>R.I. Gen. Laws § 21-28-3.18. Prescriptions.; 216 R.I. Code R. § 020-20-4.4. Pain Management and Prescribing; 216 R.I. Code R. § 020-20-4.4. Pain Management and Prescribing</t>
  </si>
  <si>
    <t>S.C. Code § 44-53-363. Prerequisites for prescribing opioid analgesics to minors.</t>
  </si>
  <si>
    <t>S.C. Code § 44-53-363. Prerequisites for prescribing opioid analgesics to minors.; S.C. Code Ann. § 40-15-70. “Practice of dentistry” defined.; S.C. Code Ann. § 40-37-290. Purchasing, prescribing, and administering pharmaceutical agents.; S.C. Code Ann. § 40-33-20. Definitions.; S.C. Code Ann. § 40-47-20. Definitions.; S.C. Code Ann. § 40-47-935. Act and duties physician assistant authorized to perform; agency relationship to supervising physician.; S.C. Code Ann. § 40-51-20. Definitions.</t>
  </si>
  <si>
    <t>Obtaining consent would be to the detriment of minor’s health, Obtaining consent would be to the detriment of minor’s safety, Hospital treatment, Hospice care, Residents of a licensed health facility, Cancer related care, Palliative care, Treatment related to surgery, Established prescriber-patient relationship, Emergency Situations, Inpatient care, Sickle cell disease, When prescribing a schedule II controlled substance that does not exceed a five-day supply</t>
  </si>
  <si>
    <t>The exclusions above apply to "hematological disorders including, but not limited to, sickle cell disease." S.C. Code § 44-53-363 (C)(1)(c).</t>
  </si>
  <si>
    <t>Prescriber's are required to discuss "the risks of addiction and overdoses associated with opioid analgesics," but only "the minor's parent, guardian, or another adult" are "authorized to consent to the minor's medical treatment." S.C. Code § 44-53-363.</t>
  </si>
  <si>
    <t>S.C. Code § 44-53-363. Prerequisites for prescribing opioid analgesics to minors.; S.C. Code § 44-53-363. Prerequisites for prescribing opioid analgesics to minors.</t>
  </si>
  <si>
    <t>S.C. Code § 44-53-363. Prerequisites for prescribing opioid analgesics to minors.; S.C. Code Ann. § 40-15-70. “Practice of dentistry” defined.; S.C. Code Ann. § 40-37-290. Purchasing, prescribing, and administering pharmaceutical agents.; S.C. Code Ann. § 40-33-20. Definitions.; S.C. Code Ann. § 40-47-20. Definitions.; S.C. Code Ann. § 40-51-20. Definitions.; S.C. Code Ann. § 40-47-935. Act and duties physician assistant authorized to perform; agency relationship to supervising physician.</t>
  </si>
  <si>
    <t>S.D. Admin. R. 20:47:07:01. Standards for medical records when prescribing controlled substances for the treatment of chronic, non-cancer pain.; S.D. Admin. R. 20:47:07:01. Standards for medical records when prescribing controlled substances for the treatment of chronic, non-cancer pain.</t>
  </si>
  <si>
    <t>S.D. Admin. R. 20:47:07:01. Standards for medical records when prescribing controlled substances for the treatment of chronic, non-cancer pain.; S.D. Admin. R. 20:47:07:01. Standards for medical records when prescribing controlled substances for the treatment of chronic, non-cancer pain.; S.D. Admin. R. 20:47:07:01. Standards for medical records when prescribing controlled substances for the treatment of chronic, non-cancer pain.</t>
  </si>
  <si>
    <t>S.D. Admin. R. 20:47:07:01. Standards for medical records when prescribing controlled substances for the treatment of chronic, non-cancer pain.</t>
  </si>
  <si>
    <t>S.D. Admin. R. 20:47:07:01. Standards for medical records when prescribing controlled substances for the treatment of chronic, non-cancer pain.; S.D. Admin. R. 20:62:03:11. Prescribing.</t>
  </si>
  <si>
    <t>S.D. Admin. R. 20:47:07:01. Standards for medical records when prescribing controlled substances for the treatment of chronic, non-cancer pain.; S.D. Admin. R. 20:47:07:01. Standards for medical records when prescribing controlled substances for the treatment of chronic, non-cancer pain.; S.D. Admin. R. 20:62:03:11. Prescribing.</t>
  </si>
  <si>
    <t>Tenn. Comp. R. &amp; Regs. 1000-04-.08. TREATMENT OF PAIN.</t>
  </si>
  <si>
    <t>Tenn. Comp. R. &amp; Regs. 1000-04-.08. TREATMENT OF PAIN.; Tenn. Comp. R. &amp; Regs. 1000-04-.08. TREATMENT OF PAIN.; Tenn. Comp. R. &amp; Regs. 1000-04-.08. TREATMENT OF PAIN.</t>
  </si>
  <si>
    <t>Tenn. Code § 63-1-120. Grounds for license denial, suspension or revocation.</t>
  </si>
  <si>
    <t>Tenn. Code § 63-1-120. Grounds for license denial, suspension or revocation.; Tenn. Code § 63-1-120. Grounds for license denial, suspension or revocation.</t>
  </si>
  <si>
    <t>Tenn. Comp. R. &amp; Regs. 1000-04-.08. TREATMENT OF PAIN.; Tenn. Comp. R. &amp; Regs. 1000-04-.08. TREATMENT OF PAIN.</t>
  </si>
  <si>
    <t>Tenn. Code § 63-7-123. Nurse practitioners, certificate of fitness; notice for prescriptive services; copy of protocol; Tenn. Comp. R. &amp; Regs. 1000-04-.08. TREATMENT OF PAIN.</t>
  </si>
  <si>
    <t>Tenn. Code § 63-7-123. Nurse practitioners, certificate of fitness; notice for prescriptive services; copy of protocol; Tenn. Comp. R. &amp; Regs. 1000-04-.08. TREATMENT OF PAIN.; Tenn. Comp. R. &amp; Regs. 1000-04-.08. TREATMENT OF PAIN.</t>
  </si>
  <si>
    <t>Tenn. Code § 63-1-164. Restrictions on patient treatment involving the use of opioids; exceptions; exemptions; Tenn. Comp. R. &amp; Regs. 1000-04-.08. TREATMENT OF PAIN.</t>
  </si>
  <si>
    <t>Tenn. Comp. R. &amp; Regs. 1000-04-.08. TREATMENT OF PAIN.; Tenn. Code § 63-1-164. Restrictions on patient treatment involving the use of opioids; exceptions; exemptions</t>
  </si>
  <si>
    <t>Tenn. Comp. R. &amp; Regs. 1045-02-.11. SCOPE OF PRACTICE.; Tenn. Comp. R. &amp; Regs. 0460-02-.11. REGULATED AREAS OF PRACTICE.; Tenn. Code § 63-19-107. Collaborating physician; practices; Tenn. Code § 63-7-123. Nurse practitioners, certificate of fitness; notice for prescriptive services; copy of protocol; Tenn. Code § 63-1-164. Restrictions on patient treatment involving the use of opioids; exceptions; exemptions</t>
  </si>
  <si>
    <t>Tenn. Code § 63-1-164. Restrictions on patient treatment involving the use of opioids; exceptions; exemptions; Tenn. Comp. R. &amp; Regs. 1000-04-.08. TREATMENT OF PAIN.; Tenn. Comp. R. &amp; Regs. 1000-04-.08. TREATMENT OF PAIN.</t>
  </si>
  <si>
    <t>Informed consent is required for prescribing more than three day supply of opioids by any practitioner. Tenn. Code § 63-1-164(d)(1)(A). Informed consent is required for all controlled substance pain prescribing by nurse practitioners. Tenn. Comp. R. &amp; Regs. 1000-04-.08(c)(3).</t>
  </si>
  <si>
    <t>Tenn. Code § 63-1-164. Restrictions on patient treatment involving the use of opioids; exceptions; exemptions</t>
  </si>
  <si>
    <t>Tenn. Comp. R. &amp; Regs. 1000-04-.08. TREATMENT OF PAIN.; Tenn. Comp. R. &amp; Regs. 1000-04-.08. TREATMENT OF PAIN.; Tenn. Code § 63-1-164. Restrictions on patient treatment involving the use of opioids; exceptions; exemptions</t>
  </si>
  <si>
    <t>Informed consent is required for prescribing more than three day supply of opioids by any practitioner. Tenn. Code § 63-1-164(d)(1)(A). Informed consent is required for all controlled substance pain prescribing by nurse practitioners. Tenn. Comp. R. &amp; Regs. 1000-04-.08(c)(3). Prescribers are required to obtain informed consent from women of child-bearing age when prescribing an excess of 180 MME. Tenn. Code § 53-11-308(h)(1).</t>
  </si>
  <si>
    <t>All prescribers may obtain informed consent from a patient's representative. Tenn. Code § 63-1-164(4)(A). Nurses may obtain informed consent from a patient's guardian. Tenn. Comp. R. &amp; Regs. 1000-04-.08(4)(c)(3).</t>
  </si>
  <si>
    <t>Informed consent is required for prescribing more than three day supply of opioids by any practitioner. Tenn. Code § 63-1-164(d)(1)(A). Informed consent is required for all controlled substance pain prescribing by nurse practitioners. Tenn. Comp. R. &amp; Regs. 1000-04-.08(c)(3).  Prescribers are required to obtain informed consent from women of child-bearing age when prescribing an excess of 180 MME. Tenn. Code § 53-11-308(h)(1).</t>
  </si>
  <si>
    <t>Tenn. Code § 63-1-164. Restrictions on patient treatment involving the use of opioids; exceptions; exemptions; Tenn. Comp. R. &amp; Regs. 1000-04-.08. TREATMENT OF PAIN.; Tenn. Comp. R. &amp; Regs. 1000-04-.08. TREATMENT OF PAIN.; Tenn. Code § 53-11-308. Prescriptions</t>
  </si>
  <si>
    <t>Tenn. Code § 63-1-164. Restrictions on patient treatment involving the use of opioids; exceptions; exemptions; Tenn. Comp. R. &amp; Regs. 1045-02-.11. SCOPE OF PRACTICE.; Tenn. Code § 63-7-123. Nurse practitioners, certificate of fitness; notice for prescriptive services; copy of protocol; Tenn. Comp. R. &amp; Regs. 0460-02-.11. REGULATED AREAS OF PRACTICE.; Tenn. Code § 63-19-107. Collaborating physician; practices</t>
  </si>
  <si>
    <t>22 Tex. Admin. Code § 170.3. Minimum Requirements for the Treatment of Chronic Pain</t>
  </si>
  <si>
    <t>22 Tex. Admin. Code § 190.8. Violation Guidelines; 22 Tex. Admin. Code § 190.2. Board's Rule; 22 Tex. Admin. Code § 190.14. Disciplinary Sanction Guidelines</t>
  </si>
  <si>
    <t>22 Tex. Admin. Code § 222.1. Definitions; 22 Tex. Admin. Code § 190.14. Disciplinary Sanction Guidelines</t>
  </si>
  <si>
    <t>22 Tex. Admin. Code § 190.2. Board's Rule; 22 Tex. Admin. Code § 190.14. Disciplinary Sanction Guidelines</t>
  </si>
  <si>
    <t>22 Tex. Admin. Code § 160.20. Grounds for Denial of Licensure and for Disciplinary Action; 22 Tex. Admin. Code § 160.20. Grounds for Denial of Licensure and for Disciplinary Action; 22 Tex. Admin. Code § 190.8. Violation Guidelines</t>
  </si>
  <si>
    <t>22 Tex. Admin. Code § 222.1. Definitions</t>
  </si>
  <si>
    <t>22 Tex. Admin. Code § 160.23. Disciplinary Process or Discipline of Medical Physicists; 22 Tex. Admin. Code § 160.23. Disciplinary Process or Discipline of Medical Physicists</t>
  </si>
  <si>
    <t>22 Tex. Admin. Code § 160.23. Disciplinary Process or Discipline of Medical Physicists; 22 Tex. Admin. Code § 190.8. Violation Guidelines</t>
  </si>
  <si>
    <t>22 Tex. Admin. Code § 222.1. Definitions; 22 Tex. Admin. Code § 190.8. Violation Guidelines</t>
  </si>
  <si>
    <t>22 Tex. Admin. Code § 160.23. Disciplinary Process or Discipline of Medical Physicists; 22 Tex. Admin. Code § 160.23. Disciplinary Process or Discipline of Medical Physicists; 22 Tex. Admin. Code § 190.8. Violation Guidelines</t>
  </si>
  <si>
    <t>22 Tex. Admin. Code § 222.1. Definitions; 22 Tex. Admin. Code § 160.23. Disciplinary Process or Discipline of Medical Physicists; 22 Tex. Admin. Code § 190.8. Violation Guidelines</t>
  </si>
  <si>
    <t>22 Tex. Admin. Code § 170.3. Minimum Requirements for the Treatment of Chronic Pain; 22 Tex. Admin. Code § 280.10. Optometric Glaucoma Specialist: Administration and Prescribing of Oral Medications and Anti-Glaucoma Drugs</t>
  </si>
  <si>
    <t>Physicians must obtain informed consent for the treatment of chronic pain with a controlled substance. 22 Tex. Admin. Code § 170.3(3).  Optometric glaucoma specialists must obtain informed consent prior to prescribing a Schedule III, Schedule IV, or Schedule V analgesic in any circumstances. 22 Tex. Admin. Code § 280.10(g)(1)(C).</t>
  </si>
  <si>
    <t>Physicians must obtain informed consent for the treatment of chronic pain with any controlled substance. 22 Tex. Admin. Code § 170.3(3).   Optometric glaucoma specialists must obtain informed consent prior to prescribing a Schedule III, Schedule IV, or Schedule V analgesic. 22 Tex. Admin. Code § 280.10(g)(1)(C).</t>
  </si>
  <si>
    <t>22 Tex. Admin. Code § 160.20. Grounds for Denial of Licensure and for Disciplinary Action; 22 Tex. Admin. Code § 160.20. Grounds for Denial of Licensure and for Disciplinary Action</t>
  </si>
  <si>
    <t>Physicians must obtain informed consent for the treatment of chronic pain with any controlled substance. 22 Tex. Admin. Code § 170.3(3).  Optometric glaucoma specialists must obtain informed consent prior to prescribing a Schedule III, Schedule IV, or Schedule V analgesic. 22 Tex. Admin. Code § 280.10(g)(1)(C).</t>
  </si>
  <si>
    <t>22 Tex. Admin. Code § 160.23. Disciplinary Process or Discipline of Medical Physicists</t>
  </si>
  <si>
    <t>22 Tex. Admin. Code § 222.1. Definitions; 22 Tex. Admin. Code § 160.23. Disciplinary Process or Discipline of Medical Physicists</t>
  </si>
  <si>
    <t>Utah Code § 58-37-19. Opiate prescription consultation</t>
  </si>
  <si>
    <t>Utah Code § 58-37-19. Opiate prescription consultation; Utah Code § 58-37-19. Opiate prescription consultation; Utah Admin. Code § 156-37-301. License Classifications--Restrictions.</t>
  </si>
  <si>
    <t>Utah Code r. 58-1-401. Grounds for denial of license--Disciplinary proceedings--Time limitations--Sanctions</t>
  </si>
  <si>
    <t>Utah Admin. Code § 156-37-301. License Classifications--Restrictions.; Utah Code r. 58-1-401. Grounds for denial of license--Disciplinary proceedings--Time limitations--Sanctions</t>
  </si>
  <si>
    <t>Utah Code § 58-37-19. Opiate prescription consultation; Utah Admin. Code § 156-37-301. License Classifications--Restrictions.</t>
  </si>
  <si>
    <t>Utah Amin. Code r. 156-69-502. Unprofessional Conduct.; Utah Code r. 58-1-401. Grounds for denial of license--Disciplinary proceedings--Time limitations--Sanctions; Utah Code r. 58-1-401. Grounds for denial of license--Disciplinary proceedings--Time limitations--Sanctions</t>
  </si>
  <si>
    <t>Utah Code r. 58-1-401. Grounds for denial of license--Disciplinary proceedings--Time limitations--Sanctions; Utah Admin. Code § 156-37-301. License Classifications--Restrictions.</t>
  </si>
  <si>
    <t>Utah Code r. 58-1-401. Grounds for denial of license--Disciplinary proceedings--Time limitations--Sanctions; Utah Code r. 58-1-401. Grounds for denial of license--Disciplinary proceedings--Time limitations--Sanctions</t>
  </si>
  <si>
    <t>Utah Code § 58-37-19. Opiate prescription consultation; Utah Admin. Code § 156-37-301. License Classifications--Restrictions.; Utah Code § 58-37-19. Opiate prescription consultation</t>
  </si>
  <si>
    <t>Utah Code r. 58-1-401. Grounds for denial of license--Disciplinary proceedings--Time limitations--Sanctions; Utah Amin. Code r. 156-31b-502. Unprofessional Conduct.</t>
  </si>
  <si>
    <t>Utah Amin. Code r. 156-31b-502. Unprofessional Conduct.; Utah Amin. Code r. 156-67-502. Unprofessional Conduct.; Utah Amin. Code r. 156-69-502. Unprofessional Conduct.; Utah Amin. Code r. 156-68-502. Unprofessional Conduct.; Utah Code r. 58-1-401. Grounds for denial of license--Disciplinary proceedings--Time limitations--Sanctions; Utah Code r. 58-1-401. Grounds for denial of license--Disciplinary proceedings--Time limitations--Sanctions</t>
  </si>
  <si>
    <t>12-5-53 Vt. Code R. § 5.0 Prescribing Opioids for Chronic Pain.</t>
  </si>
  <si>
    <t>12-5-53 Vt. Code R. § 5.0 Prescribing Opioids for Chronic Pain.; 12-5-53 Vt. Code R. § 5.0 Prescribing Opioids for Chronic Pain.</t>
  </si>
  <si>
    <t>Vt. Stat. tit. 18, § 4201. Definitions; Vt. Stat. tit. 18, § 4201. Definitions; 12-5-53 Vt. Code R. § 3.0. Definitions; 20-4-1400 Vt. Code R. § 9.17. Persons Authorized to Prescribe.</t>
  </si>
  <si>
    <t>12-5-53 Vt. Code R. § 8.0. Prescription of Extended Release Hydrocodones and Oxycodones without Abuse Deterrent Opioid Formulations; 12-5-53 Vt. Code R. § 8.0. Prescription of Extended Release Hydrocodones and Oxycodones without Abuse Deterrent Opioid Formulations; 12-5-53 Vt. Code R. § 5.0 Prescribing Opioids for Chronic Pain.; 12-5-53 Vt. Code R. § 5.0 Prescribing Opioids for Chronic Pain.</t>
  </si>
  <si>
    <t>Prescribers must obtain informed consent for prescribing opioids for a period of 90 days or more for chronic pain. 12-5-53 Vt. Code R. § 5.3.Prescribers must obtain informed consent prior to prescribing an extended release hydrocodone or oxycodone that is not an abuse-deterrent formulation in all circumstances. 12-5-53 Vt. Code R. § 8.0.</t>
  </si>
  <si>
    <t>12-5-53 Vt. Code R. § 5.0 Prescribing Opioids for Chronic Pain.; 12-5-53 Vt. Code R. § 3.0. Definitions</t>
  </si>
  <si>
    <t>Patients in nursing homes, hospice care treatment, and treatment of cancer-related pain.  are exempted from the informed consent requirements of chronic pain treatment. 12-5-53 Vt. Code R. § 6.5.  No exceptions are specified for prescriptions for extended release hydrocodone or oxycodone that is not an abuse-deterrent opioid. 12-5-53 Vt. Code R. § 8.0.</t>
  </si>
  <si>
    <t>12-5-53 Vt. Code R. § 5.0 Prescribing Opioids for Chronic Pain.; 12-5-53 Vt. Code R. § 5.0 Prescribing Opioids for Chronic Pain.; 12-5-53 Vt. Code R. § 8.0. Prescription of Extended Release Hydrocodones and Oxycodones without Abuse Deterrent Opioid Formulations</t>
  </si>
  <si>
    <t>Prescribers are required to obtain a Controlled Substance Treatment Agreement prior to using opioids for the treatment of chronic pain, including the goals of treatment, dispensing pharmacy choice, and plans for discontinuing treatment in the event of a violation. 12-5-53 Vt. Code R. § 6.0.  Opioids prescribed in non-abuse deterrent formulations are subject to additional Controlled Substance Treatment Agreement written requirements, including scheduled urine testing. 12-5-53 Vt. Code R. § 8.0.</t>
  </si>
  <si>
    <t>12-5-53 Vt. Code R. § 2.0. Purpose; 12-5-53 Vt. Code R. § 8.0. Prescription of Extended Release Hydrocodones and Oxycodones without Abuse Deterrent Opioid Formulations</t>
  </si>
  <si>
    <t>Vt, Stat. tit. 3, § 129a. Unprofessional conduct</t>
  </si>
  <si>
    <t>Vt. Stat. tit. 3, § 121. Definitions; Vt, Stat. tit. 3, § 129a. Unprofessional conduct</t>
  </si>
  <si>
    <t>Vt, Stat. tit. 3, § 129a. Unprofessional conduct; Vt, Stat. tit. 3, § 129a. Unprofessional conduct</t>
  </si>
  <si>
    <t>12-5-53 Vt. Code R. § 5.0 Prescribing Opioids for Chronic Pain.; 12-5-53 Vt. Code R. § 5.0 Prescribing Opioids for Chronic Pain.; 12-5-53 Vt. Code R. § 8.0. Prescription of Extended Release Hydrocodones and Oxycodones without Abuse Deterrent Opioid Formulations; 12-5-53 Vt. Code R. § 8.0. Prescription of Extended Release Hydrocodones and Oxycodones without Abuse Deterrent Opioid Formulations</t>
  </si>
  <si>
    <t>12-5-53 Vt. Code R. § 8.0. Prescription of Extended Release Hydrocodones and Oxycodones without Abuse Deterrent Opioid Formulations; 12-5-53 Vt. Code R. § 8.0. Prescription of Extended Release Hydrocodones and Oxycodones without Abuse Deterrent Opioid Formulations; 12-5-53 Vt. Code R. § 5.0 Prescribing Opioids for Chronic Pain.; 12-5-53 Vt. Code R. § 8.0. Prescription of Extended Release Hydrocodones and Oxycodones without Abuse Deterrent Opioid Formulations</t>
  </si>
  <si>
    <t>12-5-53 Vt. Code R. § 2.0. Purpose; 12-5-53 Vt. Code R. § 5.0 Prescribing Opioids for Chronic Pain.; 12-5-53 Vt. Code R. § 8.0. Prescription of Extended Release Hydrocodones and Oxycodones without Abuse Deterrent Opioid Formulations</t>
  </si>
  <si>
    <t>12-5-53 Vt. Code R. § 2.0. Purpose</t>
  </si>
  <si>
    <t>12-5-53 Vt. Code R. § 2.0. Purpose; 12-5-53 Vt. Code R. § 5.0 Prescribing Opioids for Chronic Pain.</t>
  </si>
  <si>
    <t>12-5-53 Vt. Code R. § 4.0. Universal Precautions when Prescribing Opioids for Pain</t>
  </si>
  <si>
    <t>12-5-53 Vt. Code R. § 4.0. Universal Precautions when Prescribing Opioids for Pain; Vt. Stat. tit. 18, § 4201. Definitions; Vt. Stat. tit. 18, § 4201. Definitions; 20-4-1400 Vt. Code R. § 9.17. Persons Authorized to Prescribe.</t>
  </si>
  <si>
    <t>12-5-53 Vt. Code R. § 4.0. Universal Precautions when Prescribing Opioids for Pain; 12-5-53 Vt. Code R. § 6.0. Prescribing Opioids for Chronic Pain</t>
  </si>
  <si>
    <t>Informed consent must be obtained (1) prior to initial opioid prescriptions, (2) prior to all opioid prescriptions for chronic pain, and (3) prior to all prescriptions for extended release hydrocodone or oxycodone that is not an abuse-deterrent opioid. 12-5-53 Vt. Code R. § 6.2; 12-5-53 Vt. Code R. § 4.3;  12-5-53 Vt. Code R. § 8.0.</t>
  </si>
  <si>
    <t>12-5-53 Vt. Code R. § 9.0. Hospice, Palliative Care at End-of-Life, and End-of-Life Care</t>
  </si>
  <si>
    <t>Patients receiving hospice and palliative care are exempt from the informed consent requirements in 12-5-53 Vt. Code R. §§ 4-7; however, prescribers must still obtain informed consent in those circumstances.  12-5-53 Vt. Code R. § 9.0. Patients experiencing chronic pain associated with cancer and patients in nursing facilities are exempt from the requirements in 12-5-53 Vt. Code R. § 6.0; however, prescribers must still obtain informed consent from those patients in accordance with 12-5-53 Vt. Code R. § 4.0.</t>
  </si>
  <si>
    <t>12-5-53 Vt. Code R. § 4.0. Universal Precautions when Prescribing Opioids for Pain; 12-5-53 Vt. Code R. § 6.0. Prescribing Opioids for Chronic Pain; 12-5-53 Vt. Code R. § 6.0. Prescribing Opioids for Chronic Pain; 12-5-53 Vt. Code R. § 8.0. Prescription of Extended Release Hydrocodones and Oxycodones without Abuse Deterrent Opioid Formulations; 12-5-53 Vt. Code R. § 8.0. Prescription of Extended Release Hydrocodones and Oxycodones without Abuse Deterrent Opioid Formulations</t>
  </si>
  <si>
    <t>Prescribers are required to obtain a Controlled Substance Treatment Agreement prior to using opioids for the treatment of chronic pain, including the goals of treatment, dispensing pharmacy choice, and plans for discontinuing treatment in the event of a violation. 12-5-53 Vt. Code R. § 6.0.  Opioids prescribed in non-abuse deterrent formulations are subject to additional Controlled Substance Treatment Agreement written requirements, including scheduled urine testing. 12-5-53 Vt. Code R. § 8.0.Documentation of informed consent applies in all circumstances.</t>
  </si>
  <si>
    <t>Prescribers need not discuss alternative treatment options for patients receiving hospice services or palliative care. 12-5-53 Vt. Code R. § 9.0.</t>
  </si>
  <si>
    <t>Risk of overdose, Risk of “dependence”, Risk of side effects, Risk of addiction, Risk of misuse, Risk of drug interaction, Risk to the fetus, Risk of accidental exposure, Risk of tolerance, Risk of death</t>
  </si>
  <si>
    <t>Risks of dependence, side effects, and tolerance need not be discussed prior to prescribing extended release hydrocodone or oxycodone that is not an abuse-deterrent opioid. 12-5-53 Vt. Code R. § 8.0. Risks of dependence and risks to the fetus need not be discussed with patients in hospice or palliative care. 12-5-53 Vt. Code R. § 9.0</t>
  </si>
  <si>
    <t>12-5-53 Vt. Code R. § 2.0. Purpose; 12-5-53 Vt. Code R. § 6.0. Prescribing Opioids for Chronic Pain; 12-5-53 Vt. Code R. § 8.0. Prescription of Extended Release Hydrocodones and Oxycodones without Abuse Deterrent Opioid Formulations</t>
  </si>
  <si>
    <t>Vt, Stat. tit. 3, § 129a. Unprofessional conduct; Vt. Stat. tit. 3, § 121. Definitions</t>
  </si>
  <si>
    <t>12-5-53 Vt. Code R. § 6.0. Prescribing Opioids for Chronic Pain; 12-5-53 Vt. Code R. § 4.0. Universal Precautions when Prescribing Opioids for Pain</t>
  </si>
  <si>
    <t>Risk of overdose, Risk of “dependence”, Risk of side effects, Risk of addiction, Risk of misuse, Risk to the fetus, Risk of drug interaction , Risk of accidental exposure, Risk of tolerance, Risk of death</t>
  </si>
  <si>
    <t>12-5-53 Vt. Code R. § 4.0. Universal Precautions when Prescribing Opioids for Pain; 12-5-53 Vt. Code R. § 2.0. Purpose</t>
  </si>
  <si>
    <t>Vt. Stat. tit. 3, § 121. Definitions</t>
  </si>
  <si>
    <t>12-5-53 Vt. Code R. § 2.0. Purpose; 12-5-53 Vt. Code R. § 6.0. Prescribing Opioids for Chronic Pain</t>
  </si>
  <si>
    <t>12-5-53 Vt. Code R. § 9.0. Prescribing Opioids for Hospice, and Hospice-eligible Patients</t>
  </si>
  <si>
    <t>Patients receiving hospice care,  palliative care, or are hospice-eligible with a terminal condition,  are exempt from the informed consent requirements in 12-5-53 Vt. Code R. §§ 4-7 but prescribers must inform those patients about safe storage and disposal. Additionally, those patients are not exempt from the requirements in 12-5-53 Vt. Code R. § 8.0, applying to extended release hydrocodone or oxycodone that are not abuse-deterrent opioids. Patients experiencing chronic pain associated with cancer and patients in nursing facilities are exempt from the requirements in 12-5-53 Vt. Code R. § 6.0; however, prescribers must still obtain informed consent from those patients in accordance with 12-5-53 Vt. Code R. § 4.0.</t>
  </si>
  <si>
    <t>12-5-53 Vt. Code R. § 3.0. Definitions</t>
  </si>
  <si>
    <t>12-5-53 Vt. Code R. § 9.0. Prescribing Opioids for Hospice, and Hospice-eligible Patients; 12-5-53 Vt. Code R. § 3.0. Definitions</t>
  </si>
  <si>
    <t>Drug screening agreement, Plans for treatment discontinuation , That a patient should receive prescriptions from single pharmacy where possible, Alternative treatment options, Documentation of informed consent</t>
  </si>
  <si>
    <t>18 Va. Admin. Code § 85-21-60. Evaluation of the chronic pain patient.</t>
  </si>
  <si>
    <t>18 Va. Admin. Code § 85-21-10. Applicability.</t>
  </si>
  <si>
    <t>Informed consent is required "[p]rior to initiating opioid treatment for chronic pain." 18 Va. Admin. Code § 85-21-60(B).</t>
  </si>
  <si>
    <t>18 Va. Admin. Code § 85-21-90. Informed consent and agreement for treatment for chronic pain.; 18 Va. Admin. Code § 85-21-120. Medical records for chronic pain.</t>
  </si>
  <si>
    <t>18 Va. Admin. Code § 85-21-60. Evaluation of the chronic pain patient.; 18 Va. Admin. Code § 85-21-90. Informed consent and agreement for treatment for chronic pain.</t>
  </si>
  <si>
    <t>To code: Plans for treatment discontinuation</t>
  </si>
  <si>
    <t>Va. Code § 54.1-2915. Unprofessional conduct; grounds for refusal or disciplinary action.; Va. Code § 54.1-2900. Definitions.</t>
  </si>
  <si>
    <t>18 Va. Admin. Code § 85-21-60. Evaluation of the chronic pain patient.; 18 Va. Admin. Code § 60-21-105. Prescribing of opioids for chronic pain.</t>
  </si>
  <si>
    <t>18 Va. Admin. Code § 85-21-10. Applicability.; 18 Va. Admin. Code § 60-21-105. Prescribing of opioids for chronic pain.</t>
  </si>
  <si>
    <t>18 Va. Admin. Code § 85-21-90. Informed consent and agreement for treatment for chronic pain.; 18 Va. Admin. Code § 85-21-120. Medical records for chronic pain.; 18 Va. Admin. Code § 60-21-105. Prescribing of opioids for chronic pain.</t>
  </si>
  <si>
    <t>18 Va. Admin. Code § 85-21-60. Evaluation of the chronic pain patient.; 18 Va. Admin. Code § 85-21-90. Informed consent and agreement for treatment for chronic pain.; 18 Va. Admin. Code § 60-21-105. Prescribing of opioids for chronic pain.</t>
  </si>
  <si>
    <t>Va. Code § 54.1-2915. Unprofessional conduct; grounds for refusal or disciplinary action.; Va. Code § 54.1-2900. Definitions.; Va. Code § 54.1-2700. Definitions.; Va. Code § 54.1-2706. Revocation or suspension; other sanctions.</t>
  </si>
  <si>
    <t>The licensing board of the practitioner violating the law applies only to dentists. Va. Code § 54.1-2706. All practitioners fall under the umbrella of the Board of Medicine. Va. Code § 54.1-2915(A).</t>
  </si>
  <si>
    <t>Possibility of imposing a monetary penalty is limited to discipline by the Virginia Board of Medicine.</t>
  </si>
  <si>
    <t>Va. Code § 54.1-2915. Unprofessional conduct; grounds for refusal or disciplinary action.; Va. Code § 54.1-2700. Definitions.; Va. Code § 54.1-2900. Definitions.; Va. Code § 54.1-2706. Revocation or suspension; other sanctions.</t>
  </si>
  <si>
    <t>18 Va. Admin. Code § 85-21-60. Evaluation of the chronic pain patient.; 18 Va. Admin. Code § 60-21-105. Prescribing of opioids for chronic pain.; 18 Va. Admin. Code § 90-40-180. Evaluation of the chronic pain patient.</t>
  </si>
  <si>
    <t>18 Va. Admin. Code § 85-21-10. Applicability.; 18 Va. Admin. Code § 60-21-105. Prescribing of opioids for chronic pain.; 18 Va. Admin. Code § 90-40-10. Definitions.</t>
  </si>
  <si>
    <t>Informed consent is required "[p]rior to initiating opioid treatment for chronic pain." 18 Va. Admin. Code § 85-21-60(B); 18 Va. Admin. Code § 90-40-180(C).</t>
  </si>
  <si>
    <t>18 Va. Admin. Code § 85-21-10. Applicability.; 18 Va. Admin. Code § 90-40-180. Evaluation of the chronic pain patient.</t>
  </si>
  <si>
    <t>18 Va. Admin. Code § 85-21-90. Informed consent and agreement for treatment for chronic pain.; 18 Va. Admin. Code § 85-21-120. Medical records for chronic pain.; 18 Va. Admin. Code § 60-21-105. Prescribing of opioids for chronic pain.; 18 Va. Admin. Code § 90-40-210. Informed consent and agreement for treatment of chronic pain.; 18 Va. Admin. Code § 90-40-240. Medical records.</t>
  </si>
  <si>
    <t>18 Va. Admin. Code § 85-21-60. Evaluation of the chronic pain patient.; 18 Va. Admin. Code § 85-21-90. Informed consent and agreement for treatment for chronic pain.; 18 Va. Admin. Code § 60-21-105. Prescribing of opioids for chronic pain.; 18 Va. Admin. Code § 90-40-180. Evaluation of the chronic pain patient.; 18 Va. Admin. Code § 90-40-210. Informed consent and agreement for treatment of chronic pain.</t>
  </si>
  <si>
    <t>Va. Code § 54.1-2915. Unprofessional conduct; grounds for refusal or disciplinary action.; Va. Code § 54.1-2700. Definitions.; Va. Code § 54.1-2900. Definitions.; Va. Code § 54.1-2706. Revocation or suspension; other sanctions.; 18 Va. Admin. Code § 90-30-220. Grounds for disciplinary action against the license of a licensed nurse practitioner.; 18 Va. Admin. Code § 90-30-10. Definitions.</t>
  </si>
  <si>
    <t>The licensing board of the practitioner violating the law applies only to dentists and nurse practitioners. 18 Va. Admin. Code §§ 54.1-2706; 90-30-220 All practitioners fall under the umbrella of the Board of Medicine. Va. Code § 54.1-2915(A).</t>
  </si>
  <si>
    <t>18 Va. Admin. Code § 85-21-60. Evaluation of the chronic pain patient.; 18 Va. Admin. Code § 90-40-180. Evaluation of the chronic pain patient.; 18 Va. Admin. Code § 60-21-105. Prescribing of opioids for chronic pain.; 18 Va. Admin. Code § 105-20-49. Prescribing an opioid for chronic pain.</t>
  </si>
  <si>
    <t>18 Va. Admin. Code § 85-21-10. Applicability.; 18 Va. Admin. Code § 90-40-10. Definitions.; 18 Va. Admin. Code § 60-21-105. Prescribing of opioids for chronic pain.; 18 Va. Admin. Code § 105-20-49. Prescribing an opioid for chronic pain.</t>
  </si>
  <si>
    <t>18 Va. Admin. Code § 85-21-90. Informed consent and agreement for treatment for chronic pain.; 18 Va. Admin. Code § 85-21-120. Medical records for chronic pain.; 18 Va. Admin. Code § 90-40-210. Informed consent and agreement for treatment of chronic pain.; 18 Va. Admin. Code § 90-40-240. Medical records.; 18 Va. Admin. Code § 60-21-105. Prescribing of opioids for chronic pain.; 18 Va. Admin. Code § 105-20-49. Prescribing an opioid for chronic pain.</t>
  </si>
  <si>
    <t>18 Va. Admin. Code § 85-21-60. Evaluation of the chronic pain patient.; 18 Va. Admin. Code § 85-21-90. Informed consent and agreement for treatment for chronic pain.; 18 Va. Admin. Code § 90-40-180. Evaluation of the chronic pain patient.; 18 Va. Admin. Code § 90-40-210. Informed consent and agreement for treatment of chronic pain.; 18 Va. Admin. Code § 60-21-105. Prescribing of opioids for chronic pain.; 18 Va. Admin. Code § 105-20-49. Prescribing an opioid for chronic pain.</t>
  </si>
  <si>
    <t>Va. Code § 54.1-2915. Unprofessional conduct; grounds for refusal or disciplinary action.; Va. Code § 54.1-2700. Definitions.; Va. Code § 54.1-2900. Definitions.; Va. Code § 54.1-2706. Revocation or suspension; other sanctions.; 18 Va. Admin. Code § 90-30-220. Grounds for disciplinary action against the license of a licensed nurse practitioner.; 18 Va. Admin. Code § 90-30-10. Definitions.; Va. Code § 54.1-3215. Reprimand, revocation and suspension.; Va. Code  54.1-3200. Definitions.; 18 Va. Admin. Code § 105-20-49. Prescribing an opioid for chronic pain.</t>
  </si>
  <si>
    <t>Va. Code § 54.1-2915. Unprofessional conduct; grounds for refusal or disciplinary action.; Va. Code § 54.1-2700. Definitions.; Va. Code § 54.1-2900. Definitions.; Va. Code § 54.1-2706. Revocation or suspension; other sanctions.; 18 Va. Admin. Code § 90-30-220. Grounds for disciplinary action against the license of a licensed nurse practitioner.; 18 Va. Admin. Code § 90-30-10. Definitions.; Va. Code § 54.1-3215. Reprimand, revocation and suspension.; Va. Code  54.1-3200. Definitions.</t>
  </si>
  <si>
    <t>The licensing board of the practitioner violating the law applies only to dentists, nurse practitioners, and optometrists. 18 Va. Admin. Code §§ 54.1-2706; 90-30-220; 54.1-3215. All practitioners fall under the umbrella of the Board of Medicine. Va. Code § 54.1-2915(A).</t>
  </si>
  <si>
    <t>18 Va. Admin. Code § 85-21-10. Applicability.; 18 Va. Admin. Code § 60-21-105. Prescribing of opioids for chronic pain.; 18 Va. Admin. Code § 105-20-49. Prescribing an opioid for chronic pain.; 18 Va. Admin. Code § 90-40-180. Evaluation of the chronic pain patient.</t>
  </si>
  <si>
    <t>Wash. Admin. Code § 246-817-925. Informed consent.; Wash. Admin. Code § 246-840-460. Pain Management—Intent.; Wash. Admin. Code § 246-840-473. Informed consent.; Wash. Admin. Code § 246-853-660. Pain management – Intent.; Wash. Admin. Code § 246-853-665. Informed consent.; Wash. Admin. Code § 246-854-240. Pain Management—Intent.; Wash. Admin. Code § 246-854-245. Informed consent.; Wash. Admin. Code § 246-918-800. Pain management—Intent.; Wash. Admin. Code § 246-918-805. Informed consent.; Wash. Admin. Code § 246-919-850. Pain management – Intent.; Wash. Admin. Code § 246-919-855. Informed consent.; Wash. Admin. Code § 246-922-660. Pain management—Intent.; Wash. Admin. Code § 246-922-665. Informed consent.; Wash. Admin. Code § 246-817-901. Intent and scope.</t>
  </si>
  <si>
    <t>Wash. Admin. Code § 246-817-925. Informed consent.; Wash. Admin. Code § 246-840-473. Informed consent.; Wash. Admin. Code § 246-853-665. Informed consent.; Wash. Admin. Code § 246-854-245. Informed consent.; Wash. Admin. Code § 246-918-805. Informed consent.; Wash. Admin. Code § 246-919-855. Informed consent.; Wash. Admin. Code § 246-922-665. Informed consent.</t>
  </si>
  <si>
    <t>Wash. Admin. Code § 246-840-460. Pain Management—Intent.; Wash. Admin. Code § 246-853-660. Pain management – Intent.; Wash. Admin. Code § 246-854-240. Pain Management—Intent.; Wash. Admin. Code § 246-918-800. Pain management—Intent.; Wash. Admin. Code § 246-919-850. Pain management – Intent.; Wash. Admin. Code § 246-922-660. Pain management—Intent.; Wash. Admin. Code § 246-817-901. Intent and scope.</t>
  </si>
  <si>
    <t>Wash. Admin. Code § 246-817-905. Exclusions.; Wash. Admin. Code § 246-853-661. Exclusions.; Wash. Admin. Code § 246-854-241. Exclusions.; Wash. Admin. Code § 246-918-801. Exclusions.; Wash. Admin. Code § 246-919-851. Exclusions.; Wash. Admin. Code § 246-922-661. Exclusions.; Wash. Admin. Code § 246-840-460. Pain Management—Intent.; Wash. Admin. Code § 246-853-660. Pain management – Intent.; Wash. Admin. Code § 246-854-240. Pain Management—Intent.; Wash. Admin. Code § 246-918-800. Pain management—Intent.; Wash. Admin. Code § 246-919-850. Pain management – Intent.; Wash. Admin. Code § 246-922-660. Pain management—Intent.; Wash. Admin. Code § 246-817-901. Intent and scope.</t>
  </si>
  <si>
    <t>Wash. Admin. Code § 246-840-460. Pain Management—Intent.; Wash. Admin. Code § 246-853-660. Pain management – Intent.; Wash. Admin. Code § 246-854-240. Pain Management—Intent.; Wash. Admin. Code § 246-918-800. Pain management—Intent.; Wash. Admin. Code § 246-919-850. Pain management – Intent.; Wash. Admin. Code § 246-922-660. Pain management—Intent.; Wash. Admin. Code § 246-817-901. Intent and scope.; Wash. Admin. Code § 246-817-901. Intent and scope.</t>
  </si>
  <si>
    <t>Wash. Rev. Code § 18.130.040. Application to certain professions—Authority of secretary—Grant or denial of licenses—Procedural rules.; Wash. Rev. Code § 18.130.160. Finding of unprofessional conduct—Orders—Sanctions—Stay—Costs—Stipulations.; Wash. Rev. Code § 18.130.180. Unprofessional conduct.</t>
  </si>
  <si>
    <t>Wash. Rev. Code § 18.130.040. Application to certain professions—Authority of secretary—Grant or denial of licenses—Procedural rules.; Wash. Rev. Code § 18.130.160. Finding of unprofessional conduct—Orders—Sanctions—Stay—Costs—Stipulations.</t>
  </si>
  <si>
    <t>Wash. Rev. Code § 18.130.160. Finding of unprofessional conduct—Orders—Sanctions—Stay—Costs—Stipulations.; Wash. Rev. Code § 18.130.180. Unprofessional conduct.</t>
  </si>
  <si>
    <t>Wash. Admin. Code § 246-817-905. Exclusions.; Wash. Admin. Code § 246-853-661. Exclusions.; Wash. Admin. Code § 246-854-241. Exclusions.; Wash. Admin. Code § 246-918-801. Exclusions.; Wash. Admin. Code § 246-919-851. Exclusions.; Wash. Admin. Code § 246-922-661. Exclusions.</t>
  </si>
  <si>
    <t>Informed consent language does not specifically mention minors, but does provide that risks and benefits be discussed "with the patient's surrogate or guardian if the patient is without health care decision-making capacity." Wash. Admin. Code §§ 246-817-925; 246-840-473; 246-853-665; 246-854-245; 246-918-805; 246-919-855; 246-922-665.</t>
  </si>
  <si>
    <t>Wash. Rev. Code § 18.130.040. Application to certain professions—Authority of secretary—Grant or denial of licenses—Procedural rules.; Wash. Rev. Code § 18.130.180. Unprofessional conduct.; Wash. Rev. Code § 18.130.160. Finding of unprofessional conduct—Orders—Sanctions—Stay—Costs—Stipulations.</t>
  </si>
  <si>
    <t>Wash. Rev. Code § 18.130.180. Unprofessional conduct.; Wash. Rev. Code § 18.130.160. Finding of unprofessional conduct—Orders—Sanctions—Stay—Costs—Stipulations.</t>
  </si>
  <si>
    <t>Wash. Admin. Code § 246-817-925. Informed consent.; Wash. Admin. Code § 246-918-800. Pain management—Intent.; Wash. Admin. Code § 246-918-805. Informed consent.; Wash. Admin. Code § 246-919-850. Pain management – Intent.; Wash. Admin. Code § 246-919-855. Informed consent.;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246-817-901. Intent and scope.</t>
  </si>
  <si>
    <t>Wash. Admin. Code § 246-817-925. Informed consent.; Wash. Admin. Code § 246-918-805. Informed consent.; Wash. Admin. Code § 246-919-855. Informed consent.;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t>
  </si>
  <si>
    <t>Wash. Admin. Code § 246-918-800. Pain management—Intent.; Wash. Admin. Code § 246-919-850. Pain management – Intent.; Wash. Admin. Code § 246-840-467. Patient evaluation and patient record.; Wash. Admin. Code § 246-840-4651.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246-817-901. Intent and scope.</t>
  </si>
  <si>
    <t>Dentists, physicians and physician assistants are required to provide informed consent when prescribing opioids for the treatment of chronic noncancer pain. Wash. Admin. Code §§ 246-817-901; 246-918-800; 246-919-850.Advanced registered nurse practitioners, osteopathic physicians, osteopathic physician assistants, and podiatrists are required to provide informed consent at the first issuance of a prescription for an opioid for pain, when transitioning between different levels of pain (acute nonoperative or perioperative pain to subacute pain, and subacute pain to chronic pain), and prior to providing treatment for chronic pain. Wash. Admin. Code §§ 246-840-4651; 246-840-467; 246-853-675; 246-853-715; 246-854-255; 246-854-295; 246-922-675; 246-922-715.</t>
  </si>
  <si>
    <t>Wash. Admin. Code § 246-817-905. Exclusions.; Wash. Admin. Code § 246-918-801. Exclusions.; Wash. Admin. Code § 246-919-851. Exclusions.; Wash. Admin. Code § 246-918-800. Pain management—Intent.; Wash. Admin. Code § 246-919-850. Pain management – Intent.; Wash. Admin. Code § 246-840-463. Exclusions.; Wash. Admin. Code § 246-853-661. Exclusions.; Wash. Admin. Code § 246-854-241. Exclusions.; Wash. Admin. Code § 246-922-661. Exclusions.</t>
  </si>
  <si>
    <t>Dentists, physician assistants, and physicians have exceptions for the provision of palliative, hospice, or other end-of-life care or the management of acute pain caused by an injury or surgical procedure. Wash. Admin. Code §§ 246-817-905; 246-918-801; 246-919-851. Informed consent requirements for dentists, physician assistants, and physicians do not apply to the treatment of cancer pain Wash. Admin. Code §§  246-817-901; 246-918-800; 246-919-850.Advanced registered nurse practitioners, osteopathic physicians, osteopathic physician assistants, and podiatrists receive exceptions for the treatment of patients with cancer-related pain, the provision of palliative, hospice, or other end-of-life care, the provision of inpatient care, and procedural premedications. Wash. Admin. Code §§ 246-840-463; 246-853-661; 46-854-241; 246-922-661.For osteopathic physicians and osteopathic physician assistants "inpatient" is defined as a patient who has been admitted for more than twenty-four hours. Wash. Admin. Code §§ 246-853-661; 246-854-241. No such definition is given for advanced registered nurse practitioners, and the relevant language for podiatrists simply states "admitted inpatient and observation hospital patients." Wash. Admin. Code § 246-922-661.</t>
  </si>
  <si>
    <t>Wash. Admin. Code § 246-817-925. Informed consent.; Wash. Admin. Code § 246-918-805. Informed consent.; Wash. Admin. Code § 246-919-855. Informed consent.</t>
  </si>
  <si>
    <t>Consent for a patient who lacks the capacity to consent is only addressed for dentists, physicians, and physician assistants. Wash. Admin. Code §§ 246-817-925; 246-918-805; 246-919-855.</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</si>
  <si>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t>
  </si>
  <si>
    <t>Documentation is only required for advanced registered nurse practitioners, osteopathic physicians, osteopathic physician assistants, and podiatrists. Wash. Admin. Code §§ 246-840-4651(2); 246-840-467(3); 246-853-675(1); 46-853-675(1); 246-922-675(1); 246-922-715(3).</t>
  </si>
  <si>
    <t>Wash. Admin. Code § 246-817-925. Informed consent.; Wash. Admin. Code § 246-918-805. Informed consent.; Wash. Admin. Code § 246-919-855. Informed consent.; Wash. Admin. Code § 246-840-467. Patient evaluation and patient record.; Wash. Admin. Code § 246-840-4651. Patient notification, secure storage, and disposal.; Wash. Admin. Code § 246-853-675.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246-854-255. Patient notification, secure storage, and disposal.; Wash. Admin. Code § 246-854-295. Patient evaluation and patient record.; Wash. Admin. Code § 246-922-675. Patient notification, secure storage, and disposal.; Wash. Admin. Code § 246-922-675. Patient notification, secure storage, and disposal.</t>
  </si>
  <si>
    <t>Dentists, physician assistants, and physicians are required to discuss the risks and benefits of opioids when prescribing opioids for chronic pain. Wash. Admin. Code §§ 246-817-925; 246-918-805; 246-919-855. Advanced registered nurse practitioners, osteopathic physicians, osteopathic physician assistants, and podiatrists are required to discuss the risks associated with the use of opioids and the proper storage and disposal of opioids when first issuing an opioid prescription and when patient is transitioning between different levels of pain. Wash. Admin. Code §§ 246-840-4651; 246-853-675; 246-854-255; 246-922-675. Prior to treating for chronic pain, advanced registered nurse practitioners, osteopathic physicians, and osteopathic physician assistants are required to discuss the risks, benefits, and alternatives to chronic opioid therapy. Wash. Admin. Code §§ 246-840-467; 246-853-715; 246-854-295.</t>
  </si>
  <si>
    <t>Wash. Admin. Code § 246-918-800. Pain management—Intent.; Wash. Admin. Code § 246-919-850. Pain management – Intent.; Wash. Admin. Code § 246-840-460. Pain Management—Intent.; Wash. Admin. Code § 246-853-660. Pain management – Intent.; Wash. Admin. Code § 246-854-240. Pain Management—Intent.; Wash. Admin. Code § 246-922-660. Pain management—Intent.; Wash. Admin. Code § 246-817-901. Intent and scope.</t>
  </si>
  <si>
    <t>Wash. Admin. Code § 246-918-800. Pain management—Intent.; Wash. Admin. Code § 246-919-850. Pain management – Intent.; Wash. Admin. Code § 246-840-4651. Patient notification, secure storage, and disposal.; Wash. Admin. Code § 246-840-467. Patient evaluation and patient record.;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246-817-901. Intent and scope.</t>
  </si>
  <si>
    <t>Wash. Admin. Code § 246-817-905. Exclusions.; Wash. Admin. Code § 246-918-801. Exclusions.; Wash. Admin. Code § 246-919-851. Exclusions.; Wash. Admin. Code § 246-840-463. Exclusions.; Wash. Admin. Code § 246-853-661. Exclusions.; Wash. Admin. Code § 246-854-241. Exclusions.; Wash. Admin. Code § 246-922-661. Exclusions.</t>
  </si>
  <si>
    <t>Dentists, physician assistants, and physicians have exceptions for the provision of palliative, hospice, or other end-of-life care or the management of acute pain caused by an injury or surgical procedure. Wash. Admin. Code §§ 246-817-905; 246-918-801; 246-919-851. Informed consent requirements for dentists, physician assistants, and physicians do not apply to the treatment of cancer pain Wash. Admin. Code §§  246-817-901; 246-918-800; 246-919-850. Advanced registered nurse practitioners, osteopathic physicians, osteopathic physician assistants, and podiatrists receive exceptions for the treatment of patients with cancer-related pain, the provision of palliative, hospice, or other end-of-life care, the provision of inpatient care, and procedural premedications. Wash. Admin. Code §§ 246-840-463; 246-853-661; 46-854-241; 246-922-661.For osteopathic physicians and osteopathic physician assistants "inpatient" is defined as a patient who has been admitted for more than twenty-four hours. Wash. Admin. Code §§ 246-853-661; 246-854-241. No such definition is given for advanced registered nurse practitioners, and the relevant language for podiatrists simply states "admitted inpatient and observation hospital patients." Wash. Admin. Code § 246-922-661.</t>
  </si>
  <si>
    <t>Informed consent language does not specifically mention minors, but does provide that risks and benefits be discussed "with the patient's surrogate or guardian if the patient is without health care decision-making capacity." Wash. Admin. Code §§ 246-817-925; 246-918-805; 246-919-855. Consent for a patient who is without health care decision-making capacity is only addressed for dentists, physicians, and physician assistants.</t>
  </si>
  <si>
    <t>Wash. Admin. Code § 246-840-4651. Patient notification, secure storage, and disposal.;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t>
  </si>
  <si>
    <t>Wash. Admin. Code § 246-817-925. Informed consent.; Wash. Admin. Code § 246-918-805. Informed consent.; Wash. Admin. Code § 246-919-855. Informed consent.; Wash. Admin. Code § 246-840-4651. Patient notification, secure storage, and disposal.; Wash. Admin. Code § 246-853-675. Patient notification, secure storage, and disposal.; Wash. Admin. Code § 246-853-675. Patient notification, secure storage, and disposal.; Wash. Admin. Code § 246-854-255. Patient notification, secure storage, and disposal.; Wash. Admin. Code § 246-854-255. Patient notification, secure storage, and disposal.; Wash. Admin. Code § 246-922-675. Patient notification, secure storage, and disposal.; Wash. Admin. Code § 246-922-675. Patient notification, secure storage, and disposal.</t>
  </si>
  <si>
    <t>Wash. Admin. Code § 246-817-925. Informed consent.;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246-817-901. Intent and scope.</t>
  </si>
  <si>
    <t>Wash. Admin. Code § 246-817-925. Informed consent.;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t>
  </si>
  <si>
    <t>Wash. Admin. Code § 246-840-467. Patient evaluation and patient record.; Wash. Admin. Code § 246-840-4651.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246-817-901. Intent and scope.</t>
  </si>
  <si>
    <t>Dentists are required to provide informed consent when prescribing opioids for the treatment of chronic noncancer pain. Wash. Admin. Code § 246-817-901.Advanced registered nurse practitioners, osteopathic physicians, osteopathic physician assistants, physician assistants, physicians, and podiatrists are required to provide informed consent at the first issuance of a prescription for an opioid for pain, when transitioning between different levels of pain (acute nonoperative or perioperative pain to subacute pain, and subacute pain to chronic pain), and prior to providing treatment for chronic pain. Wash. Admin. Code §§ 246-840-4651; 246-840-467; 246-853-675; 246-853-715; 246-854-255; 246-854-295; 246-918-815; 246-918-860; 246-919-865; 246-919-910; 246-922-675; 246-922-715.</t>
  </si>
  <si>
    <t>Wash. Admin. Code § 246-817-905. Exclusions.; Wash. Admin. Code § 246-840-463. Exclusions.; Wash. Admin. Code § 246-853-661. Exclusions.; Wash. Admin. Code § 246-854-241. Exclusions.; Wash. Admin. Code § 246-922-661. Exclusions.; Wash. Admin. Code § 246-918-801. Exclusions.; Wash. Admin. Code § 246-919-851. Exclusions.</t>
  </si>
  <si>
    <t>Dentists have exceptions for the provision of palliative, hospice, or other end-of-life care or the management of acute pain caused by an injury or surgical procedure. Wash. Admin. Code § 246-817-905. Informed consent requirements for dentists do not apply to the treatment of cancer pain Wash. Admin. Code § 246-817-901. Advanced registered nurse practitioners, osteopathic physicians, osteopathic physician assistants, physician assistants, physicians, and podiatrists receive exceptions for the treatment of patients with cancer-related pain, the provision of palliative, hospice, or other end-of-life care, the provision of inpatient care, and procedural premedications. Wash. Admin. Code §§ 246-840-463; 246-853-661; 46-854-241; 246-918-801; 246-919-851; 246-922-661. For osteopathic physicians, osteopathic physician assistants, physician assistants, and physicians "inpatient" is defined as a patient who has been admitted for more than twenty-four hours. Wash. Admin. Code §§ 246-853-661; 246-854-241; 246-918-801; 246-919-851. No such definition is given for advanced registered nurse practitioners, and the relevant language for podiatrists simply states "admitted inpatient and observation hospital patients." Wash. Admin. Code § 246-922-661.</t>
  </si>
  <si>
    <t>Wash. Admin. Code § 246-817-925. Informed consent.</t>
  </si>
  <si>
    <t>Consent for a patient who lacks the capacity to consent is only addressed for dentists. Wash. Admin. Code § 246-817-925.</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</si>
  <si>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t>
  </si>
  <si>
    <t>Documentation is clearly required for advanced registered nurse practitioners, osteopathic physicians, osteopathic physician assistants, and podiatrists. Wash. Admin. Code §§ 246-840-4651(2); 246-840-467(3); 246-853-675(1); 46-853-675(1); 246-922-675(1); 246-922-715(3).Wash. Admin. Code § 246-918-860 requires that when the patient transitions to chronic pain phase, the physician assistant must develop an opioid treatment plan, which includes completing patient notification requirements in accordance with Wash. Admin. Code § 246-918-815 or providing the information in the written agreement for treatment (which is also required as a part of the opioid treatment plan development). The same requirements apply to physicians. Wash. Admin. Code §§ 246-919-905; 246-919-910.</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</si>
  <si>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t>
  </si>
  <si>
    <t>Wash. Admin. Code § 246-817-925. Informed consent.; Wash. Admin. Code § 246-840-467. Patient evaluation and patient record.; Wash. Admin. Code § 246-840-4651. Patient notification, secure storage, and disposal.; Wash. Admin. Code § 246-853-675.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246-854-255. Patient notification, secure storage, and disposal.; Wash. Admin. Code § 246-854-295. Patient evaluation and patient record.;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t>
  </si>
  <si>
    <t>Dentists are required to discuss the risks and benefits of opioids when prescribing opioids for any pain. Wash. Admin. Code § 246-817-925. Advanced registered nurse practitioners, osteopathic physicians, osteopathic physician assistants, physician assistants, physicians, and podiatrists are required to discuss the risks associated with the use of opioids and the proper storage and disposal of opioids when first issuing an opioid prescription and when patient is transitioning between different levels of pain. Wash. Admin. Code §§ 246-840-4651; 246-853-675; 246-854-255; 246-918-815; 246-919-865; 246-922-675. Prior to treating for chronic pain, advanced registered nurse practitioners, osteopathic physicians, and osteopathic physician assistants are required to discuss the risks, benefits, and alternatives to chronic opioid therapy. Wash. Admin. Code §§ 246-840-467; 246-853-715; 246-854-295.</t>
  </si>
  <si>
    <t>Wash. Admin. Code § 246-840-460. Pain Management—Intent.; Wash. Admin. Code § 246-853-660. Pain management – Intent.; Wash. Admin. Code § 246-854-240. Pain Management—Intent.; Wash. Admin. Code § 246-922-660. Pain management—Intent.; Wash. Admin. Code § 246-918-800. Pain management—Intent.; Wash. Admin. Code § 246-919-850. Pain management – Intent.; Wash. Admin. Code § 246-817-901. Intent and scope.</t>
  </si>
  <si>
    <t>Wash. Admin. Code § 246-840-4651. Patient notification, secure storage, and disposal.; Wash. Admin. Code § 246-840-467. Patient evaluation and patient record.;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246-817-901. Intent and scope.</t>
  </si>
  <si>
    <t>Informed consent language does not specifically mention minors, but does provide that risks and benefits be discussed "with the patient's surrogate or guardian if the patient is without health care decision-making capacity." Wash. Admin. Code § 246-817-925. Consent for a patient who is without health care decision-making capacity is only addressed for dentists.</t>
  </si>
  <si>
    <t>Wash. Admin. Code § 246-840-4651. Patient notification, secure storage, and disposal.;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t>
  </si>
  <si>
    <t>Wash. Admin. Code § 246-817-925. Informed consent.; Wash. Admin. Code § 246-840-4651. Patient notification, secure storage, and disposal.; Wash. Admin. Code § 246-853-675. Patient notification, secure storage, and disposal.; Wash. Admin. Code § 246-853-675. Patient notification, secure storage, and disposal.; Wash. Admin. Code § 246-854-255. Patient notification, secure storage, and disposal.; Wash. Admin. Code § 246-854-255. Patient notification, secure storage, and disposal.;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t>
  </si>
  <si>
    <t>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t>
  </si>
  <si>
    <t>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t>
  </si>
  <si>
    <t>Wash. Admin. Code § 246-840-467. Patient evaluation and patient record.; Wash. Admin. Code § 246-840-4651.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246-817-907. Patient notification, secure storage, and disposal.; Wash. Admin. Code § 246-817-919. Patient evaluation and patient record.; Wash. Admin. Code § 246-817-919. Patient evaluation and patient record.</t>
  </si>
  <si>
    <t>Dentists, advanced registered nurse practitioners, osteopathic physicians, osteopathic physician assistants, physician assistants, physicians, and podiatrists are required to provide informed consent at the first issuance of a prescription for an opioid for pain, when transitioning between different levels of pain (acute nonoperative or perioperative pain to subacute pain, and subacute pain to chronic pain), and prior to providing treatment for chronic pain. Wash. Admin. Code §§ 246-817-907; 246-817-919; 246-840-4651; 246-840-467; 246-853-675; 246-853-715; 246-854-255; 246-854-295; 246-918-815; 246-918-860; 246-919-865; 246-919-910; 246-922-675; 246-922-715.</t>
  </si>
  <si>
    <t>Wash. Admin. Code § 246-840-463. Exclusions.; Wash. Admin. Code § 246-853-661. Exclusions.; Wash. Admin. Code § 246-854-241. Exclusions.; Wash. Admin. Code § 246-922-661. Exclusions.; Wash. Admin. Code § 246-918-801. Exclusions.; Wash. Admin. Code § 246-919-851. Exclusions.; Wash. Admin. Code § 246-817-905. Exclusions.</t>
  </si>
  <si>
    <t>Dentists, advanced registered nurse practitioners, osteopathic physicians, osteopathic physician assistants, physician assistants, physicians, and podiatrists receive exceptions for the treatment of patients with cancer-related pain, the provision of palliative, hospice, or other end-of-life care, the provision of inpatient care, and procedural premedications. Wash. Admin. Code §§ 246-817-905; 246-840-463; 246-853-661; 46-854-241; 246-918-801; 246-919-851; 246-922-661. For dentists, osteopathic physicians, osteopathic physician assistants, physician assistants, and physicians "inpatient" is defined as a patient who has been admitted for more than twenty-four hours. Wash. Admin. Code §§ 246-817-905; 246-853-661; 246-854-241; 246-918-801; 246-919-851. No such definition is given for advanced registered nurse practitioners, and the relevant language for podiatrists simply states "admitted inpatient and observation hospital patients." Wash. Admin. Code § 246-922-661.</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</si>
  <si>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 Wash. Admin. Code § 246-817-907. Patient notification, secure storage, and disposal.; Wash. Admin. Code § 246-817-919. Patient evaluation and patient record.</t>
  </si>
  <si>
    <t>Documentation is clearly required for dentists, advanced registered nurse practitioners, osteopathic physicians, osteopathic physician assistants, and podiatrists. Wash. Admin. Code §§ 246-817-907(1); 246-840-4651(2); 246-840-467(3); 246-853-675(1); 46-853-675(1); 246-922-675(1); 246-922-715(3).Wash. Admin. Code § 246-918-860 requires that when the patient transitions to chronic pain phase, the physician assistant must develop an opioid treatment plan, which includes completing patient notification requirements in accordance with Wash. Admin. Code § 246-918-815 or providing the information in the written agreement for treatment (which is also required as a part of the opioid treatment plan development). The same requirements apply to physicians. Wash. Admin. Code §§ 246-919-905; 246-919-910.</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</si>
  <si>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246-817-907. Patient notification, secure storage, and disposal.; Wash. Admin. Code § 246-817-919. Patient evaluation and patient record.</t>
  </si>
  <si>
    <t>Wash. Admin. Code § 246-840-467. Patient evaluation and patient record.; Wash. Admin. Code § 246-840-4651. Patient notification, secure storage, and disposal.; Wash. Admin. Code § 246-853-675.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246-854-255. Patient notification, secure storage, and disposal.; Wash. Admin. Code § 246-854-295. Patient evaluation and patient record.;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Admin. Code § 246-817-907. Patient notification, secure storage, and disposal.; Wash. Admin. Code § 246-817-919. Patient evaluation and patient record.</t>
  </si>
  <si>
    <t>Dentists, advanced registered nurse practitioners, osteopathic physicians, osteopathic physician assistants, physician assistants, physicians, and podiatrists are required to discuss the risks associated with the use of opioids and the proper storage and disposal of opioids when first issuing an opioid prescription and when patient is transitioning between different levels of pain. Wash. Admin. Code §§ 246-817-907; 246-840-4651; 246-853-675; 246-854-255; 246-918-815; 246-919-865; 246-922-675. Prior to treating for chronic pain, dentists, advanced registered nurse practitioners, osteopathic physicians, and osteopathic physician assistants are required to discuss the risks, benefits, and alternatives to chronic opioid therapy. Wash. Admin. Code §§ 246-817-919; 246-840-467; 246-853-715; 246-854-295.</t>
  </si>
  <si>
    <t>Wash. Admin. Code § 246-840-4651. Patient notification, secure storage, and disposal.; Wash. Admin. Code § 246-840-467. Patient evaluation and patient record.;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246-817-907. Patient notification, secure storage, and disposal.; Wash. Admin. Code § 246-817-919. Patient evaluation and patient record.; Wash. Admin. Code § 246-817-919. Patient evaluation and patient record.</t>
  </si>
  <si>
    <t>Wash. Admin. Code § 246-840-4651. Patient notification, secure storage, and disposal.;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 Wash. Admin. Code § 246-817-907. Patient notification, secure storage, and disposal.; Wash. Admin. Code § 246-817-919. Patient evaluation and patient record.</t>
  </si>
  <si>
    <t>Wash. Admin. Code § 246-840-4651. Patient notification, secure storage, and disposal.; Wash. Admin. Code § 246-853-675. Patient notification, secure storage, and disposal.; Wash. Admin. Code § 246-853-675. Patient notification, secure storage, and disposal.; Wash. Admin. Code § 246-854-255. Patient notification, secure storage, and disposal.; Wash. Admin. Code § 246-854-255. Patient notification, secure storage, and disposal.;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Admin. Code § 246-817-907. Patient notification, secure storage, and disposal.; Wash. Admin. Code § 246-817-919. Patient evaluation and patient record.</t>
  </si>
  <si>
    <t>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Rev. Code § 69.50.317. Opioid drugs—Communication with patient.</t>
  </si>
  <si>
    <t>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Rev. Code § 69.50.317. Opioid drugs—Communication with patient.; Wash. Rev. Code § 69.50.101. Definitions.</t>
  </si>
  <si>
    <t>Dentists, advanced registered nurse practitioners, osteopathic physicians, osteopathic physician assistants, physician assistants, physicians, and podiatrists are have informed consent requirements imposed by their specific governing boards. Wash. Admin. Code §§ 246-817-907; 246-817-919; 246-840-4651; 246-840-467; 246-853-675; 246-853-715; 246-854-255; 246-854-295; 246-918-815; 246-918-860; 246-919-865; 246-919-910; 246-922-675; 246-922-715.There is also a general informed consent statute, Wash. Rev. Code § 69.50.317, which covers practitioners generally. "Practitioner" is defined as including all of the practitioners with individual regulatory informed consent requirements, as well as optometrists. Wash. Rev. Code § 69.50.101.</t>
  </si>
  <si>
    <t>Wash. Admin. Code § 246-840-467. Patient evaluation and patient record.; Wash. Admin. Code § 246-840-4651.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246-817-907. Patient notification, secure storage, and disposal.; Wash. Admin. Code § 246-817-919. Patient evaluation and patient record.; Wash. Admin. Code § 246-817-919. Patient evaluation and patient record.; Wash. Rev. Code § 69.50.317. Opioid drugs—Communication with patient.</t>
  </si>
  <si>
    <t>Dentists, advanced registered nurse practitioners, osteopathic physicians, osteopathic physician assistants, physician assistants, physicians, and podiatrists are required to provide informed consent at the first issuance of a prescription for an opioid for pain, when transitioning between different levels of pain (acute nonoperative or perioperative pain to subacute pain, and subacute pain to chronic pain), and prior to providing treatment for chronic pain. Wash. Admin. Code §§ 246-817-907; 246-817-919; 246-840-4651; 246-840-467; 246-853-675; 246-853-715; 246-854-255; 246-854-295; 246-918-815; 246-918-860; 246-919-865; 246-919-910; 246-922-675; 246-922-715.Wash. Rev. Code § 69.50.317 requires that practitioners must provide informed when writing "the first prescription for an opioid during the course of treatment."</t>
  </si>
  <si>
    <t>Wash. Admin. Code § 246-840-463. Exclusions.; Wash. Admin. Code § 246-853-661. Exclusions.; Wash. Admin. Code § 246-854-241. Exclusions.; Wash. Admin. Code § 246-922-661. Exclusions.; Wash. Admin. Code § 246-918-801. Exclusions.; Wash. Admin. Code § 246-919-851. Exclusions.; Wash. Admin. Code § 246-817-905. Exclusions.; Wash. Rev. Code § 69.50.317. Opioid drugs—Communication with patient.</t>
  </si>
  <si>
    <t>Dentists, advanced registered nurse practitioners, osteopathic physicians, osteopathic physician assistants, physician assistants, physicians, and podiatrists receive exceptions for the treatment of patients with cancer-related pain, the provision of palliative, hospice, or other end-of-life care, the provision of inpatient care, and procedural premedications. Wash. Admin. Code §§ 246-817-905; 246-840-463; 246-853-661; 46-854-241; 246-918-801; 246-919-851; 246-922-661. For dentists, osteopathic physicians, osteopathic physician assistants, physician assistants, and physicians "inpatient" is defined as a patient who has been admitted for more than twenty-four hours. Wash. Admin. Code §§ 246-817-905; 246-853-661; 246-854-241; 246-918-801; 246-919-851. No such definition is given for advanced registered nurse practitioners, and the relevant language for podiatrists simply states "admitted inpatient and observation hospital patients." Wash. Admin. Code § 246-922-661.Exceptions to the general practitioner informed consent statute exist for the treatment of "pain associated with terminal cancer or other terminal disease, or for palliative, hospice, or other end-of life care of [sic] where the practitioner determines the health, well-being, or care of the patient would be compromised by the requirements of this section...." Wash. Rev. Code § 69.50.317.</t>
  </si>
  <si>
    <t>Wash. Rev. Code § 69.50.317. Opioid drugs—Communication with patient.</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</si>
  <si>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 Wash. Admin. Code § 246-817-907. Patient notification, secure storage, and disposal.; Wash. Admin. Code § 246-817-919. Patient evaluation and patient record.; Wash. Rev. Code § 69.50.317. Opioid drugs—Communication with patient.</t>
  </si>
  <si>
    <t>Documentation is clearly required for dentists, advanced registered nurse practitioners, osteopathic physicians, osteopathic physician assistants, and podiatrists. Wash. Admin. Code §§ 246-817-907(1); 246-840-4651(2); 246-840-467(3); 246-853-675(1); 46-853-675(1); 246-922-675(1); 246-922-715(3).Wash. Admin. Code § 246-918-860 requires that when the patient transitions to chronic pain phase, the physician assistant must develop an opioid treatment plan, which includes completing patient notification requirements in accordance with Wash. Admin. Code § 246-918-815 or providing the information in the written agreement for treatment (which is also required as a part of the opioid treatment plan development). The same requirements apply to physicians. Wash. Admin. Code §§ 246-919-905; 246-919-910.The general informed consent statute requires that completion of informed consent requirements be documented in the patient's medical record. Wash. Rev. Code § 69.50.317.</t>
  </si>
  <si>
    <t>Wash. Admin. Code § 246-840-467. Patient evaluation and patient record.; Wash. Admin. Code § 246-840-4651. Patient notification, secure storage, and disposal.;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246-817-907. Patient notification, secure storage, and disposal.; Wash. Admin. Code § 246-817-919. Patient evaluation and patient record.; Wash. Rev. Code § 69.50.317. Opioid drugs—Communication with patient.</t>
  </si>
  <si>
    <t>Wash. Admin. Code § 246-840-467. Patient evaluation and patient record.; Wash. Admin. Code § 246-840-4651. Patient notification, secure storage, and disposal.; Wash. Admin. Code § 246-853-675. Patient notification, secure storage, and disposal.; Wash. Admin. Code § 246-853-675. Patient notification, secure storage, and disposal.; Wash. Admin. Code § 246-853-715. Patient evaluation and patient record.; Wash. Admin. Code § 246-854-255. Patient notification, secure storage, and disposal.; Wash. Admin. Code § 246-854-255. Patient notification, secure storage, and disposal.; Wash. Admin. Code § 246-854-295. Patient evaluation and patient record.;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Admin. Code § 246-817-907. Patient notification, secure storage, and disposal.; Wash. Admin. Code § 246-817-919. Patient evaluation and patient record.; Wash. Rev. Code § 69.50.317. Opioid drugs—Communication with patient.</t>
  </si>
  <si>
    <t>Dentists, advanced registered nurse practitioners, osteopathic physicians, osteopathic physician assistants, physician assistants, physicians, and podiatrists are required to discuss the risks associated with the use of opioids and the proper storage and disposal of opioids when first issuing an opioid prescription and when patient is transitioning between different levels of pain. Wash. Admin. Code §§ 246-817-907; 246-840-4651; 246-853-675; 246-854-255; 246-918-815; 246-919-865; 246-922-675. Prior to treating for chronic pain, dentists, advanced registered nurse practitioners, osteopathic physicians, and osteopathic physician assistants are required to discuss the risks, benefits, and alternatives to chronic opioid therapy. Wash. Admin. Code §§ 246-817-919; 246-840-467; 246-853-715; 246-854-295.The general practitioner informed consent statute requires that practitioners discuss the risks of opioids and alternatives. Wash. Rev. Code § 69.50.317.</t>
  </si>
  <si>
    <t>No specific risks are discussed for individual practitioner regulations. Wash. Rev. Code § 69.50.317 states that practitioner must discuss the "risks of opioids, including risk of dependence and overdose...."</t>
  </si>
  <si>
    <t>Wash. Admin. Code § 246-840-460. Pain Management—Intent.; Wash. Admin. Code § 246-853-660. Pain management – Intent.; Wash. Admin. Code § 246-854-240. Pain Management—Intent.; Wash. Admin. Code § 246-922-660. Pain management—Intent.; Wash. Admin. Code § 246-918-800. Pain management—Intent.; Wash. Admin. Code § 246-919-850. Pain management – Intent.; Wash. Admin. Code § 246-817-901. Intent and scope.; Wash. Rev. Code § 69.50.317. Opioid drugs—Communication with patient.</t>
  </si>
  <si>
    <t>Wash. Rev. Code § 18.130.040. Application to certain professions—Authority of secretary—Grant or denial of licenses—Procedural rules.; Wash. Rev. Code § 18.130.180. Unprofessional conduct.; Wash. Rev. Code § 18.130.160. Finding of unprofessional conduct—Orders—Sanctions—Stay—Costs—Stipulations.; Wash. Rev. Code § 69.50.317. Opioid drugs—Communication with patient.; Wash. Rev. Code § 69.50.413. Health care practitioners—Suspension of license for violation of chapter.</t>
  </si>
  <si>
    <t>Wash. Rev. Code § 18.130.040. Application to certain professions—Authority of secretary—Grant or denial of licenses—Procedural rules.; Wash. Rev. Code § 18.130.160. Finding of unprofessional conduct—Orders—Sanctions—Stay—Costs—Stipulations.; Wash. Rev. Code § 69.50.413. Health care practitioners—Suspension of license for violation of chapter.</t>
  </si>
  <si>
    <t>Wash. Rev. Code § 18.130.180. Unprofessional conduct.; Wash. Rev. Code § 18.130.160. Finding of unprofessional conduct—Orders—Sanctions—Stay—Costs—Stipulations.; Wash. Rev. Code § 69.50.413. Health care practitioners—Suspension of license for violation of chapter.</t>
  </si>
  <si>
    <t>Wash. Admin. Code § 246-840-4651. Patient notification, secure storage, and disposal.; Wash. Admin. Code § 246-840-467. Patient evaluation and patient record.; Wash. Admin. Code § 246-853-675. Patient notification, secure storage, and disposal.; Wash. Admin. Code § 246-853-715. Patient evaluation and patient record.; Wash. Admin. Code § 246-854-255. Patient notification, secure storage, and disposal.; Wash. Admin. Code § 246-854-295. Patient evaluation and patient record.; Wash. Admin. Code § 246-922-675. Patient notification, secure storage, and disposal.; Wash. Admin. Code § 246-922-715. Patient evaluation and patient record.; Wash. Admin. Code § 246-918-815. Patient notification, secure storage, and disposal.; Wash. Admin. Code § 246-918-860. Treatment plan -- Chronic pain.; Wash. Admin. Code § 246-919-865. Patient notification, secure storage, and disposal.; Wash. Admin. Code § 246-919-910. Treatment plan -- Chronic pain.; Wash. Admin. Code § 246-817-907. Patient notification, secure storage, and disposal.; Wash. Admin. Code § 246-817-919. Patient evaluation and patient record.; Wash. Admin. Code § 246-817-919. Patient evaluation and patient record.; Wash. Rev. Code § 69.50.317. Opioid drugs—Communication with patient.</t>
  </si>
  <si>
    <t>Wash. Rev. Code § 69.50.317. Opioid drugs—Communication with patient.; Wash. Rev. Code § 7.70.065. Informed consent—Persons authorized to provide for patients who do not have capacity—Priority.</t>
  </si>
  <si>
    <t>Wash. Rev. Code § 69.50.317 states that "[i]f the patient is under eighteen years old...[informed consent discussion] must include the patient's parent, guardian, or other person identified in RCW 7.70.065..." Wash. Rev. Code § 7.70.065 provides a priority list of persons authorized to provide informed consent, which includes categories such as adult brothers and sisters, adult aunts and uncles, or an adult who has exhibited special care and concern for the patient. This category has been captured through the "Authorized Adult" answer selection.</t>
  </si>
  <si>
    <t>Wash. Admin. Code § 246-840-4651. Patient notification, secure storage, and disposal.; Wash. Admin. Code § 246-840-467. Patient evaluation and patient record.; Wash. Admin. Code § 246-853-675. Patient notification, secure storage, and disposal.; Wash. Admin. Code § 246-854-255. Patient notification, secure storage, and disposal.; Wash. Admin. Code § 246-922-675. Patient notification, secure storage, and disposal.; Wash. Admin. Code § 246-922-715. Patient evaluation and patient record.; Wash. Admin. Code § 246-918-860. Treatment plan -- Chronic pain.; Wash. Admin. Code § 246-918-855. Patient evaluation and patient record -- Chronic pain.; Wash. Admin. Code § 246-919-910. Treatment plan -- Chronic pain.; Wash. Admin. Code § 246-919-905. Patient evaluation and patient record—Chronic pain.; Wash. Admin. Code § 246-817-907. Patient notification, secure storage, and disposal.; Wash. Admin. Code § 246-817-919. Patient evaluation and patient record.; Wash. Rev. Code § 69.50.317. Opioid drugs—Communication with patient.</t>
  </si>
  <si>
    <t>Wash. Admin. Code § 246-840-4651. Patient notification, secure storage, and disposal.; Wash. Admin. Code § 246-853-675. Patient notification, secure storage, and disposal.; Wash. Admin. Code § 246-853-675. Patient notification, secure storage, and disposal.; Wash. Admin. Code § 246-854-255. Patient notification, secure storage, and disposal.; Wash. Admin. Code § 246-854-255. Patient notification, secure storage, and disposal.; Wash. Admin. Code § 246-922-675. Patient notification, secure storage, and disposal.; Wash. Admin. Code § 246-922-675. Patient notification, secure storage, and disposal.; Wash. Admin. Code § 246-918-815. Patient notification, secure storage, and disposal.; Wash. Admin. Code § 246-919-865. Patient notification, secure storage, and disposal.; Wash. Admin. Code § 246-817-907. Patient notification, secure storage, and disposal.; Wash. Admin. Code § 246-817-907. Patient notification, secure storage, and disposal.; Wash. Admin. Code § 246-817-919. Patient evaluation and patient record.; Wash. Rev. Code § 69.50.317. Opioid drugs—Communication with patient.</t>
  </si>
  <si>
    <t>Wash. Rev. Code § 18.130.040. Application to certain professions—Authority of secretary—Grant or denial of licenses—Procedural rules.; Wash. Rev. Code § 18.130.180. Unprofessional conduct.; Wash. Rev. Code § 18.130.160. Finding of unprofessional conduct—Orders—Sanctions—Stay—Costs—Stipulations.; Wash. Rev. Code § 69.50.413. Health care practitioners—Suspension of license for violation of chapter.; Wash. Rev. Code § 69.50.317. Opioid drugs—Communication with patient.</t>
  </si>
  <si>
    <t>Wash. Rev. Code § 18.130.040. Application to certain professions—Authority of secretary—Grant or denial of licenses—Procedural rules.; Wash. Rev. Code § 18.130.160. Finding of unprofessional conduct—Orders—Sanctions—Stay—Costs—Stipulations.; Wash. Rev. Code § 69.50.413. Health care practitioners—Suspension of license for violation of chapter.; Wash. Rev. Code § 69.50.317. Opioid drugs—Communication with patient.</t>
  </si>
  <si>
    <t>W. Va. Code § 16-54-4. Opioid prescription limitations.; W. Va. Code § 16-54-5. Subsequent prescriptions; limitations.; W. Va. Code § 16-54-3. Opioid prescription notifications.; W. Va. Code § 16-54-6. Ongoing treatment; referral to pain clinic or pain specialist.</t>
  </si>
  <si>
    <t>W. Va. Code § 16-54-3. Opioid prescription notifications.; W. Va. Code § 16-54-5. Subsequent prescriptions; limitations.; W. Va. Code § 16-54-6. Ongoing treatment; referral to pain clinic or pain specialist.</t>
  </si>
  <si>
    <t>W. Va. Code § 16-54-1. Definitions.</t>
  </si>
  <si>
    <t>W. Va. Code § 16-54-4. Opioid prescription limitations.; W. Va. Code § 16-54-7. Exceptions.</t>
  </si>
  <si>
    <t>The exceptions for existing prescriber-patient relationship exists only for relationships established before January 1, 2018 with "an established and current opioid treatment plan which is reflected in the patient's medical records." W. Va. Code § 16-54-7(d).</t>
  </si>
  <si>
    <t>W. Va. Code § 16-54-5. Subsequent prescriptions; limitations.</t>
  </si>
  <si>
    <t>Documentation required for subsequent opioid prescriptions, but not initial prescriptions. W. Va. Code § 16-54-5(c).</t>
  </si>
  <si>
    <t>Initial prescriptions for adults only require a discussion of risk. W. Va. Code § 16-54-3. Subsequent prescriptions require a discussion of why the prescription is necessary and alternative treatments that may be available. W. Va. Code § 16-54-5(b). Additionally, once a third prescription occurs the practitioner must discuss the benefits of seeking treatment through a pain clinic or pain specialists, including providing "an understanding of any risks associated by choosing not to pursue that as an option." W. Va. Code § 16-54-6(a).</t>
  </si>
  <si>
    <t>W. Va. Code § 16-54-5. Subsequent prescriptions; limitations.; W. Va. Code § 16-54-6. Ongoing treatment; referral to pain clinic or pain specialist.</t>
  </si>
  <si>
    <t>W. Va. Code § 16-54-9. Discipline.</t>
  </si>
  <si>
    <t>W. Va. Code § 16-54-4. Opioid prescription limitations.; W. Va. Code § 16-54-3. Opioid prescription notifications.; W. Va. Code § 16-54-5. Subsequent prescriptions; limitations.; W. Va. Code § 16-54-6. Ongoing treatment; referral to pain clinic or pain specialist.</t>
  </si>
  <si>
    <t>W. Va. Code § 16-54-5. Subsequent prescriptions; limitations.; W. Va. Code § 16-54-4. Opioid prescription limitations.</t>
  </si>
  <si>
    <t>West Virginia's minor-specific law requires that the practitioner provide informed consent about the risks associated with opioid use and why the prescriptions is necessary. W. Va. Code § 16-54-4(c). West Virginia's general informed consent law requires that initial prescriptions only require a discussion of risk. W. Va. Code § 16-54-3. Subsequent prescriptions require a discussion of why the prescription is necessary and alternative treatments that may be available. W. Va. Code § 16-54-5(b). Additionally, once a third prescription occurs the practitioner must discuss the benefits of seeking treatment through a pain clinic or pain specialists, including providing "an understanding of any risks associated by choosing not to pursue that as an option." W. Va. Code § 16-54-6(a).</t>
  </si>
  <si>
    <t>W. Va. Code § 16-54-4. Opioid prescription limitations.; W. Va. Code § 16-54-5. Subsequent prescriptions; limitations.; W. Va. Code § 16-54-6. Ongoing treatment; referral to pain clinic or pain specialist.; W. Va. Code § 16-54-3. Opioid prescription notifications.</t>
  </si>
  <si>
    <t>W. Va. Code § 16-54-5. Subsequent prescriptions; limitations.; W. Va. Code § 16-54-6. Ongoing treatment; referral to pain clinic or pain specialist.; W. Va. Code § 16-54-3. Opioid prescription notifications.</t>
  </si>
  <si>
    <t>Documentation required for subsequent schedule II opioid prescriptions, but not initial prescriptions. W. Va. Code § 16-54-5(c).</t>
  </si>
  <si>
    <t>W. Va. Code § 16-54-4. Opioid prescription limitations.; W. Va. Code § 16-54-5. Subsequent prescriptions; limitations.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</si>
</sst>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290"/>
  <sheetViews>
    <sheetView tabSelected="1" workbookViewId="0">
      <selection activeCell="K1" sqref="K1"/>
    </sheetView>
  </sheetViews>
  <sheetFormatPr defaultRowHeight="14.5" x14ac:dyDescent="0.35"/>
  <cols>
    <col min="1" max="1" width="17.6328125" customWidth="1"/>
    <col min="2" max="2" width="15.1796875" customWidth="1"/>
    <col min="3" max="3" width="17.36328125" customWidth="1"/>
  </cols>
  <sheetData>
    <row r="1" spans="1:93" s="2" customFormat="1" ht="58" x14ac:dyDescent="0.35">
      <c r="A1" s="2" t="s">
        <v>273</v>
      </c>
      <c r="B1" s="2" t="s">
        <v>0</v>
      </c>
      <c r="C1" s="2" t="s">
        <v>1</v>
      </c>
      <c r="D1" s="2" t="s">
        <v>2</v>
      </c>
      <c r="E1" s="2" t="s">
        <v>274</v>
      </c>
      <c r="F1" s="2" t="s">
        <v>275</v>
      </c>
      <c r="G1" s="2" t="s">
        <v>3</v>
      </c>
      <c r="H1" s="2" t="s">
        <v>276</v>
      </c>
      <c r="I1" s="2" t="s">
        <v>277</v>
      </c>
      <c r="J1" s="2" t="s">
        <v>4</v>
      </c>
      <c r="K1" s="2" t="s">
        <v>278</v>
      </c>
      <c r="L1" s="2" t="s">
        <v>279</v>
      </c>
      <c r="M1" s="2" t="s">
        <v>280</v>
      </c>
      <c r="N1" s="2" t="s">
        <v>281</v>
      </c>
      <c r="O1" s="2" t="s">
        <v>282</v>
      </c>
      <c r="P1" s="2" t="s">
        <v>283</v>
      </c>
      <c r="Q1" s="2" t="s">
        <v>284</v>
      </c>
      <c r="R1" s="2" t="s">
        <v>285</v>
      </c>
      <c r="S1" s="2" t="s">
        <v>286</v>
      </c>
      <c r="T1" s="2" t="s">
        <v>287</v>
      </c>
      <c r="U1" s="2" t="s">
        <v>288</v>
      </c>
      <c r="V1" s="2" t="s">
        <v>43</v>
      </c>
      <c r="W1" s="2" t="s">
        <v>289</v>
      </c>
      <c r="X1" s="2" t="s">
        <v>290</v>
      </c>
      <c r="Y1" s="2" t="s">
        <v>44</v>
      </c>
      <c r="Z1" s="2" t="s">
        <v>291</v>
      </c>
      <c r="AA1" s="2" t="s">
        <v>292</v>
      </c>
      <c r="AB1" s="2" t="s">
        <v>45</v>
      </c>
      <c r="AC1" s="2" t="s">
        <v>293</v>
      </c>
      <c r="AD1" s="2" t="s">
        <v>294</v>
      </c>
      <c r="AE1" s="2" t="s">
        <v>295</v>
      </c>
      <c r="AF1" s="2" t="s">
        <v>296</v>
      </c>
      <c r="AG1" s="2" t="s">
        <v>297</v>
      </c>
      <c r="AH1" s="2" t="s">
        <v>298</v>
      </c>
      <c r="AI1" s="2" t="s">
        <v>299</v>
      </c>
      <c r="AJ1" s="2" t="s">
        <v>300</v>
      </c>
      <c r="AK1" s="2" t="s">
        <v>301</v>
      </c>
      <c r="AL1" s="2" t="s">
        <v>302</v>
      </c>
      <c r="AM1" s="2" t="s">
        <v>303</v>
      </c>
      <c r="AN1" s="2" t="s">
        <v>304</v>
      </c>
      <c r="AO1" s="2" t="s">
        <v>305</v>
      </c>
      <c r="AP1" s="2" t="s">
        <v>306</v>
      </c>
      <c r="AQ1" s="2" t="s">
        <v>95</v>
      </c>
      <c r="AR1" s="2" t="s">
        <v>307</v>
      </c>
      <c r="AS1" s="2" t="s">
        <v>308</v>
      </c>
      <c r="AT1" s="2" t="s">
        <v>309</v>
      </c>
      <c r="AU1" s="2" t="s">
        <v>310</v>
      </c>
      <c r="AV1" s="2" t="s">
        <v>311</v>
      </c>
      <c r="AW1" s="2" t="s">
        <v>312</v>
      </c>
      <c r="AX1" s="2" t="s">
        <v>313</v>
      </c>
      <c r="AY1" s="2" t="s">
        <v>314</v>
      </c>
      <c r="AZ1" s="2" t="s">
        <v>107</v>
      </c>
      <c r="BA1" s="2" t="s">
        <v>315</v>
      </c>
      <c r="BB1" s="2" t="s">
        <v>316</v>
      </c>
      <c r="BC1" s="2" t="s">
        <v>317</v>
      </c>
      <c r="BD1" s="2" t="s">
        <v>318</v>
      </c>
      <c r="BE1" s="2" t="s">
        <v>319</v>
      </c>
      <c r="BF1" s="2" t="s">
        <v>320</v>
      </c>
      <c r="BG1" s="2" t="s">
        <v>321</v>
      </c>
      <c r="BH1" s="2" t="s">
        <v>322</v>
      </c>
      <c r="BI1" s="2" t="s">
        <v>323</v>
      </c>
      <c r="BJ1" s="2" t="s">
        <v>324</v>
      </c>
      <c r="BK1" s="2" t="s">
        <v>325</v>
      </c>
      <c r="BL1" s="2" t="s">
        <v>326</v>
      </c>
      <c r="BM1" s="2" t="s">
        <v>327</v>
      </c>
      <c r="BN1" s="2" t="s">
        <v>328</v>
      </c>
      <c r="BO1" s="2" t="s">
        <v>157</v>
      </c>
      <c r="BP1" s="2" t="s">
        <v>329</v>
      </c>
      <c r="BQ1" s="2" t="s">
        <v>330</v>
      </c>
      <c r="BR1" s="2" t="s">
        <v>158</v>
      </c>
      <c r="BS1" s="2" t="s">
        <v>331</v>
      </c>
      <c r="BT1" s="2" t="s">
        <v>332</v>
      </c>
      <c r="BU1" s="2" t="s">
        <v>333</v>
      </c>
      <c r="BV1" s="2" t="s">
        <v>334</v>
      </c>
      <c r="BW1" s="2" t="s">
        <v>335</v>
      </c>
      <c r="BX1" s="2" t="s">
        <v>336</v>
      </c>
      <c r="BY1" s="2" t="s">
        <v>337</v>
      </c>
      <c r="BZ1" s="2" t="s">
        <v>338</v>
      </c>
      <c r="CA1" s="2" t="s">
        <v>339</v>
      </c>
      <c r="CB1" s="2" t="s">
        <v>340</v>
      </c>
      <c r="CC1" s="2" t="s">
        <v>341</v>
      </c>
      <c r="CD1" s="2" t="s">
        <v>342</v>
      </c>
      <c r="CE1" s="2" t="s">
        <v>343</v>
      </c>
      <c r="CF1" s="2" t="s">
        <v>344</v>
      </c>
      <c r="CG1" s="2" t="s">
        <v>208</v>
      </c>
      <c r="CH1" s="2" t="s">
        <v>345</v>
      </c>
      <c r="CI1" s="2" t="s">
        <v>346</v>
      </c>
      <c r="CJ1" s="2" t="s">
        <v>347</v>
      </c>
      <c r="CK1" s="2" t="s">
        <v>348</v>
      </c>
      <c r="CL1" s="2" t="s">
        <v>349</v>
      </c>
      <c r="CM1" s="2" t="s">
        <v>350</v>
      </c>
      <c r="CN1" s="2" t="s">
        <v>351</v>
      </c>
      <c r="CO1" s="2" t="s">
        <v>352</v>
      </c>
    </row>
    <row r="2" spans="1:93" x14ac:dyDescent="0.35">
      <c r="A2" t="s">
        <v>221</v>
      </c>
      <c r="B2" s="1">
        <v>41640</v>
      </c>
      <c r="C2" s="1">
        <v>43684</v>
      </c>
      <c r="D2" t="str">
        <f>("No")</f>
        <v>No</v>
      </c>
    </row>
    <row r="3" spans="1:93" x14ac:dyDescent="0.35">
      <c r="A3" t="s">
        <v>221</v>
      </c>
      <c r="B3" s="1">
        <v>43685</v>
      </c>
      <c r="C3" s="1">
        <v>43830</v>
      </c>
      <c r="D3" t="str">
        <f>("No")</f>
        <v>No</v>
      </c>
      <c r="F3" t="s">
        <v>353</v>
      </c>
    </row>
    <row r="4" spans="1:93" x14ac:dyDescent="0.35">
      <c r="A4" t="s">
        <v>223</v>
      </c>
      <c r="B4" s="1">
        <v>41640</v>
      </c>
      <c r="C4" s="1">
        <v>42941</v>
      </c>
      <c r="D4" t="str">
        <f>("No")</f>
        <v>No</v>
      </c>
    </row>
    <row r="5" spans="1:93" x14ac:dyDescent="0.35">
      <c r="A5" t="s">
        <v>223</v>
      </c>
      <c r="B5" s="1">
        <v>42942</v>
      </c>
      <c r="C5" s="1">
        <v>43031</v>
      </c>
      <c r="D5" t="str">
        <f>("Yes, for minors only")</f>
        <v>Yes, for minors only</v>
      </c>
      <c r="E5" t="s">
        <v>354</v>
      </c>
      <c r="G5" t="str">
        <f>("No informed consent requirements for adults")</f>
        <v>No informed consent requirements for adults</v>
      </c>
      <c r="J5">
        <v>0</v>
      </c>
      <c r="AZ5">
        <v>1</v>
      </c>
      <c r="BA5" t="s">
        <v>354</v>
      </c>
      <c r="BC5" t="str">
        <f>("Physicians, Dentists, Nurse practitioners, Physician Assistants, Podiatrist")</f>
        <v>Physicians, Dentists, Nurse practitioners, Physician Assistants, Podiatrist</v>
      </c>
      <c r="BD5" t="s">
        <v>354</v>
      </c>
      <c r="BF5" t="str">
        <f>("Informed consent must be obtained in all circumstances")</f>
        <v>Informed consent must be obtained in all circumstances</v>
      </c>
      <c r="BG5" t="s">
        <v>354</v>
      </c>
      <c r="BI5" t="str">
        <f t="shared" ref="BI5:BI11" si="0">("No exceptions specified")</f>
        <v>No exceptions specified</v>
      </c>
      <c r="BL5" t="str">
        <f>("Parent, Guardian")</f>
        <v>Parent, Guardian</v>
      </c>
      <c r="BM5" t="s">
        <v>354</v>
      </c>
      <c r="BO5">
        <v>0</v>
      </c>
      <c r="BX5" t="str">
        <f>("Benefits of the use of the drug, Risks of the use of the drug")</f>
        <v>Benefits of the use of the drug, Risks of the use of the drug</v>
      </c>
      <c r="BY5" t="s">
        <v>354</v>
      </c>
      <c r="CA5" t="str">
        <f t="shared" ref="CA5:CA11" si="1">("Law doesn't specify which specific risks must be discussed")</f>
        <v>Law doesn't specify which specific risks must be discussed</v>
      </c>
      <c r="CD5" t="str">
        <f>("All opioids ")</f>
        <v xml:space="preserve">All opioids </v>
      </c>
      <c r="CE5" t="s">
        <v>354</v>
      </c>
      <c r="CG5">
        <v>1</v>
      </c>
      <c r="CH5" t="s">
        <v>355</v>
      </c>
      <c r="CJ5" t="str">
        <f>("Licensing board of the practitioner violating the law")</f>
        <v>Licensing board of the practitioner violating the law</v>
      </c>
      <c r="CK5" t="s">
        <v>355</v>
      </c>
      <c r="CM5" t="str">
        <f>("Criminal penalty, Professional disciplinary action, Fine")</f>
        <v>Criminal penalty, Professional disciplinary action, Fine</v>
      </c>
      <c r="CN5" t="s">
        <v>356</v>
      </c>
      <c r="CO5" t="s">
        <v>357</v>
      </c>
    </row>
    <row r="6" spans="1:93" x14ac:dyDescent="0.35">
      <c r="A6" t="s">
        <v>223</v>
      </c>
      <c r="B6" s="1">
        <v>43032</v>
      </c>
      <c r="C6" s="1">
        <v>43571</v>
      </c>
      <c r="D6" t="str">
        <f>("Yes, for minors only")</f>
        <v>Yes, for minors only</v>
      </c>
      <c r="E6" t="s">
        <v>358</v>
      </c>
      <c r="G6" t="str">
        <f>("No informed consent requirements for adults")</f>
        <v>No informed consent requirements for adults</v>
      </c>
      <c r="J6">
        <v>0</v>
      </c>
      <c r="AZ6">
        <v>1</v>
      </c>
      <c r="BA6" t="s">
        <v>358</v>
      </c>
      <c r="BC6" t="str">
        <f>("Physicians, Dentists, Nurse practitioners, Physician Assistants, Optometrist, Podiatrist")</f>
        <v>Physicians, Dentists, Nurse practitioners, Physician Assistants, Optometrist, Podiatrist</v>
      </c>
      <c r="BD6" t="s">
        <v>358</v>
      </c>
      <c r="BF6" t="str">
        <f>("Informed consent must be obtained in all circumstances")</f>
        <v>Informed consent must be obtained in all circumstances</v>
      </c>
      <c r="BG6" t="s">
        <v>358</v>
      </c>
      <c r="BI6" t="str">
        <f t="shared" si="0"/>
        <v>No exceptions specified</v>
      </c>
      <c r="BL6" t="str">
        <f>("Parent, Guardian")</f>
        <v>Parent, Guardian</v>
      </c>
      <c r="BM6" t="s">
        <v>358</v>
      </c>
      <c r="BO6">
        <v>0</v>
      </c>
      <c r="BX6" t="str">
        <f>("Benefits of the use of the drug, Risks of the use of the drug")</f>
        <v>Benefits of the use of the drug, Risks of the use of the drug</v>
      </c>
      <c r="BY6" t="s">
        <v>358</v>
      </c>
      <c r="CA6" t="str">
        <f t="shared" si="1"/>
        <v>Law doesn't specify which specific risks must be discussed</v>
      </c>
      <c r="CD6" t="str">
        <f>("All opioids ")</f>
        <v xml:space="preserve">All opioids </v>
      </c>
      <c r="CE6" t="s">
        <v>358</v>
      </c>
      <c r="CG6">
        <v>1</v>
      </c>
      <c r="CH6" t="s">
        <v>359</v>
      </c>
      <c r="CJ6" t="str">
        <f>("Licensing board of the practitioner violating the law")</f>
        <v>Licensing board of the practitioner violating the law</v>
      </c>
      <c r="CK6" t="s">
        <v>360</v>
      </c>
      <c r="CM6" t="str">
        <f>("Criminal penalty, Professional disciplinary action, Fine")</f>
        <v>Criminal penalty, Professional disciplinary action, Fine</v>
      </c>
      <c r="CN6" t="s">
        <v>361</v>
      </c>
      <c r="CO6" t="s">
        <v>362</v>
      </c>
    </row>
    <row r="7" spans="1:93" x14ac:dyDescent="0.35">
      <c r="A7" t="s">
        <v>223</v>
      </c>
      <c r="B7" s="1">
        <v>43572</v>
      </c>
      <c r="C7" s="1">
        <v>43830</v>
      </c>
      <c r="D7" t="str">
        <f t="shared" ref="D7:D23" si="2">("Yes, for both adults and minors ")</f>
        <v xml:space="preserve">Yes, for both adults and minors </v>
      </c>
      <c r="E7" t="s">
        <v>363</v>
      </c>
      <c r="G7" t="str">
        <f>("Yes")</f>
        <v>Yes</v>
      </c>
      <c r="J7">
        <v>1</v>
      </c>
      <c r="K7" t="s">
        <v>364</v>
      </c>
      <c r="M7" t="str">
        <f>("Optometrist")</f>
        <v>Optometrist</v>
      </c>
      <c r="N7" t="s">
        <v>364</v>
      </c>
      <c r="P7" t="str">
        <f>("Informed consent must be obtained in all circumstances")</f>
        <v>Informed consent must be obtained in all circumstances</v>
      </c>
      <c r="Q7" t="s">
        <v>364</v>
      </c>
      <c r="S7" t="str">
        <f>("No exceptions specified ")</f>
        <v xml:space="preserve">No exceptions specified </v>
      </c>
      <c r="U7" t="s">
        <v>365</v>
      </c>
      <c r="V7">
        <v>1</v>
      </c>
      <c r="W7" t="s">
        <v>364</v>
      </c>
      <c r="Y7">
        <v>1</v>
      </c>
      <c r="Z7" t="s">
        <v>366</v>
      </c>
      <c r="AB7">
        <v>0</v>
      </c>
      <c r="AE7" t="str">
        <f>("Alternative treatment options, Documentation of informed consent")</f>
        <v>Alternative treatment options, Documentation of informed consent</v>
      </c>
      <c r="AF7" t="s">
        <v>366</v>
      </c>
      <c r="AH7" t="str">
        <f>("Benefits of the use of the drug, Risks of the use of the drug, Alternative treatment options")</f>
        <v>Benefits of the use of the drug, Risks of the use of the drug, Alternative treatment options</v>
      </c>
      <c r="AI7" t="s">
        <v>364</v>
      </c>
      <c r="AK7" t="str">
        <f>("Law doesn’t specify which specific risks must be discussed")</f>
        <v>Law doesn’t specify which specific risks must be discussed</v>
      </c>
      <c r="AN7" t="str">
        <f>("All controlled substances, including all opioids")</f>
        <v>All controlled substances, including all opioids</v>
      </c>
      <c r="AO7" t="s">
        <v>364</v>
      </c>
      <c r="AQ7">
        <v>1</v>
      </c>
      <c r="AR7" t="s">
        <v>367</v>
      </c>
      <c r="AT7" t="str">
        <f>("Licensing board of the practitioner violating the law")</f>
        <v>Licensing board of the practitioner violating the law</v>
      </c>
      <c r="AU7" t="s">
        <v>368</v>
      </c>
      <c r="AW7" t="str">
        <f>("Professional disciplinary action")</f>
        <v>Professional disciplinary action</v>
      </c>
      <c r="AX7" t="s">
        <v>367</v>
      </c>
      <c r="AZ7">
        <v>1</v>
      </c>
      <c r="BA7" t="s">
        <v>363</v>
      </c>
      <c r="BC7" t="str">
        <f>("Physicians, Dentists, Nurse practitioners, Physician Assistants, Optometrist, Podiatrist")</f>
        <v>Physicians, Dentists, Nurse practitioners, Physician Assistants, Optometrist, Podiatrist</v>
      </c>
      <c r="BD7" t="s">
        <v>363</v>
      </c>
      <c r="BF7" t="str">
        <f>("Informed consent must be obtained in all circumstances")</f>
        <v>Informed consent must be obtained in all circumstances</v>
      </c>
      <c r="BG7" t="s">
        <v>363</v>
      </c>
      <c r="BI7" t="str">
        <f t="shared" si="0"/>
        <v>No exceptions specified</v>
      </c>
      <c r="BK7" t="s">
        <v>369</v>
      </c>
      <c r="BL7" t="str">
        <f>("Parent, Guardian")</f>
        <v>Parent, Guardian</v>
      </c>
      <c r="BM7" t="s">
        <v>363</v>
      </c>
      <c r="BO7">
        <v>1</v>
      </c>
      <c r="BP7" t="s">
        <v>366</v>
      </c>
      <c r="BQ7" t="s">
        <v>370</v>
      </c>
      <c r="BR7">
        <v>0</v>
      </c>
      <c r="BU7" t="str">
        <f>("Alternative treatment options, Documentation of informed consent")</f>
        <v>Alternative treatment options, Documentation of informed consent</v>
      </c>
      <c r="BV7" t="s">
        <v>366</v>
      </c>
      <c r="BX7" t="str">
        <f>("Benefits of the use of the drug, Risks of the use of the drug, Alternative treatment options")</f>
        <v>Benefits of the use of the drug, Risks of the use of the drug, Alternative treatment options</v>
      </c>
      <c r="BY7" t="s">
        <v>363</v>
      </c>
      <c r="BZ7" t="s">
        <v>371</v>
      </c>
      <c r="CA7" t="str">
        <f t="shared" si="1"/>
        <v>Law doesn't specify which specific risks must be discussed</v>
      </c>
      <c r="CD7" t="str">
        <f>("All controlled substances, including all opioids, All opioids ")</f>
        <v xml:space="preserve">All controlled substances, including all opioids, All opioids </v>
      </c>
      <c r="CE7" t="s">
        <v>372</v>
      </c>
      <c r="CF7" t="s">
        <v>373</v>
      </c>
      <c r="CG7">
        <v>1</v>
      </c>
      <c r="CH7" t="s">
        <v>374</v>
      </c>
      <c r="CJ7" t="str">
        <f>("Licensing board of the practitioner violating the law")</f>
        <v>Licensing board of the practitioner violating the law</v>
      </c>
      <c r="CK7" t="s">
        <v>375</v>
      </c>
      <c r="CM7" t="str">
        <f>("Criminal penalty, Professional disciplinary action, Fine")</f>
        <v>Criminal penalty, Professional disciplinary action, Fine</v>
      </c>
      <c r="CN7" t="s">
        <v>376</v>
      </c>
      <c r="CO7" t="s">
        <v>377</v>
      </c>
    </row>
    <row r="8" spans="1:93" x14ac:dyDescent="0.35">
      <c r="A8" t="s">
        <v>224</v>
      </c>
      <c r="B8" s="1">
        <v>41640</v>
      </c>
      <c r="C8" s="1">
        <v>41820</v>
      </c>
      <c r="D8" t="str">
        <f t="shared" si="2"/>
        <v xml:space="preserve">Yes, for both adults and minors </v>
      </c>
      <c r="E8" t="s">
        <v>378</v>
      </c>
      <c r="G8" t="str">
        <f t="shared" ref="G8:G23" si="3">("No")</f>
        <v>No</v>
      </c>
      <c r="J8">
        <v>1</v>
      </c>
      <c r="K8" t="s">
        <v>378</v>
      </c>
      <c r="M8" t="str">
        <f t="shared" ref="M8:M23" si="4">("Physicians, Nurse practitioners, Physician Assistants")</f>
        <v>Physicians, Nurse practitioners, Physician Assistants</v>
      </c>
      <c r="N8" t="s">
        <v>379</v>
      </c>
      <c r="P8" t="str">
        <f>("Treatment of all pain")</f>
        <v>Treatment of all pain</v>
      </c>
      <c r="Q8" t="s">
        <v>378</v>
      </c>
      <c r="S8" t="str">
        <f>("No exceptions specified ")</f>
        <v xml:space="preserve">No exceptions specified </v>
      </c>
      <c r="U8" t="s">
        <v>380</v>
      </c>
      <c r="V8">
        <v>0</v>
      </c>
      <c r="Y8">
        <v>1</v>
      </c>
      <c r="Z8" t="s">
        <v>378</v>
      </c>
      <c r="AB8">
        <v>0</v>
      </c>
      <c r="AE8" t="str">
        <f>("Documentation of informed consent")</f>
        <v>Documentation of informed consent</v>
      </c>
      <c r="AF8" t="s">
        <v>378</v>
      </c>
      <c r="AH8" t="str">
        <f>("Benefits of the use of the drug, Risks of the use of the drug")</f>
        <v>Benefits of the use of the drug, Risks of the use of the drug</v>
      </c>
      <c r="AI8" t="s">
        <v>378</v>
      </c>
      <c r="AK8" t="str">
        <f>("Law doesn’t specify which specific risks must be discussed")</f>
        <v>Law doesn’t specify which specific risks must be discussed</v>
      </c>
      <c r="AN8" t="str">
        <f>("All controlled substances, including all opioids")</f>
        <v>All controlled substances, including all opioids</v>
      </c>
      <c r="AO8" t="s">
        <v>378</v>
      </c>
      <c r="AQ8">
        <v>0</v>
      </c>
      <c r="AS8" t="s">
        <v>381</v>
      </c>
      <c r="AZ8">
        <v>1</v>
      </c>
      <c r="BA8" t="s">
        <v>378</v>
      </c>
      <c r="BC8" t="str">
        <f t="shared" ref="BC8:BC23" si="5">("Physicians, Nurse practitioners, Physician Assistants")</f>
        <v>Physicians, Nurse practitioners, Physician Assistants</v>
      </c>
      <c r="BD8" t="s">
        <v>379</v>
      </c>
      <c r="BF8" t="str">
        <f>("Treatment of all pain")</f>
        <v>Treatment of all pain</v>
      </c>
      <c r="BG8" t="s">
        <v>378</v>
      </c>
      <c r="BI8" t="str">
        <f t="shared" si="0"/>
        <v>No exceptions specified</v>
      </c>
      <c r="BK8" t="s">
        <v>380</v>
      </c>
      <c r="BL8" t="str">
        <f>("Not addressed")</f>
        <v>Not addressed</v>
      </c>
      <c r="BO8">
        <v>1</v>
      </c>
      <c r="BP8" t="s">
        <v>378</v>
      </c>
      <c r="BR8">
        <v>0</v>
      </c>
      <c r="BU8" t="str">
        <f>("Documentation of informed consent")</f>
        <v>Documentation of informed consent</v>
      </c>
      <c r="BV8" t="s">
        <v>378</v>
      </c>
      <c r="BX8" t="str">
        <f>("Benefits of the use of the drug, Risks of the use of the drug")</f>
        <v>Benefits of the use of the drug, Risks of the use of the drug</v>
      </c>
      <c r="BY8" t="s">
        <v>378</v>
      </c>
      <c r="CA8" t="str">
        <f t="shared" si="1"/>
        <v>Law doesn't specify which specific risks must be discussed</v>
      </c>
      <c r="CD8" t="str">
        <f>("All controlled substances, including all opioids")</f>
        <v>All controlled substances, including all opioids</v>
      </c>
      <c r="CE8" t="s">
        <v>378</v>
      </c>
      <c r="CG8">
        <v>0</v>
      </c>
      <c r="CI8" t="s">
        <v>381</v>
      </c>
    </row>
    <row r="9" spans="1:93" x14ac:dyDescent="0.35">
      <c r="A9" t="s">
        <v>224</v>
      </c>
      <c r="B9" s="1">
        <v>41821</v>
      </c>
      <c r="C9" s="1">
        <v>42004</v>
      </c>
      <c r="D9" t="str">
        <f t="shared" si="2"/>
        <v xml:space="preserve">Yes, for both adults and minors </v>
      </c>
      <c r="E9" t="s">
        <v>378</v>
      </c>
      <c r="G9" t="str">
        <f t="shared" si="3"/>
        <v>No</v>
      </c>
      <c r="J9">
        <v>1</v>
      </c>
      <c r="K9" t="s">
        <v>378</v>
      </c>
      <c r="M9" t="str">
        <f t="shared" si="4"/>
        <v>Physicians, Nurse practitioners, Physician Assistants</v>
      </c>
      <c r="N9" t="s">
        <v>382</v>
      </c>
      <c r="P9" t="str">
        <f>("Treatment of all pain")</f>
        <v>Treatment of all pain</v>
      </c>
      <c r="Q9" t="s">
        <v>378</v>
      </c>
      <c r="S9" t="str">
        <f>("No exceptions specified ")</f>
        <v xml:space="preserve">No exceptions specified </v>
      </c>
      <c r="U9" t="s">
        <v>380</v>
      </c>
      <c r="V9">
        <v>0</v>
      </c>
      <c r="Y9">
        <v>1</v>
      </c>
      <c r="Z9" t="s">
        <v>378</v>
      </c>
      <c r="AB9">
        <v>0</v>
      </c>
      <c r="AE9" t="str">
        <f>("Documentation of informed consent")</f>
        <v>Documentation of informed consent</v>
      </c>
      <c r="AF9" t="s">
        <v>378</v>
      </c>
      <c r="AH9" t="str">
        <f>("Benefits of the use of the drug, Risks of the use of the drug")</f>
        <v>Benefits of the use of the drug, Risks of the use of the drug</v>
      </c>
      <c r="AI9" t="s">
        <v>378</v>
      </c>
      <c r="AK9" t="str">
        <f>("Law doesn’t specify which specific risks must be discussed")</f>
        <v>Law doesn’t specify which specific risks must be discussed</v>
      </c>
      <c r="AN9" t="str">
        <f>("All controlled substances, including all opioids")</f>
        <v>All controlled substances, including all opioids</v>
      </c>
      <c r="AO9" t="s">
        <v>378</v>
      </c>
      <c r="AQ9">
        <v>0</v>
      </c>
      <c r="AS9" t="s">
        <v>381</v>
      </c>
      <c r="AZ9">
        <v>1</v>
      </c>
      <c r="BA9" t="s">
        <v>378</v>
      </c>
      <c r="BC9" t="str">
        <f t="shared" si="5"/>
        <v>Physicians, Nurse practitioners, Physician Assistants</v>
      </c>
      <c r="BD9" t="s">
        <v>382</v>
      </c>
      <c r="BF9" t="str">
        <f>("Treatment of all pain")</f>
        <v>Treatment of all pain</v>
      </c>
      <c r="BG9" t="s">
        <v>378</v>
      </c>
      <c r="BI9" t="str">
        <f t="shared" si="0"/>
        <v>No exceptions specified</v>
      </c>
      <c r="BK9" t="s">
        <v>380</v>
      </c>
      <c r="BL9" t="str">
        <f>("Not addressed")</f>
        <v>Not addressed</v>
      </c>
      <c r="BO9">
        <v>1</v>
      </c>
      <c r="BP9" t="s">
        <v>378</v>
      </c>
      <c r="BR9">
        <v>0</v>
      </c>
      <c r="BU9" t="str">
        <f>("Documentation of informed consent")</f>
        <v>Documentation of informed consent</v>
      </c>
      <c r="BV9" t="s">
        <v>378</v>
      </c>
      <c r="BX9" t="str">
        <f>("Benefits of the use of the drug, Risks of the use of the drug")</f>
        <v>Benefits of the use of the drug, Risks of the use of the drug</v>
      </c>
      <c r="BY9" t="s">
        <v>378</v>
      </c>
      <c r="CA9" t="str">
        <f t="shared" si="1"/>
        <v>Law doesn't specify which specific risks must be discussed</v>
      </c>
      <c r="CD9" t="str">
        <f>("All controlled substances, including all opioids")</f>
        <v>All controlled substances, including all opioids</v>
      </c>
      <c r="CE9" t="s">
        <v>378</v>
      </c>
      <c r="CG9">
        <v>0</v>
      </c>
      <c r="CI9" t="s">
        <v>381</v>
      </c>
    </row>
    <row r="10" spans="1:93" x14ac:dyDescent="0.35">
      <c r="A10" t="s">
        <v>224</v>
      </c>
      <c r="B10" s="1">
        <v>42005</v>
      </c>
      <c r="C10" s="1">
        <v>42490</v>
      </c>
      <c r="D10" t="str">
        <f t="shared" si="2"/>
        <v xml:space="preserve">Yes, for both adults and minors </v>
      </c>
      <c r="E10" t="s">
        <v>378</v>
      </c>
      <c r="G10" t="str">
        <f t="shared" si="3"/>
        <v>No</v>
      </c>
      <c r="J10">
        <v>1</v>
      </c>
      <c r="K10" t="s">
        <v>378</v>
      </c>
      <c r="M10" t="str">
        <f t="shared" si="4"/>
        <v>Physicians, Nurse practitioners, Physician Assistants</v>
      </c>
      <c r="N10" t="s">
        <v>379</v>
      </c>
      <c r="P10" t="str">
        <f>("Treatment of all pain")</f>
        <v>Treatment of all pain</v>
      </c>
      <c r="Q10" t="s">
        <v>378</v>
      </c>
      <c r="S10" t="str">
        <f>("No exceptions specified ")</f>
        <v xml:space="preserve">No exceptions specified </v>
      </c>
      <c r="U10" t="s">
        <v>380</v>
      </c>
      <c r="V10">
        <v>0</v>
      </c>
      <c r="Y10">
        <v>1</v>
      </c>
      <c r="Z10" t="s">
        <v>378</v>
      </c>
      <c r="AB10">
        <v>0</v>
      </c>
      <c r="AE10" t="str">
        <f>("Documentation of informed consent")</f>
        <v>Documentation of informed consent</v>
      </c>
      <c r="AF10" t="s">
        <v>378</v>
      </c>
      <c r="AH10" t="str">
        <f>("Benefits of the use of the drug, Risks of the use of the drug")</f>
        <v>Benefits of the use of the drug, Risks of the use of the drug</v>
      </c>
      <c r="AI10" t="s">
        <v>378</v>
      </c>
      <c r="AK10" t="str">
        <f>("Law doesn’t specify which specific risks must be discussed")</f>
        <v>Law doesn’t specify which specific risks must be discussed</v>
      </c>
      <c r="AN10" t="str">
        <f>("All controlled substances, including all opioids")</f>
        <v>All controlled substances, including all opioids</v>
      </c>
      <c r="AO10" t="s">
        <v>378</v>
      </c>
      <c r="AQ10">
        <v>0</v>
      </c>
      <c r="AZ10">
        <v>1</v>
      </c>
      <c r="BA10" t="s">
        <v>378</v>
      </c>
      <c r="BC10" t="str">
        <f t="shared" si="5"/>
        <v>Physicians, Nurse practitioners, Physician Assistants</v>
      </c>
      <c r="BD10" t="s">
        <v>379</v>
      </c>
      <c r="BF10" t="str">
        <f>("Treatment of all pain")</f>
        <v>Treatment of all pain</v>
      </c>
      <c r="BG10" t="s">
        <v>378</v>
      </c>
      <c r="BI10" t="str">
        <f t="shared" si="0"/>
        <v>No exceptions specified</v>
      </c>
      <c r="BK10" t="s">
        <v>380</v>
      </c>
      <c r="BL10" t="str">
        <f>("Not addressed")</f>
        <v>Not addressed</v>
      </c>
      <c r="BO10">
        <v>1</v>
      </c>
      <c r="BP10" t="s">
        <v>378</v>
      </c>
      <c r="BR10">
        <v>0</v>
      </c>
      <c r="BU10" t="str">
        <f>("Documentation of informed consent")</f>
        <v>Documentation of informed consent</v>
      </c>
      <c r="BV10" t="s">
        <v>378</v>
      </c>
      <c r="BX10" t="str">
        <f>("Benefits of the use of the drug, Risks of the use of the drug")</f>
        <v>Benefits of the use of the drug, Risks of the use of the drug</v>
      </c>
      <c r="BY10" t="s">
        <v>378</v>
      </c>
      <c r="CA10" t="str">
        <f t="shared" si="1"/>
        <v>Law doesn't specify which specific risks must be discussed</v>
      </c>
      <c r="CD10" t="str">
        <f>("All controlled substances, including all opioids")</f>
        <v>All controlled substances, including all opioids</v>
      </c>
      <c r="CE10" t="s">
        <v>378</v>
      </c>
      <c r="CG10">
        <v>0</v>
      </c>
      <c r="CI10" t="s">
        <v>381</v>
      </c>
    </row>
    <row r="11" spans="1:93" x14ac:dyDescent="0.35">
      <c r="A11" t="s">
        <v>224</v>
      </c>
      <c r="B11" s="1">
        <v>42491</v>
      </c>
      <c r="C11" s="1">
        <v>42943</v>
      </c>
      <c r="D11" t="str">
        <f t="shared" si="2"/>
        <v xml:space="preserve">Yes, for both adults and minors </v>
      </c>
      <c r="E11" t="s">
        <v>378</v>
      </c>
      <c r="G11" t="str">
        <f t="shared" si="3"/>
        <v>No</v>
      </c>
      <c r="J11">
        <v>1</v>
      </c>
      <c r="K11" t="s">
        <v>378</v>
      </c>
      <c r="M11" t="str">
        <f t="shared" si="4"/>
        <v>Physicians, Nurse practitioners, Physician Assistants</v>
      </c>
      <c r="N11" t="s">
        <v>379</v>
      </c>
      <c r="P11" t="str">
        <f>("Treatment of all pain")</f>
        <v>Treatment of all pain</v>
      </c>
      <c r="Q11" t="s">
        <v>378</v>
      </c>
      <c r="S11" t="str">
        <f>("No exceptions specified ")</f>
        <v xml:space="preserve">No exceptions specified </v>
      </c>
      <c r="U11" t="s">
        <v>380</v>
      </c>
      <c r="V11">
        <v>0</v>
      </c>
      <c r="Y11">
        <v>1</v>
      </c>
      <c r="Z11" t="s">
        <v>378</v>
      </c>
      <c r="AB11">
        <v>0</v>
      </c>
      <c r="AE11" t="str">
        <f>("Documentation of informed consent")</f>
        <v>Documentation of informed consent</v>
      </c>
      <c r="AF11" t="s">
        <v>378</v>
      </c>
      <c r="AH11" t="str">
        <f>("Benefits of the use of the drug, Risks of the use of the drug")</f>
        <v>Benefits of the use of the drug, Risks of the use of the drug</v>
      </c>
      <c r="AI11" t="s">
        <v>378</v>
      </c>
      <c r="AK11" t="str">
        <f>("Law doesn’t specify which specific risks must be discussed")</f>
        <v>Law doesn’t specify which specific risks must be discussed</v>
      </c>
      <c r="AN11" t="str">
        <f>("All controlled substances, including all opioids")</f>
        <v>All controlled substances, including all opioids</v>
      </c>
      <c r="AO11" t="s">
        <v>378</v>
      </c>
      <c r="AQ11">
        <v>0</v>
      </c>
      <c r="AS11" t="s">
        <v>381</v>
      </c>
      <c r="AZ11">
        <v>1</v>
      </c>
      <c r="BA11" t="s">
        <v>378</v>
      </c>
      <c r="BC11" t="str">
        <f t="shared" si="5"/>
        <v>Physicians, Nurse practitioners, Physician Assistants</v>
      </c>
      <c r="BD11" t="s">
        <v>379</v>
      </c>
      <c r="BF11" t="str">
        <f>("Treatment of all pain")</f>
        <v>Treatment of all pain</v>
      </c>
      <c r="BG11" t="s">
        <v>378</v>
      </c>
      <c r="BI11" t="str">
        <f t="shared" si="0"/>
        <v>No exceptions specified</v>
      </c>
      <c r="BK11" t="s">
        <v>380</v>
      </c>
      <c r="BL11" t="str">
        <f>("Not addressed")</f>
        <v>Not addressed</v>
      </c>
      <c r="BO11">
        <v>1</v>
      </c>
      <c r="BP11" t="s">
        <v>378</v>
      </c>
      <c r="BR11">
        <v>0</v>
      </c>
      <c r="BU11" t="str">
        <f>("Documentation of informed consent")</f>
        <v>Documentation of informed consent</v>
      </c>
      <c r="BV11" t="s">
        <v>378</v>
      </c>
      <c r="BX11" t="str">
        <f>("Benefits of the use of the drug, Risks of the use of the drug")</f>
        <v>Benefits of the use of the drug, Risks of the use of the drug</v>
      </c>
      <c r="BY11" t="s">
        <v>378</v>
      </c>
      <c r="CA11" t="str">
        <f t="shared" si="1"/>
        <v>Law doesn't specify which specific risks must be discussed</v>
      </c>
      <c r="CD11" t="str">
        <f>("All controlled substances, including all opioids")</f>
        <v>All controlled substances, including all opioids</v>
      </c>
      <c r="CE11" t="s">
        <v>378</v>
      </c>
      <c r="CG11">
        <v>0</v>
      </c>
      <c r="CI11" t="s">
        <v>381</v>
      </c>
    </row>
    <row r="12" spans="1:93" x14ac:dyDescent="0.35">
      <c r="A12" t="s">
        <v>224</v>
      </c>
      <c r="B12" s="1">
        <v>42944</v>
      </c>
      <c r="C12" s="1">
        <v>42955</v>
      </c>
      <c r="D12" t="str">
        <f t="shared" si="2"/>
        <v xml:space="preserve">Yes, for both adults and minors </v>
      </c>
      <c r="E12" t="s">
        <v>383</v>
      </c>
      <c r="G12" t="str">
        <f t="shared" si="3"/>
        <v>No</v>
      </c>
      <c r="J12">
        <v>1</v>
      </c>
      <c r="K12" t="s">
        <v>383</v>
      </c>
      <c r="M12" t="str">
        <f t="shared" si="4"/>
        <v>Physicians, Nurse practitioners, Physician Assistants</v>
      </c>
      <c r="N12" t="s">
        <v>384</v>
      </c>
      <c r="P12" t="str">
        <f t="shared" ref="P12:P23" si="6">("Treatment of all pain, Informed consent must be obtained in all circumstances")</f>
        <v>Treatment of all pain, Informed consent must be obtained in all circumstances</v>
      </c>
      <c r="Q12" t="s">
        <v>383</v>
      </c>
      <c r="R12" t="s">
        <v>385</v>
      </c>
      <c r="S12" t="str">
        <f>("Treatment of a terminal condition, No exceptions specified ")</f>
        <v xml:space="preserve">Treatment of a terminal condition, No exceptions specified </v>
      </c>
      <c r="T12" t="s">
        <v>386</v>
      </c>
      <c r="U12" t="s">
        <v>387</v>
      </c>
      <c r="V12">
        <v>1</v>
      </c>
      <c r="W12" t="s">
        <v>386</v>
      </c>
      <c r="X12" t="s">
        <v>388</v>
      </c>
      <c r="Y12">
        <v>1</v>
      </c>
      <c r="Z12" t="s">
        <v>383</v>
      </c>
      <c r="AB12">
        <v>1</v>
      </c>
      <c r="AC12" t="s">
        <v>386</v>
      </c>
      <c r="AD12" t="s">
        <v>389</v>
      </c>
      <c r="AE12" t="str">
        <f t="shared" ref="AE12:AE23" si="7">("Alternative treatment options, Documentation of informed consent")</f>
        <v>Alternative treatment options, Documentation of informed consent</v>
      </c>
      <c r="AF12" t="s">
        <v>383</v>
      </c>
      <c r="AG12" t="s">
        <v>390</v>
      </c>
      <c r="AH12" t="str">
        <f t="shared" ref="AH12:AH23" si="8">("Benefits of the use of the drug, Risks of the use of the drug, Alternative treatment options")</f>
        <v>Benefits of the use of the drug, Risks of the use of the drug, Alternative treatment options</v>
      </c>
      <c r="AI12" t="s">
        <v>383</v>
      </c>
      <c r="AJ12" t="s">
        <v>391</v>
      </c>
      <c r="AK12" t="str">
        <f>("Risk of side effects, Risk of drug interaction")</f>
        <v>Risk of side effects, Risk of drug interaction</v>
      </c>
      <c r="AL12" t="s">
        <v>386</v>
      </c>
      <c r="AM12" t="s">
        <v>392</v>
      </c>
      <c r="AN12" t="str">
        <f t="shared" ref="AN12:AN23" si="9">("All controlled substances, including all opioids, All opioids ")</f>
        <v xml:space="preserve">All controlled substances, including all opioids, All opioids </v>
      </c>
      <c r="AO12" t="s">
        <v>383</v>
      </c>
      <c r="AQ12">
        <v>0</v>
      </c>
      <c r="AZ12">
        <v>1</v>
      </c>
      <c r="BA12" t="s">
        <v>383</v>
      </c>
      <c r="BC12" t="str">
        <f t="shared" si="5"/>
        <v>Physicians, Nurse practitioners, Physician Assistants</v>
      </c>
      <c r="BD12" t="s">
        <v>384</v>
      </c>
      <c r="BF12" t="str">
        <f t="shared" ref="BF12:BF23" si="10">("Treatment of all pain, Informed consent must be obtained in all circumstances")</f>
        <v>Treatment of all pain, Informed consent must be obtained in all circumstances</v>
      </c>
      <c r="BG12" t="s">
        <v>383</v>
      </c>
      <c r="BH12" t="s">
        <v>385</v>
      </c>
      <c r="BI12" t="str">
        <f>("Treatment of a terminal condition, No exceptions specified")</f>
        <v>Treatment of a terminal condition, No exceptions specified</v>
      </c>
      <c r="BJ12" t="s">
        <v>386</v>
      </c>
      <c r="BK12" t="s">
        <v>387</v>
      </c>
      <c r="BL12" t="str">
        <f>("Representative, Parent, Guardian, Surrogate")</f>
        <v>Representative, Parent, Guardian, Surrogate</v>
      </c>
      <c r="BM12" t="s">
        <v>393</v>
      </c>
      <c r="BN12" t="s">
        <v>394</v>
      </c>
      <c r="BO12">
        <v>1</v>
      </c>
      <c r="BP12" t="s">
        <v>383</v>
      </c>
      <c r="BR12">
        <v>1</v>
      </c>
      <c r="BS12" t="s">
        <v>386</v>
      </c>
      <c r="BT12" t="s">
        <v>389</v>
      </c>
      <c r="BU12" t="str">
        <f t="shared" ref="BU12:BU23" si="11">("Alternative treatment options, Documentation of informed consent")</f>
        <v>Alternative treatment options, Documentation of informed consent</v>
      </c>
      <c r="BV12" t="s">
        <v>383</v>
      </c>
      <c r="BW12" t="s">
        <v>390</v>
      </c>
      <c r="BX12" t="str">
        <f t="shared" ref="BX12:BX23" si="12">("Benefits of the use of the drug, Risks of the use of the drug, Alternative treatment options")</f>
        <v>Benefits of the use of the drug, Risks of the use of the drug, Alternative treatment options</v>
      </c>
      <c r="BY12" t="s">
        <v>383</v>
      </c>
      <c r="BZ12" t="s">
        <v>391</v>
      </c>
      <c r="CA12" t="str">
        <f>("Risk of side effects, Risk of drug interaction ")</f>
        <v xml:space="preserve">Risk of side effects, Risk of drug interaction </v>
      </c>
      <c r="CB12" t="s">
        <v>386</v>
      </c>
      <c r="CC12" t="s">
        <v>392</v>
      </c>
      <c r="CD12" t="str">
        <f t="shared" ref="CD12:CD23" si="13">("All controlled substances, including all opioids, All opioids ")</f>
        <v xml:space="preserve">All controlled substances, including all opioids, All opioids </v>
      </c>
      <c r="CE12" t="s">
        <v>383</v>
      </c>
      <c r="CG12">
        <v>0</v>
      </c>
      <c r="CI12" t="s">
        <v>381</v>
      </c>
    </row>
    <row r="13" spans="1:93" x14ac:dyDescent="0.35">
      <c r="A13" t="s">
        <v>224</v>
      </c>
      <c r="B13" s="1">
        <v>42956</v>
      </c>
      <c r="C13" s="1">
        <v>43124</v>
      </c>
      <c r="D13" t="str">
        <f t="shared" si="2"/>
        <v xml:space="preserve">Yes, for both adults and minors </v>
      </c>
      <c r="E13" t="s">
        <v>383</v>
      </c>
      <c r="G13" t="str">
        <f t="shared" si="3"/>
        <v>No</v>
      </c>
      <c r="J13">
        <v>1</v>
      </c>
      <c r="K13" t="s">
        <v>383</v>
      </c>
      <c r="M13" t="str">
        <f t="shared" si="4"/>
        <v>Physicians, Nurse practitioners, Physician Assistants</v>
      </c>
      <c r="N13" t="s">
        <v>384</v>
      </c>
      <c r="P13" t="str">
        <f t="shared" si="6"/>
        <v>Treatment of all pain, Informed consent must be obtained in all circumstances</v>
      </c>
      <c r="Q13" t="s">
        <v>383</v>
      </c>
      <c r="R13" t="s">
        <v>385</v>
      </c>
      <c r="S13" t="str">
        <f>("Treatment of a terminal condition, No exceptions specified ")</f>
        <v xml:space="preserve">Treatment of a terminal condition, No exceptions specified </v>
      </c>
      <c r="T13" t="s">
        <v>386</v>
      </c>
      <c r="U13" t="s">
        <v>387</v>
      </c>
      <c r="V13">
        <v>1</v>
      </c>
      <c r="W13" t="s">
        <v>386</v>
      </c>
      <c r="X13" t="s">
        <v>388</v>
      </c>
      <c r="Y13">
        <v>1</v>
      </c>
      <c r="Z13" t="s">
        <v>383</v>
      </c>
      <c r="AB13">
        <v>1</v>
      </c>
      <c r="AC13" t="s">
        <v>386</v>
      </c>
      <c r="AD13" t="s">
        <v>389</v>
      </c>
      <c r="AE13" t="str">
        <f t="shared" si="7"/>
        <v>Alternative treatment options, Documentation of informed consent</v>
      </c>
      <c r="AF13" t="s">
        <v>383</v>
      </c>
      <c r="AG13" t="s">
        <v>390</v>
      </c>
      <c r="AH13" t="str">
        <f t="shared" si="8"/>
        <v>Benefits of the use of the drug, Risks of the use of the drug, Alternative treatment options</v>
      </c>
      <c r="AI13" t="s">
        <v>383</v>
      </c>
      <c r="AJ13" t="s">
        <v>391</v>
      </c>
      <c r="AK13" t="str">
        <f>("Risk of side effects, Risk of drug interaction")</f>
        <v>Risk of side effects, Risk of drug interaction</v>
      </c>
      <c r="AL13" t="s">
        <v>386</v>
      </c>
      <c r="AM13" t="s">
        <v>392</v>
      </c>
      <c r="AN13" t="str">
        <f t="shared" si="9"/>
        <v xml:space="preserve">All controlled substances, including all opioids, All opioids </v>
      </c>
      <c r="AO13" t="s">
        <v>383</v>
      </c>
      <c r="AQ13">
        <v>0</v>
      </c>
      <c r="AS13" t="s">
        <v>381</v>
      </c>
      <c r="AZ13">
        <v>1</v>
      </c>
      <c r="BA13" t="s">
        <v>383</v>
      </c>
      <c r="BC13" t="str">
        <f t="shared" si="5"/>
        <v>Physicians, Nurse practitioners, Physician Assistants</v>
      </c>
      <c r="BD13" t="s">
        <v>384</v>
      </c>
      <c r="BF13" t="str">
        <f t="shared" si="10"/>
        <v>Treatment of all pain, Informed consent must be obtained in all circumstances</v>
      </c>
      <c r="BG13" t="s">
        <v>383</v>
      </c>
      <c r="BH13" t="s">
        <v>385</v>
      </c>
      <c r="BI13" t="str">
        <f>("Treatment of a terminal condition, No exceptions specified")</f>
        <v>Treatment of a terminal condition, No exceptions specified</v>
      </c>
      <c r="BJ13" t="s">
        <v>386</v>
      </c>
      <c r="BK13" t="s">
        <v>387</v>
      </c>
      <c r="BL13" t="str">
        <f>("Representative, Parent, Guardian, Surrogate")</f>
        <v>Representative, Parent, Guardian, Surrogate</v>
      </c>
      <c r="BM13" t="s">
        <v>393</v>
      </c>
      <c r="BN13" t="s">
        <v>394</v>
      </c>
      <c r="BO13">
        <v>1</v>
      </c>
      <c r="BP13" t="s">
        <v>383</v>
      </c>
      <c r="BR13">
        <v>1</v>
      </c>
      <c r="BS13" t="s">
        <v>386</v>
      </c>
      <c r="BT13" t="s">
        <v>389</v>
      </c>
      <c r="BU13" t="str">
        <f t="shared" si="11"/>
        <v>Alternative treatment options, Documentation of informed consent</v>
      </c>
      <c r="BV13" t="s">
        <v>383</v>
      </c>
      <c r="BW13" t="s">
        <v>390</v>
      </c>
      <c r="BX13" t="str">
        <f t="shared" si="12"/>
        <v>Benefits of the use of the drug, Risks of the use of the drug, Alternative treatment options</v>
      </c>
      <c r="BY13" t="s">
        <v>383</v>
      </c>
      <c r="BZ13" t="s">
        <v>391</v>
      </c>
      <c r="CA13" t="str">
        <f>("Risk of side effects, Risk of drug interaction ")</f>
        <v xml:space="preserve">Risk of side effects, Risk of drug interaction </v>
      </c>
      <c r="CB13" t="s">
        <v>386</v>
      </c>
      <c r="CC13" t="s">
        <v>392</v>
      </c>
      <c r="CD13" t="str">
        <f t="shared" si="13"/>
        <v xml:space="preserve">All controlled substances, including all opioids, All opioids </v>
      </c>
      <c r="CE13" t="s">
        <v>383</v>
      </c>
      <c r="CG13">
        <v>0</v>
      </c>
      <c r="CI13" t="s">
        <v>381</v>
      </c>
    </row>
    <row r="14" spans="1:93" x14ac:dyDescent="0.35">
      <c r="A14" t="s">
        <v>224</v>
      </c>
      <c r="B14" s="1">
        <v>43125</v>
      </c>
      <c r="C14" s="1">
        <v>43164</v>
      </c>
      <c r="D14" t="str">
        <f t="shared" si="2"/>
        <v xml:space="preserve">Yes, for both adults and minors </v>
      </c>
      <c r="E14" t="s">
        <v>395</v>
      </c>
      <c r="G14" t="str">
        <f t="shared" si="3"/>
        <v>No</v>
      </c>
      <c r="J14">
        <v>1</v>
      </c>
      <c r="K14" t="s">
        <v>395</v>
      </c>
      <c r="M14" t="str">
        <f t="shared" si="4"/>
        <v>Physicians, Nurse practitioners, Physician Assistants</v>
      </c>
      <c r="N14" t="s">
        <v>396</v>
      </c>
      <c r="P14" t="str">
        <f t="shared" si="6"/>
        <v>Treatment of all pain, Informed consent must be obtained in all circumstances</v>
      </c>
      <c r="Q14" t="s">
        <v>395</v>
      </c>
      <c r="R14" t="s">
        <v>385</v>
      </c>
      <c r="S14" t="str">
        <f>("Treatment related to surgery, Treatment of malignant pain, Treatment of a terminal condition, No exceptions specified ")</f>
        <v xml:space="preserve">Treatment related to surgery, Treatment of malignant pain, Treatment of a terminal condition, No exceptions specified </v>
      </c>
      <c r="T14" t="s">
        <v>386</v>
      </c>
      <c r="U14" t="s">
        <v>397</v>
      </c>
      <c r="V14">
        <v>1</v>
      </c>
      <c r="W14" t="s">
        <v>398</v>
      </c>
      <c r="X14" t="s">
        <v>388</v>
      </c>
      <c r="Y14">
        <v>1</v>
      </c>
      <c r="Z14" t="s">
        <v>399</v>
      </c>
      <c r="AB14">
        <v>1</v>
      </c>
      <c r="AC14" t="s">
        <v>400</v>
      </c>
      <c r="AD14" t="s">
        <v>389</v>
      </c>
      <c r="AE14" t="str">
        <f t="shared" si="7"/>
        <v>Alternative treatment options, Documentation of informed consent</v>
      </c>
      <c r="AF14" t="s">
        <v>399</v>
      </c>
      <c r="AG14" t="s">
        <v>390</v>
      </c>
      <c r="AH14" t="str">
        <f t="shared" si="8"/>
        <v>Benefits of the use of the drug, Risks of the use of the drug, Alternative treatment options</v>
      </c>
      <c r="AI14" t="s">
        <v>395</v>
      </c>
      <c r="AJ14" t="s">
        <v>391</v>
      </c>
      <c r="AK14" t="str">
        <f t="shared" ref="AK14:AK23" si="14">("Risk of side effects, Risk of drug interaction, Risk of death")</f>
        <v>Risk of side effects, Risk of drug interaction, Risk of death</v>
      </c>
      <c r="AL14" t="s">
        <v>400</v>
      </c>
      <c r="AM14" t="s">
        <v>401</v>
      </c>
      <c r="AN14" t="str">
        <f t="shared" si="9"/>
        <v xml:space="preserve">All controlled substances, including all opioids, All opioids </v>
      </c>
      <c r="AO14" t="s">
        <v>383</v>
      </c>
      <c r="AQ14">
        <v>0</v>
      </c>
      <c r="AS14" t="s">
        <v>381</v>
      </c>
      <c r="AZ14">
        <v>1</v>
      </c>
      <c r="BA14" t="s">
        <v>395</v>
      </c>
      <c r="BC14" t="str">
        <f t="shared" si="5"/>
        <v>Physicians, Nurse practitioners, Physician Assistants</v>
      </c>
      <c r="BD14" t="s">
        <v>396</v>
      </c>
      <c r="BF14" t="str">
        <f t="shared" si="10"/>
        <v>Treatment of all pain, Informed consent must be obtained in all circumstances</v>
      </c>
      <c r="BG14" t="s">
        <v>395</v>
      </c>
      <c r="BH14" t="s">
        <v>385</v>
      </c>
      <c r="BI14" t="str">
        <f>("Treatment related to surgery, Treatment of malignant pain, Treatment of a terminal condition, No exceptions specified")</f>
        <v>Treatment related to surgery, Treatment of malignant pain, Treatment of a terminal condition, No exceptions specified</v>
      </c>
      <c r="BJ14" t="s">
        <v>386</v>
      </c>
      <c r="BK14" t="s">
        <v>397</v>
      </c>
      <c r="BL14" t="str">
        <f>("Representative, Parent, Guardian, Surrogate")</f>
        <v>Representative, Parent, Guardian, Surrogate</v>
      </c>
      <c r="BM14" t="s">
        <v>402</v>
      </c>
      <c r="BN14" t="s">
        <v>394</v>
      </c>
      <c r="BO14">
        <v>1</v>
      </c>
      <c r="BP14" t="s">
        <v>399</v>
      </c>
      <c r="BR14">
        <v>1</v>
      </c>
      <c r="BS14" t="s">
        <v>400</v>
      </c>
      <c r="BT14" t="s">
        <v>389</v>
      </c>
      <c r="BU14" t="str">
        <f t="shared" si="11"/>
        <v>Alternative treatment options, Documentation of informed consent</v>
      </c>
      <c r="BV14" t="s">
        <v>399</v>
      </c>
      <c r="BW14" t="s">
        <v>390</v>
      </c>
      <c r="BX14" t="str">
        <f t="shared" si="12"/>
        <v>Benefits of the use of the drug, Risks of the use of the drug, Alternative treatment options</v>
      </c>
      <c r="BY14" t="s">
        <v>395</v>
      </c>
      <c r="BZ14" t="s">
        <v>391</v>
      </c>
      <c r="CA14" t="str">
        <f t="shared" ref="CA14:CA23" si="15">("Risk of side effects, Risk of drug interaction , Risk of death")</f>
        <v>Risk of side effects, Risk of drug interaction , Risk of death</v>
      </c>
      <c r="CB14" t="s">
        <v>400</v>
      </c>
      <c r="CC14" t="s">
        <v>401</v>
      </c>
      <c r="CD14" t="str">
        <f t="shared" si="13"/>
        <v xml:space="preserve">All controlled substances, including all opioids, All opioids </v>
      </c>
      <c r="CE14" t="s">
        <v>395</v>
      </c>
      <c r="CG14">
        <v>0</v>
      </c>
      <c r="CI14" t="s">
        <v>381</v>
      </c>
    </row>
    <row r="15" spans="1:93" x14ac:dyDescent="0.35">
      <c r="A15" t="s">
        <v>224</v>
      </c>
      <c r="B15" s="1">
        <v>43165</v>
      </c>
      <c r="C15" s="1">
        <v>43215</v>
      </c>
      <c r="D15" t="str">
        <f t="shared" si="2"/>
        <v xml:space="preserve">Yes, for both adults and minors </v>
      </c>
      <c r="E15" t="s">
        <v>395</v>
      </c>
      <c r="G15" t="str">
        <f t="shared" si="3"/>
        <v>No</v>
      </c>
      <c r="J15">
        <v>1</v>
      </c>
      <c r="K15" t="s">
        <v>395</v>
      </c>
      <c r="M15" t="str">
        <f t="shared" si="4"/>
        <v>Physicians, Nurse practitioners, Physician Assistants</v>
      </c>
      <c r="N15" t="s">
        <v>396</v>
      </c>
      <c r="P15" t="str">
        <f t="shared" si="6"/>
        <v>Treatment of all pain, Informed consent must be obtained in all circumstances</v>
      </c>
      <c r="Q15" t="s">
        <v>395</v>
      </c>
      <c r="R15" t="s">
        <v>385</v>
      </c>
      <c r="S15" t="str">
        <f>("Treatment related to surgery, Treatment of malignant pain, Treatment of a terminal condition, No exceptions specified ")</f>
        <v xml:space="preserve">Treatment related to surgery, Treatment of malignant pain, Treatment of a terminal condition, No exceptions specified </v>
      </c>
      <c r="T15" t="s">
        <v>386</v>
      </c>
      <c r="U15" t="s">
        <v>397</v>
      </c>
      <c r="V15">
        <v>1</v>
      </c>
      <c r="W15" t="s">
        <v>398</v>
      </c>
      <c r="X15" t="s">
        <v>388</v>
      </c>
      <c r="Y15">
        <v>1</v>
      </c>
      <c r="Z15" t="s">
        <v>399</v>
      </c>
      <c r="AB15">
        <v>1</v>
      </c>
      <c r="AC15" t="s">
        <v>400</v>
      </c>
      <c r="AD15" t="s">
        <v>389</v>
      </c>
      <c r="AE15" t="str">
        <f t="shared" si="7"/>
        <v>Alternative treatment options, Documentation of informed consent</v>
      </c>
      <c r="AF15" t="s">
        <v>399</v>
      </c>
      <c r="AG15" t="s">
        <v>390</v>
      </c>
      <c r="AH15" t="str">
        <f t="shared" si="8"/>
        <v>Benefits of the use of the drug, Risks of the use of the drug, Alternative treatment options</v>
      </c>
      <c r="AI15" t="s">
        <v>395</v>
      </c>
      <c r="AJ15" t="s">
        <v>391</v>
      </c>
      <c r="AK15" t="str">
        <f t="shared" si="14"/>
        <v>Risk of side effects, Risk of drug interaction, Risk of death</v>
      </c>
      <c r="AL15" t="s">
        <v>400</v>
      </c>
      <c r="AM15" t="s">
        <v>401</v>
      </c>
      <c r="AN15" t="str">
        <f t="shared" si="9"/>
        <v xml:space="preserve">All controlled substances, including all opioids, All opioids </v>
      </c>
      <c r="AO15" t="s">
        <v>383</v>
      </c>
      <c r="AQ15">
        <v>0</v>
      </c>
      <c r="AS15" t="s">
        <v>381</v>
      </c>
      <c r="AZ15">
        <v>1</v>
      </c>
      <c r="BA15" t="s">
        <v>395</v>
      </c>
      <c r="BC15" t="str">
        <f t="shared" si="5"/>
        <v>Physicians, Nurse practitioners, Physician Assistants</v>
      </c>
      <c r="BD15" t="s">
        <v>396</v>
      </c>
      <c r="BF15" t="str">
        <f t="shared" si="10"/>
        <v>Treatment of all pain, Informed consent must be obtained in all circumstances</v>
      </c>
      <c r="BG15" t="s">
        <v>395</v>
      </c>
      <c r="BH15" t="s">
        <v>385</v>
      </c>
      <c r="BI15" t="str">
        <f>("Treatment related to surgery, Treatment of malignant pain, Treatment of a terminal condition, No exceptions specified")</f>
        <v>Treatment related to surgery, Treatment of malignant pain, Treatment of a terminal condition, No exceptions specified</v>
      </c>
      <c r="BJ15" t="s">
        <v>386</v>
      </c>
      <c r="BK15" t="s">
        <v>397</v>
      </c>
      <c r="BL15" t="str">
        <f>("Representative, Parent, Guardian, Surrogate")</f>
        <v>Representative, Parent, Guardian, Surrogate</v>
      </c>
      <c r="BM15" t="s">
        <v>402</v>
      </c>
      <c r="BN15" t="s">
        <v>394</v>
      </c>
      <c r="BO15">
        <v>1</v>
      </c>
      <c r="BP15" t="s">
        <v>399</v>
      </c>
      <c r="BR15">
        <v>1</v>
      </c>
      <c r="BS15" t="s">
        <v>400</v>
      </c>
      <c r="BT15" t="s">
        <v>389</v>
      </c>
      <c r="BU15" t="str">
        <f t="shared" si="11"/>
        <v>Alternative treatment options, Documentation of informed consent</v>
      </c>
      <c r="BV15" t="s">
        <v>399</v>
      </c>
      <c r="BW15" t="s">
        <v>390</v>
      </c>
      <c r="BX15" t="str">
        <f t="shared" si="12"/>
        <v>Benefits of the use of the drug, Risks of the use of the drug, Alternative treatment options</v>
      </c>
      <c r="BY15" t="s">
        <v>395</v>
      </c>
      <c r="BZ15" t="s">
        <v>391</v>
      </c>
      <c r="CA15" t="str">
        <f t="shared" si="15"/>
        <v>Risk of side effects, Risk of drug interaction , Risk of death</v>
      </c>
      <c r="CB15" t="s">
        <v>400</v>
      </c>
      <c r="CC15" t="s">
        <v>401</v>
      </c>
      <c r="CD15" t="str">
        <f t="shared" si="13"/>
        <v xml:space="preserve">All controlled substances, including all opioids, All opioids </v>
      </c>
      <c r="CE15" t="s">
        <v>395</v>
      </c>
      <c r="CG15">
        <v>0</v>
      </c>
      <c r="CI15" t="s">
        <v>381</v>
      </c>
    </row>
    <row r="16" spans="1:93" x14ac:dyDescent="0.35">
      <c r="A16" t="s">
        <v>224</v>
      </c>
      <c r="B16" s="1">
        <v>43216</v>
      </c>
      <c r="C16" s="1">
        <v>43314</v>
      </c>
      <c r="D16" t="str">
        <f t="shared" si="2"/>
        <v xml:space="preserve">Yes, for both adults and minors </v>
      </c>
      <c r="E16" t="s">
        <v>395</v>
      </c>
      <c r="G16" t="str">
        <f t="shared" si="3"/>
        <v>No</v>
      </c>
      <c r="J16">
        <v>1</v>
      </c>
      <c r="K16" t="s">
        <v>395</v>
      </c>
      <c r="M16" t="str">
        <f t="shared" si="4"/>
        <v>Physicians, Nurse practitioners, Physician Assistants</v>
      </c>
      <c r="N16" t="s">
        <v>396</v>
      </c>
      <c r="P16" t="str">
        <f t="shared" si="6"/>
        <v>Treatment of all pain, Informed consent must be obtained in all circumstances</v>
      </c>
      <c r="Q16" t="s">
        <v>395</v>
      </c>
      <c r="R16" t="s">
        <v>385</v>
      </c>
      <c r="S16" t="str">
        <f>("Treatment related to surgery, Treatment of malignant pain, Treatment of a terminal condition, No exceptions specified ")</f>
        <v xml:space="preserve">Treatment related to surgery, Treatment of malignant pain, Treatment of a terminal condition, No exceptions specified </v>
      </c>
      <c r="T16" t="s">
        <v>386</v>
      </c>
      <c r="U16" t="s">
        <v>397</v>
      </c>
      <c r="V16">
        <v>1</v>
      </c>
      <c r="W16" t="s">
        <v>398</v>
      </c>
      <c r="X16" t="s">
        <v>388</v>
      </c>
      <c r="Y16">
        <v>1</v>
      </c>
      <c r="Z16" t="s">
        <v>399</v>
      </c>
      <c r="AB16">
        <v>1</v>
      </c>
      <c r="AC16" t="s">
        <v>400</v>
      </c>
      <c r="AD16" t="s">
        <v>389</v>
      </c>
      <c r="AE16" t="str">
        <f t="shared" si="7"/>
        <v>Alternative treatment options, Documentation of informed consent</v>
      </c>
      <c r="AF16" t="s">
        <v>399</v>
      </c>
      <c r="AG16" t="s">
        <v>390</v>
      </c>
      <c r="AH16" t="str">
        <f t="shared" si="8"/>
        <v>Benefits of the use of the drug, Risks of the use of the drug, Alternative treatment options</v>
      </c>
      <c r="AI16" t="s">
        <v>395</v>
      </c>
      <c r="AJ16" t="s">
        <v>391</v>
      </c>
      <c r="AK16" t="str">
        <f t="shared" si="14"/>
        <v>Risk of side effects, Risk of drug interaction, Risk of death</v>
      </c>
      <c r="AL16" t="s">
        <v>400</v>
      </c>
      <c r="AM16" t="s">
        <v>401</v>
      </c>
      <c r="AN16" t="str">
        <f t="shared" si="9"/>
        <v xml:space="preserve">All controlled substances, including all opioids, All opioids </v>
      </c>
      <c r="AO16" t="s">
        <v>383</v>
      </c>
      <c r="AQ16">
        <v>0</v>
      </c>
      <c r="AS16" t="s">
        <v>381</v>
      </c>
      <c r="AZ16">
        <v>1</v>
      </c>
      <c r="BA16" t="s">
        <v>395</v>
      </c>
      <c r="BC16" t="str">
        <f t="shared" si="5"/>
        <v>Physicians, Nurse practitioners, Physician Assistants</v>
      </c>
      <c r="BD16" t="s">
        <v>396</v>
      </c>
      <c r="BF16" t="str">
        <f t="shared" si="10"/>
        <v>Treatment of all pain, Informed consent must be obtained in all circumstances</v>
      </c>
      <c r="BG16" t="s">
        <v>395</v>
      </c>
      <c r="BH16" t="s">
        <v>385</v>
      </c>
      <c r="BI16" t="str">
        <f>("Treatment related to surgery, Treatment of malignant pain, Treatment of a terminal condition, No exceptions specified")</f>
        <v>Treatment related to surgery, Treatment of malignant pain, Treatment of a terminal condition, No exceptions specified</v>
      </c>
      <c r="BJ16" t="s">
        <v>384</v>
      </c>
      <c r="BK16" t="s">
        <v>397</v>
      </c>
      <c r="BL16" t="str">
        <f>("Representative, Parent, Guardian, Surrogate")</f>
        <v>Representative, Parent, Guardian, Surrogate</v>
      </c>
      <c r="BM16" t="s">
        <v>402</v>
      </c>
      <c r="BN16" t="s">
        <v>394</v>
      </c>
      <c r="BO16">
        <v>1</v>
      </c>
      <c r="BP16" t="s">
        <v>399</v>
      </c>
      <c r="BR16">
        <v>1</v>
      </c>
      <c r="BS16" t="s">
        <v>400</v>
      </c>
      <c r="BT16" t="s">
        <v>389</v>
      </c>
      <c r="BU16" t="str">
        <f t="shared" si="11"/>
        <v>Alternative treatment options, Documentation of informed consent</v>
      </c>
      <c r="BV16" t="s">
        <v>399</v>
      </c>
      <c r="BW16" t="s">
        <v>390</v>
      </c>
      <c r="BX16" t="str">
        <f t="shared" si="12"/>
        <v>Benefits of the use of the drug, Risks of the use of the drug, Alternative treatment options</v>
      </c>
      <c r="BY16" t="s">
        <v>395</v>
      </c>
      <c r="BZ16" t="s">
        <v>391</v>
      </c>
      <c r="CA16" t="str">
        <f t="shared" si="15"/>
        <v>Risk of side effects, Risk of drug interaction , Risk of death</v>
      </c>
      <c r="CB16" t="s">
        <v>400</v>
      </c>
      <c r="CC16" t="s">
        <v>403</v>
      </c>
      <c r="CD16" t="str">
        <f t="shared" si="13"/>
        <v xml:space="preserve">All controlled substances, including all opioids, All opioids </v>
      </c>
      <c r="CE16" t="s">
        <v>395</v>
      </c>
      <c r="CG16">
        <v>0</v>
      </c>
      <c r="CI16" t="s">
        <v>381</v>
      </c>
    </row>
    <row r="17" spans="1:92" x14ac:dyDescent="0.35">
      <c r="A17" t="s">
        <v>224</v>
      </c>
      <c r="B17" s="1">
        <v>43315</v>
      </c>
      <c r="C17" s="1">
        <v>43465</v>
      </c>
      <c r="D17" t="str">
        <f t="shared" si="2"/>
        <v xml:space="preserve">Yes, for both adults and minors </v>
      </c>
      <c r="E17" t="s">
        <v>395</v>
      </c>
      <c r="G17" t="str">
        <f t="shared" si="3"/>
        <v>No</v>
      </c>
      <c r="J17">
        <v>1</v>
      </c>
      <c r="K17" t="s">
        <v>395</v>
      </c>
      <c r="M17" t="str">
        <f t="shared" si="4"/>
        <v>Physicians, Nurse practitioners, Physician Assistants</v>
      </c>
      <c r="N17" t="s">
        <v>396</v>
      </c>
      <c r="P17" t="str">
        <f t="shared" si="6"/>
        <v>Treatment of all pain, Informed consent must be obtained in all circumstances</v>
      </c>
      <c r="Q17" t="s">
        <v>395</v>
      </c>
      <c r="R17" t="s">
        <v>385</v>
      </c>
      <c r="S17" t="str">
        <f>("Treatment related to surgery, Treatment of malignant pain, Treatment of a terminal condition, No exceptions specified ")</f>
        <v xml:space="preserve">Treatment related to surgery, Treatment of malignant pain, Treatment of a terminal condition, No exceptions specified </v>
      </c>
      <c r="T17" t="s">
        <v>386</v>
      </c>
      <c r="U17" t="s">
        <v>397</v>
      </c>
      <c r="V17">
        <v>1</v>
      </c>
      <c r="W17" t="s">
        <v>398</v>
      </c>
      <c r="X17" t="s">
        <v>388</v>
      </c>
      <c r="Y17">
        <v>1</v>
      </c>
      <c r="Z17" t="s">
        <v>399</v>
      </c>
      <c r="AB17">
        <v>1</v>
      </c>
      <c r="AC17" t="s">
        <v>400</v>
      </c>
      <c r="AD17" t="s">
        <v>389</v>
      </c>
      <c r="AE17" t="str">
        <f t="shared" si="7"/>
        <v>Alternative treatment options, Documentation of informed consent</v>
      </c>
      <c r="AF17" t="s">
        <v>399</v>
      </c>
      <c r="AG17" t="s">
        <v>390</v>
      </c>
      <c r="AH17" t="str">
        <f t="shared" si="8"/>
        <v>Benefits of the use of the drug, Risks of the use of the drug, Alternative treatment options</v>
      </c>
      <c r="AI17" t="s">
        <v>395</v>
      </c>
      <c r="AJ17" t="s">
        <v>391</v>
      </c>
      <c r="AK17" t="str">
        <f t="shared" si="14"/>
        <v>Risk of side effects, Risk of drug interaction, Risk of death</v>
      </c>
      <c r="AL17" t="s">
        <v>398</v>
      </c>
      <c r="AM17" t="s">
        <v>401</v>
      </c>
      <c r="AN17" t="str">
        <f t="shared" si="9"/>
        <v xml:space="preserve">All controlled substances, including all opioids, All opioids </v>
      </c>
      <c r="AO17" t="s">
        <v>383</v>
      </c>
      <c r="AQ17">
        <v>0</v>
      </c>
      <c r="AS17" t="s">
        <v>381</v>
      </c>
      <c r="AZ17">
        <v>1</v>
      </c>
      <c r="BA17" t="s">
        <v>395</v>
      </c>
      <c r="BC17" t="str">
        <f t="shared" si="5"/>
        <v>Physicians, Nurse practitioners, Physician Assistants</v>
      </c>
      <c r="BD17" t="s">
        <v>404</v>
      </c>
      <c r="BF17" t="str">
        <f t="shared" si="10"/>
        <v>Treatment of all pain, Informed consent must be obtained in all circumstances</v>
      </c>
      <c r="BG17" t="s">
        <v>395</v>
      </c>
      <c r="BH17" t="s">
        <v>385</v>
      </c>
      <c r="BI17" t="str">
        <f>("Treatment related to surgery, Treatment of malignant pain, Treatment of a terminal condition, No exceptions specified")</f>
        <v>Treatment related to surgery, Treatment of malignant pain, Treatment of a terminal condition, No exceptions specified</v>
      </c>
      <c r="BJ17" t="s">
        <v>386</v>
      </c>
      <c r="BK17" t="s">
        <v>397</v>
      </c>
      <c r="BL17" t="str">
        <f t="shared" ref="BL17:BL23" si="16">("Representative")</f>
        <v>Representative</v>
      </c>
      <c r="BM17" t="s">
        <v>402</v>
      </c>
      <c r="BO17">
        <v>1</v>
      </c>
      <c r="BP17" t="s">
        <v>399</v>
      </c>
      <c r="BR17">
        <v>1</v>
      </c>
      <c r="BS17" t="s">
        <v>400</v>
      </c>
      <c r="BT17" t="s">
        <v>389</v>
      </c>
      <c r="BU17" t="str">
        <f t="shared" si="11"/>
        <v>Alternative treatment options, Documentation of informed consent</v>
      </c>
      <c r="BV17" t="s">
        <v>399</v>
      </c>
      <c r="BW17" t="s">
        <v>390</v>
      </c>
      <c r="BX17" t="str">
        <f t="shared" si="12"/>
        <v>Benefits of the use of the drug, Risks of the use of the drug, Alternative treatment options</v>
      </c>
      <c r="BY17" t="s">
        <v>395</v>
      </c>
      <c r="BZ17" t="s">
        <v>391</v>
      </c>
      <c r="CA17" t="str">
        <f t="shared" si="15"/>
        <v>Risk of side effects, Risk of drug interaction , Risk of death</v>
      </c>
      <c r="CB17" t="s">
        <v>400</v>
      </c>
      <c r="CC17" t="s">
        <v>401</v>
      </c>
      <c r="CD17" t="str">
        <f t="shared" si="13"/>
        <v xml:space="preserve">All controlled substances, including all opioids, All opioids </v>
      </c>
      <c r="CE17" t="s">
        <v>395</v>
      </c>
      <c r="CG17">
        <v>0</v>
      </c>
      <c r="CI17" t="s">
        <v>381</v>
      </c>
    </row>
    <row r="18" spans="1:92" x14ac:dyDescent="0.35">
      <c r="A18" t="s">
        <v>224</v>
      </c>
      <c r="B18" s="1">
        <v>43466</v>
      </c>
      <c r="C18" s="1">
        <v>43509</v>
      </c>
      <c r="D18" t="str">
        <f t="shared" si="2"/>
        <v xml:space="preserve">Yes, for both adults and minors </v>
      </c>
      <c r="E18" t="s">
        <v>405</v>
      </c>
      <c r="G18" t="str">
        <f t="shared" si="3"/>
        <v>No</v>
      </c>
      <c r="J18">
        <v>1</v>
      </c>
      <c r="K18" t="s">
        <v>405</v>
      </c>
      <c r="M18" t="str">
        <f t="shared" si="4"/>
        <v>Physicians, Nurse practitioners, Physician Assistants</v>
      </c>
      <c r="N18" t="s">
        <v>406</v>
      </c>
      <c r="P18" t="str">
        <f t="shared" si="6"/>
        <v>Treatment of all pain, Informed consent must be obtained in all circumstances</v>
      </c>
      <c r="Q18" t="s">
        <v>407</v>
      </c>
      <c r="R18" t="s">
        <v>408</v>
      </c>
      <c r="S18" t="str">
        <f t="shared" ref="S18:S23" si="17">("Treatment related to surgery, Treatment of malignant pain, Treatment of a terminal condition, Inpatient care, No exceptions specified ")</f>
        <v xml:space="preserve">Treatment related to surgery, Treatment of malignant pain, Treatment of a terminal condition, Inpatient care, No exceptions specified </v>
      </c>
      <c r="T18" t="s">
        <v>409</v>
      </c>
      <c r="U18" t="s">
        <v>410</v>
      </c>
      <c r="V18">
        <v>1</v>
      </c>
      <c r="W18" t="s">
        <v>411</v>
      </c>
      <c r="Y18">
        <v>1</v>
      </c>
      <c r="Z18" t="s">
        <v>412</v>
      </c>
      <c r="AB18">
        <v>1</v>
      </c>
      <c r="AC18" t="s">
        <v>413</v>
      </c>
      <c r="AE18" t="str">
        <f t="shared" si="7"/>
        <v>Alternative treatment options, Documentation of informed consent</v>
      </c>
      <c r="AF18" t="s">
        <v>412</v>
      </c>
      <c r="AG18" t="s">
        <v>414</v>
      </c>
      <c r="AH18" t="str">
        <f t="shared" si="8"/>
        <v>Benefits of the use of the drug, Risks of the use of the drug, Alternative treatment options</v>
      </c>
      <c r="AI18" t="s">
        <v>405</v>
      </c>
      <c r="AK18" t="str">
        <f t="shared" si="14"/>
        <v>Risk of side effects, Risk of drug interaction, Risk of death</v>
      </c>
      <c r="AL18" t="s">
        <v>415</v>
      </c>
      <c r="AM18" t="s">
        <v>416</v>
      </c>
      <c r="AN18" t="str">
        <f t="shared" si="9"/>
        <v xml:space="preserve">All controlled substances, including all opioids, All opioids </v>
      </c>
      <c r="AO18" t="s">
        <v>417</v>
      </c>
      <c r="AQ18">
        <v>0</v>
      </c>
      <c r="AZ18">
        <v>1</v>
      </c>
      <c r="BA18" t="s">
        <v>405</v>
      </c>
      <c r="BC18" t="str">
        <f t="shared" si="5"/>
        <v>Physicians, Nurse practitioners, Physician Assistants</v>
      </c>
      <c r="BD18" t="s">
        <v>406</v>
      </c>
      <c r="BF18" t="str">
        <f t="shared" si="10"/>
        <v>Treatment of all pain, Informed consent must be obtained in all circumstances</v>
      </c>
      <c r="BG18" t="s">
        <v>407</v>
      </c>
      <c r="BH18" t="s">
        <v>408</v>
      </c>
      <c r="BI18" t="str">
        <f t="shared" ref="BI18:BI23" si="18">("Treatment related to surgery, Treatment of malignant pain, Treatment of a terminal condition, Inpatient care, No exceptions specified")</f>
        <v>Treatment related to surgery, Treatment of malignant pain, Treatment of a terminal condition, Inpatient care, No exceptions specified</v>
      </c>
      <c r="BJ18" t="s">
        <v>409</v>
      </c>
      <c r="BK18" t="s">
        <v>418</v>
      </c>
      <c r="BL18" t="str">
        <f t="shared" si="16"/>
        <v>Representative</v>
      </c>
      <c r="BM18" t="s">
        <v>411</v>
      </c>
      <c r="BN18" t="s">
        <v>394</v>
      </c>
      <c r="BO18">
        <v>1</v>
      </c>
      <c r="BP18" t="s">
        <v>412</v>
      </c>
      <c r="BR18">
        <v>1</v>
      </c>
      <c r="BS18" t="s">
        <v>413</v>
      </c>
      <c r="BU18" t="str">
        <f t="shared" si="11"/>
        <v>Alternative treatment options, Documentation of informed consent</v>
      </c>
      <c r="BV18" t="s">
        <v>412</v>
      </c>
      <c r="BW18" t="s">
        <v>414</v>
      </c>
      <c r="BX18" t="str">
        <f t="shared" si="12"/>
        <v>Benefits of the use of the drug, Risks of the use of the drug, Alternative treatment options</v>
      </c>
      <c r="BY18" t="s">
        <v>405</v>
      </c>
      <c r="CA18" t="str">
        <f t="shared" si="15"/>
        <v>Risk of side effects, Risk of drug interaction , Risk of death</v>
      </c>
      <c r="CB18" t="s">
        <v>411</v>
      </c>
      <c r="CC18" t="s">
        <v>416</v>
      </c>
      <c r="CD18" t="str">
        <f t="shared" si="13"/>
        <v xml:space="preserve">All controlled substances, including all opioids, All opioids </v>
      </c>
      <c r="CE18" t="s">
        <v>405</v>
      </c>
      <c r="CG18">
        <v>0</v>
      </c>
      <c r="CI18" t="s">
        <v>381</v>
      </c>
    </row>
    <row r="19" spans="1:92" x14ac:dyDescent="0.35">
      <c r="A19" t="s">
        <v>224</v>
      </c>
      <c r="B19" s="1">
        <v>43510</v>
      </c>
      <c r="C19" s="1">
        <v>43579</v>
      </c>
      <c r="D19" t="str">
        <f t="shared" si="2"/>
        <v xml:space="preserve">Yes, for both adults and minors </v>
      </c>
      <c r="E19" t="s">
        <v>405</v>
      </c>
      <c r="G19" t="str">
        <f t="shared" si="3"/>
        <v>No</v>
      </c>
      <c r="J19">
        <v>1</v>
      </c>
      <c r="K19" t="s">
        <v>405</v>
      </c>
      <c r="M19" t="str">
        <f t="shared" si="4"/>
        <v>Physicians, Nurse practitioners, Physician Assistants</v>
      </c>
      <c r="N19" t="s">
        <v>406</v>
      </c>
      <c r="P19" t="str">
        <f t="shared" si="6"/>
        <v>Treatment of all pain, Informed consent must be obtained in all circumstances</v>
      </c>
      <c r="Q19" t="s">
        <v>407</v>
      </c>
      <c r="R19" t="s">
        <v>408</v>
      </c>
      <c r="S19" t="str">
        <f t="shared" si="17"/>
        <v xml:space="preserve">Treatment related to surgery, Treatment of malignant pain, Treatment of a terminal condition, Inpatient care, No exceptions specified </v>
      </c>
      <c r="T19" t="s">
        <v>409</v>
      </c>
      <c r="U19" t="s">
        <v>419</v>
      </c>
      <c r="V19">
        <v>1</v>
      </c>
      <c r="W19" t="s">
        <v>411</v>
      </c>
      <c r="Y19">
        <v>1</v>
      </c>
      <c r="Z19" t="s">
        <v>412</v>
      </c>
      <c r="AB19">
        <v>1</v>
      </c>
      <c r="AC19" t="s">
        <v>413</v>
      </c>
      <c r="AE19" t="str">
        <f t="shared" si="7"/>
        <v>Alternative treatment options, Documentation of informed consent</v>
      </c>
      <c r="AF19" t="s">
        <v>412</v>
      </c>
      <c r="AG19" t="s">
        <v>414</v>
      </c>
      <c r="AH19" t="str">
        <f t="shared" si="8"/>
        <v>Benefits of the use of the drug, Risks of the use of the drug, Alternative treatment options</v>
      </c>
      <c r="AI19" t="s">
        <v>405</v>
      </c>
      <c r="AK19" t="str">
        <f t="shared" si="14"/>
        <v>Risk of side effects, Risk of drug interaction, Risk of death</v>
      </c>
      <c r="AL19" t="s">
        <v>411</v>
      </c>
      <c r="AM19" t="s">
        <v>416</v>
      </c>
      <c r="AN19" t="str">
        <f t="shared" si="9"/>
        <v xml:space="preserve">All controlled substances, including all opioids, All opioids </v>
      </c>
      <c r="AO19" t="s">
        <v>417</v>
      </c>
      <c r="AQ19">
        <v>0</v>
      </c>
      <c r="AZ19">
        <v>1</v>
      </c>
      <c r="BA19" t="s">
        <v>405</v>
      </c>
      <c r="BC19" t="str">
        <f t="shared" si="5"/>
        <v>Physicians, Nurse practitioners, Physician Assistants</v>
      </c>
      <c r="BD19" t="s">
        <v>406</v>
      </c>
      <c r="BF19" t="str">
        <f t="shared" si="10"/>
        <v>Treatment of all pain, Informed consent must be obtained in all circumstances</v>
      </c>
      <c r="BG19" t="s">
        <v>407</v>
      </c>
      <c r="BH19" t="s">
        <v>408</v>
      </c>
      <c r="BI19" t="str">
        <f t="shared" si="18"/>
        <v>Treatment related to surgery, Treatment of malignant pain, Treatment of a terminal condition, Inpatient care, No exceptions specified</v>
      </c>
      <c r="BJ19" t="s">
        <v>409</v>
      </c>
      <c r="BK19" t="s">
        <v>419</v>
      </c>
      <c r="BL19" t="str">
        <f t="shared" si="16"/>
        <v>Representative</v>
      </c>
      <c r="BM19" t="s">
        <v>411</v>
      </c>
      <c r="BO19">
        <v>1</v>
      </c>
      <c r="BP19" t="s">
        <v>412</v>
      </c>
      <c r="BR19">
        <v>1</v>
      </c>
      <c r="BS19" t="s">
        <v>413</v>
      </c>
      <c r="BU19" t="str">
        <f t="shared" si="11"/>
        <v>Alternative treatment options, Documentation of informed consent</v>
      </c>
      <c r="BV19" t="s">
        <v>412</v>
      </c>
      <c r="BW19" t="s">
        <v>414</v>
      </c>
      <c r="BX19" t="str">
        <f t="shared" si="12"/>
        <v>Benefits of the use of the drug, Risks of the use of the drug, Alternative treatment options</v>
      </c>
      <c r="BY19" t="s">
        <v>405</v>
      </c>
      <c r="CA19" t="str">
        <f t="shared" si="15"/>
        <v>Risk of side effects, Risk of drug interaction , Risk of death</v>
      </c>
      <c r="CB19" t="s">
        <v>411</v>
      </c>
      <c r="CC19" t="s">
        <v>416</v>
      </c>
      <c r="CD19" t="str">
        <f t="shared" si="13"/>
        <v xml:space="preserve">All controlled substances, including all opioids, All opioids </v>
      </c>
      <c r="CE19" t="s">
        <v>405</v>
      </c>
      <c r="CG19">
        <v>0</v>
      </c>
      <c r="CI19" t="s">
        <v>381</v>
      </c>
    </row>
    <row r="20" spans="1:92" x14ac:dyDescent="0.35">
      <c r="A20" t="s">
        <v>224</v>
      </c>
      <c r="B20" s="1">
        <v>43580</v>
      </c>
      <c r="C20" s="1">
        <v>43703</v>
      </c>
      <c r="D20" t="str">
        <f t="shared" si="2"/>
        <v xml:space="preserve">Yes, for both adults and minors </v>
      </c>
      <c r="E20" t="s">
        <v>405</v>
      </c>
      <c r="G20" t="str">
        <f t="shared" si="3"/>
        <v>No</v>
      </c>
      <c r="J20">
        <v>1</v>
      </c>
      <c r="K20" t="s">
        <v>405</v>
      </c>
      <c r="M20" t="str">
        <f t="shared" si="4"/>
        <v>Physicians, Nurse practitioners, Physician Assistants</v>
      </c>
      <c r="N20" t="s">
        <v>420</v>
      </c>
      <c r="P20" t="str">
        <f t="shared" si="6"/>
        <v>Treatment of all pain, Informed consent must be obtained in all circumstances</v>
      </c>
      <c r="Q20" t="s">
        <v>407</v>
      </c>
      <c r="R20" t="s">
        <v>408</v>
      </c>
      <c r="S20" t="str">
        <f t="shared" si="17"/>
        <v xml:space="preserve">Treatment related to surgery, Treatment of malignant pain, Treatment of a terminal condition, Inpatient care, No exceptions specified </v>
      </c>
      <c r="T20" t="s">
        <v>409</v>
      </c>
      <c r="U20" t="s">
        <v>419</v>
      </c>
      <c r="V20">
        <v>1</v>
      </c>
      <c r="W20" t="s">
        <v>411</v>
      </c>
      <c r="Y20">
        <v>1</v>
      </c>
      <c r="Z20" t="s">
        <v>412</v>
      </c>
      <c r="AB20">
        <v>1</v>
      </c>
      <c r="AC20" t="s">
        <v>413</v>
      </c>
      <c r="AE20" t="str">
        <f t="shared" si="7"/>
        <v>Alternative treatment options, Documentation of informed consent</v>
      </c>
      <c r="AF20" t="s">
        <v>412</v>
      </c>
      <c r="AG20" t="s">
        <v>414</v>
      </c>
      <c r="AH20" t="str">
        <f t="shared" si="8"/>
        <v>Benefits of the use of the drug, Risks of the use of the drug, Alternative treatment options</v>
      </c>
      <c r="AI20" t="s">
        <v>405</v>
      </c>
      <c r="AK20" t="str">
        <f t="shared" si="14"/>
        <v>Risk of side effects, Risk of drug interaction, Risk of death</v>
      </c>
      <c r="AL20" t="s">
        <v>411</v>
      </c>
      <c r="AM20" t="s">
        <v>416</v>
      </c>
      <c r="AN20" t="str">
        <f t="shared" si="9"/>
        <v xml:space="preserve">All controlled substances, including all opioids, All opioids </v>
      </c>
      <c r="AO20" t="s">
        <v>417</v>
      </c>
      <c r="AQ20">
        <v>0</v>
      </c>
      <c r="AZ20">
        <v>1</v>
      </c>
      <c r="BA20" t="s">
        <v>405</v>
      </c>
      <c r="BC20" t="str">
        <f t="shared" si="5"/>
        <v>Physicians, Nurse practitioners, Physician Assistants</v>
      </c>
      <c r="BD20" t="s">
        <v>420</v>
      </c>
      <c r="BF20" t="str">
        <f t="shared" si="10"/>
        <v>Treatment of all pain, Informed consent must be obtained in all circumstances</v>
      </c>
      <c r="BG20" t="s">
        <v>407</v>
      </c>
      <c r="BH20" t="s">
        <v>408</v>
      </c>
      <c r="BI20" t="str">
        <f t="shared" si="18"/>
        <v>Treatment related to surgery, Treatment of malignant pain, Treatment of a terminal condition, Inpatient care, No exceptions specified</v>
      </c>
      <c r="BJ20" t="s">
        <v>409</v>
      </c>
      <c r="BK20" t="s">
        <v>419</v>
      </c>
      <c r="BL20" t="str">
        <f t="shared" si="16"/>
        <v>Representative</v>
      </c>
      <c r="BM20" t="s">
        <v>411</v>
      </c>
      <c r="BO20">
        <v>1</v>
      </c>
      <c r="BP20" t="s">
        <v>412</v>
      </c>
      <c r="BR20">
        <v>1</v>
      </c>
      <c r="BS20" t="s">
        <v>413</v>
      </c>
      <c r="BU20" t="str">
        <f t="shared" si="11"/>
        <v>Alternative treatment options, Documentation of informed consent</v>
      </c>
      <c r="BV20" t="s">
        <v>412</v>
      </c>
      <c r="BW20" t="s">
        <v>414</v>
      </c>
      <c r="BX20" t="str">
        <f t="shared" si="12"/>
        <v>Benefits of the use of the drug, Risks of the use of the drug, Alternative treatment options</v>
      </c>
      <c r="BY20" t="s">
        <v>405</v>
      </c>
      <c r="CA20" t="str">
        <f t="shared" si="15"/>
        <v>Risk of side effects, Risk of drug interaction , Risk of death</v>
      </c>
      <c r="CB20" t="s">
        <v>411</v>
      </c>
      <c r="CC20" t="s">
        <v>416</v>
      </c>
      <c r="CD20" t="str">
        <f t="shared" si="13"/>
        <v xml:space="preserve">All controlled substances, including all opioids, All opioids </v>
      </c>
      <c r="CE20" t="s">
        <v>405</v>
      </c>
      <c r="CG20">
        <v>0</v>
      </c>
      <c r="CI20" t="s">
        <v>381</v>
      </c>
    </row>
    <row r="21" spans="1:92" x14ac:dyDescent="0.35">
      <c r="A21" t="s">
        <v>224</v>
      </c>
      <c r="B21" s="1">
        <v>43704</v>
      </c>
      <c r="C21" s="1">
        <v>43738</v>
      </c>
      <c r="D21" t="str">
        <f t="shared" si="2"/>
        <v xml:space="preserve">Yes, for both adults and minors </v>
      </c>
      <c r="E21" t="s">
        <v>405</v>
      </c>
      <c r="G21" t="str">
        <f t="shared" si="3"/>
        <v>No</v>
      </c>
      <c r="J21">
        <v>1</v>
      </c>
      <c r="K21" t="s">
        <v>405</v>
      </c>
      <c r="M21" t="str">
        <f t="shared" si="4"/>
        <v>Physicians, Nurse practitioners, Physician Assistants</v>
      </c>
      <c r="N21" t="s">
        <v>420</v>
      </c>
      <c r="P21" t="str">
        <f t="shared" si="6"/>
        <v>Treatment of all pain, Informed consent must be obtained in all circumstances</v>
      </c>
      <c r="Q21" t="s">
        <v>407</v>
      </c>
      <c r="R21" t="s">
        <v>408</v>
      </c>
      <c r="S21" t="str">
        <f t="shared" si="17"/>
        <v xml:space="preserve">Treatment related to surgery, Treatment of malignant pain, Treatment of a terminal condition, Inpatient care, No exceptions specified </v>
      </c>
      <c r="T21" t="s">
        <v>409</v>
      </c>
      <c r="U21" t="s">
        <v>419</v>
      </c>
      <c r="V21">
        <v>1</v>
      </c>
      <c r="W21" t="s">
        <v>411</v>
      </c>
      <c r="Y21">
        <v>1</v>
      </c>
      <c r="Z21" t="s">
        <v>412</v>
      </c>
      <c r="AB21">
        <v>1</v>
      </c>
      <c r="AC21" t="s">
        <v>413</v>
      </c>
      <c r="AE21" t="str">
        <f t="shared" si="7"/>
        <v>Alternative treatment options, Documentation of informed consent</v>
      </c>
      <c r="AF21" t="s">
        <v>412</v>
      </c>
      <c r="AG21" t="s">
        <v>414</v>
      </c>
      <c r="AH21" t="str">
        <f t="shared" si="8"/>
        <v>Benefits of the use of the drug, Risks of the use of the drug, Alternative treatment options</v>
      </c>
      <c r="AI21" t="s">
        <v>405</v>
      </c>
      <c r="AK21" t="str">
        <f t="shared" si="14"/>
        <v>Risk of side effects, Risk of drug interaction, Risk of death</v>
      </c>
      <c r="AL21" t="s">
        <v>411</v>
      </c>
      <c r="AM21" t="s">
        <v>416</v>
      </c>
      <c r="AN21" t="str">
        <f t="shared" si="9"/>
        <v xml:space="preserve">All controlled substances, including all opioids, All opioids </v>
      </c>
      <c r="AO21" t="s">
        <v>417</v>
      </c>
      <c r="AQ21">
        <v>0</v>
      </c>
      <c r="AS21" t="s">
        <v>381</v>
      </c>
      <c r="AZ21">
        <v>1</v>
      </c>
      <c r="BA21" t="s">
        <v>405</v>
      </c>
      <c r="BC21" t="str">
        <f t="shared" si="5"/>
        <v>Physicians, Nurse practitioners, Physician Assistants</v>
      </c>
      <c r="BD21" t="s">
        <v>420</v>
      </c>
      <c r="BF21" t="str">
        <f t="shared" si="10"/>
        <v>Treatment of all pain, Informed consent must be obtained in all circumstances</v>
      </c>
      <c r="BG21" t="s">
        <v>407</v>
      </c>
      <c r="BH21" t="s">
        <v>408</v>
      </c>
      <c r="BI21" t="str">
        <f t="shared" si="18"/>
        <v>Treatment related to surgery, Treatment of malignant pain, Treatment of a terminal condition, Inpatient care, No exceptions specified</v>
      </c>
      <c r="BJ21" t="s">
        <v>409</v>
      </c>
      <c r="BK21" t="s">
        <v>419</v>
      </c>
      <c r="BL21" t="str">
        <f t="shared" si="16"/>
        <v>Representative</v>
      </c>
      <c r="BM21" t="s">
        <v>411</v>
      </c>
      <c r="BO21">
        <v>1</v>
      </c>
      <c r="BP21" t="s">
        <v>412</v>
      </c>
      <c r="BR21">
        <v>1</v>
      </c>
      <c r="BS21" t="s">
        <v>413</v>
      </c>
      <c r="BU21" t="str">
        <f t="shared" si="11"/>
        <v>Alternative treatment options, Documentation of informed consent</v>
      </c>
      <c r="BV21" t="s">
        <v>412</v>
      </c>
      <c r="BW21" t="s">
        <v>414</v>
      </c>
      <c r="BX21" t="str">
        <f t="shared" si="12"/>
        <v>Benefits of the use of the drug, Risks of the use of the drug, Alternative treatment options</v>
      </c>
      <c r="BY21" t="s">
        <v>405</v>
      </c>
      <c r="CA21" t="str">
        <f t="shared" si="15"/>
        <v>Risk of side effects, Risk of drug interaction , Risk of death</v>
      </c>
      <c r="CB21" t="s">
        <v>411</v>
      </c>
      <c r="CC21" t="s">
        <v>416</v>
      </c>
      <c r="CD21" t="str">
        <f t="shared" si="13"/>
        <v xml:space="preserve">All controlled substances, including all opioids, All opioids </v>
      </c>
      <c r="CE21" t="s">
        <v>405</v>
      </c>
      <c r="CG21">
        <v>0</v>
      </c>
      <c r="CI21" t="s">
        <v>381</v>
      </c>
    </row>
    <row r="22" spans="1:92" x14ac:dyDescent="0.35">
      <c r="A22" t="s">
        <v>224</v>
      </c>
      <c r="B22" s="1">
        <v>43739</v>
      </c>
      <c r="C22" s="1">
        <v>43769</v>
      </c>
      <c r="D22" t="str">
        <f t="shared" si="2"/>
        <v xml:space="preserve">Yes, for both adults and minors </v>
      </c>
      <c r="E22" t="s">
        <v>405</v>
      </c>
      <c r="G22" t="str">
        <f t="shared" si="3"/>
        <v>No</v>
      </c>
      <c r="J22">
        <v>1</v>
      </c>
      <c r="K22" t="s">
        <v>405</v>
      </c>
      <c r="M22" t="str">
        <f t="shared" si="4"/>
        <v>Physicians, Nurse practitioners, Physician Assistants</v>
      </c>
      <c r="N22" t="s">
        <v>420</v>
      </c>
      <c r="P22" t="str">
        <f t="shared" si="6"/>
        <v>Treatment of all pain, Informed consent must be obtained in all circumstances</v>
      </c>
      <c r="Q22" t="s">
        <v>407</v>
      </c>
      <c r="R22" t="s">
        <v>408</v>
      </c>
      <c r="S22" t="str">
        <f t="shared" si="17"/>
        <v xml:space="preserve">Treatment related to surgery, Treatment of malignant pain, Treatment of a terminal condition, Inpatient care, No exceptions specified </v>
      </c>
      <c r="T22" t="s">
        <v>409</v>
      </c>
      <c r="U22" t="s">
        <v>418</v>
      </c>
      <c r="V22">
        <v>1</v>
      </c>
      <c r="W22" t="s">
        <v>411</v>
      </c>
      <c r="Y22">
        <v>1</v>
      </c>
      <c r="Z22" t="s">
        <v>412</v>
      </c>
      <c r="AB22">
        <v>1</v>
      </c>
      <c r="AC22" t="s">
        <v>413</v>
      </c>
      <c r="AE22" t="str">
        <f t="shared" si="7"/>
        <v>Alternative treatment options, Documentation of informed consent</v>
      </c>
      <c r="AF22" t="s">
        <v>412</v>
      </c>
      <c r="AG22" t="s">
        <v>414</v>
      </c>
      <c r="AH22" t="str">
        <f t="shared" si="8"/>
        <v>Benefits of the use of the drug, Risks of the use of the drug, Alternative treatment options</v>
      </c>
      <c r="AI22" t="s">
        <v>405</v>
      </c>
      <c r="AK22" t="str">
        <f t="shared" si="14"/>
        <v>Risk of side effects, Risk of drug interaction, Risk of death</v>
      </c>
      <c r="AL22" t="s">
        <v>411</v>
      </c>
      <c r="AM22" t="s">
        <v>416</v>
      </c>
      <c r="AN22" t="str">
        <f t="shared" si="9"/>
        <v xml:space="preserve">All controlled substances, including all opioids, All opioids </v>
      </c>
      <c r="AO22" t="s">
        <v>417</v>
      </c>
      <c r="AQ22">
        <v>0</v>
      </c>
      <c r="AS22" t="s">
        <v>421</v>
      </c>
      <c r="AZ22">
        <v>1</v>
      </c>
      <c r="BA22" t="s">
        <v>405</v>
      </c>
      <c r="BC22" t="str">
        <f t="shared" si="5"/>
        <v>Physicians, Nurse practitioners, Physician Assistants</v>
      </c>
      <c r="BD22" t="s">
        <v>420</v>
      </c>
      <c r="BF22" t="str">
        <f t="shared" si="10"/>
        <v>Treatment of all pain, Informed consent must be obtained in all circumstances</v>
      </c>
      <c r="BG22" t="s">
        <v>407</v>
      </c>
      <c r="BH22" t="s">
        <v>408</v>
      </c>
      <c r="BI22" t="str">
        <f t="shared" si="18"/>
        <v>Treatment related to surgery, Treatment of malignant pain, Treatment of a terminal condition, Inpatient care, No exceptions specified</v>
      </c>
      <c r="BJ22" t="s">
        <v>409</v>
      </c>
      <c r="BK22" t="s">
        <v>418</v>
      </c>
      <c r="BL22" t="str">
        <f t="shared" si="16"/>
        <v>Representative</v>
      </c>
      <c r="BM22" t="s">
        <v>411</v>
      </c>
      <c r="BO22">
        <v>1</v>
      </c>
      <c r="BP22" t="s">
        <v>412</v>
      </c>
      <c r="BR22">
        <v>1</v>
      </c>
      <c r="BS22" t="s">
        <v>413</v>
      </c>
      <c r="BU22" t="str">
        <f t="shared" si="11"/>
        <v>Alternative treatment options, Documentation of informed consent</v>
      </c>
      <c r="BV22" t="s">
        <v>412</v>
      </c>
      <c r="BW22" t="s">
        <v>414</v>
      </c>
      <c r="BX22" t="str">
        <f t="shared" si="12"/>
        <v>Benefits of the use of the drug, Risks of the use of the drug, Alternative treatment options</v>
      </c>
      <c r="BY22" t="s">
        <v>405</v>
      </c>
      <c r="CA22" t="str">
        <f t="shared" si="15"/>
        <v>Risk of side effects, Risk of drug interaction , Risk of death</v>
      </c>
      <c r="CB22" t="s">
        <v>411</v>
      </c>
      <c r="CC22" t="s">
        <v>416</v>
      </c>
      <c r="CD22" t="str">
        <f t="shared" si="13"/>
        <v xml:space="preserve">All controlled substances, including all opioids, All opioids </v>
      </c>
      <c r="CE22" t="s">
        <v>405</v>
      </c>
      <c r="CG22">
        <v>0</v>
      </c>
      <c r="CI22" t="s">
        <v>422</v>
      </c>
    </row>
    <row r="23" spans="1:92" x14ac:dyDescent="0.35">
      <c r="A23" t="s">
        <v>224</v>
      </c>
      <c r="B23" s="1">
        <v>43770</v>
      </c>
      <c r="C23" s="1">
        <v>43830</v>
      </c>
      <c r="D23" t="str">
        <f t="shared" si="2"/>
        <v xml:space="preserve">Yes, for both adults and minors </v>
      </c>
      <c r="E23" t="s">
        <v>405</v>
      </c>
      <c r="G23" t="str">
        <f t="shared" si="3"/>
        <v>No</v>
      </c>
      <c r="J23">
        <v>1</v>
      </c>
      <c r="K23" t="s">
        <v>405</v>
      </c>
      <c r="M23" t="str">
        <f t="shared" si="4"/>
        <v>Physicians, Nurse practitioners, Physician Assistants</v>
      </c>
      <c r="N23" t="s">
        <v>420</v>
      </c>
      <c r="P23" t="str">
        <f t="shared" si="6"/>
        <v>Treatment of all pain, Informed consent must be obtained in all circumstances</v>
      </c>
      <c r="Q23" t="s">
        <v>407</v>
      </c>
      <c r="R23" t="s">
        <v>408</v>
      </c>
      <c r="S23" t="str">
        <f t="shared" si="17"/>
        <v xml:space="preserve">Treatment related to surgery, Treatment of malignant pain, Treatment of a terminal condition, Inpatient care, No exceptions specified </v>
      </c>
      <c r="T23" t="s">
        <v>409</v>
      </c>
      <c r="U23" t="s">
        <v>418</v>
      </c>
      <c r="V23">
        <v>1</v>
      </c>
      <c r="W23" t="s">
        <v>411</v>
      </c>
      <c r="Y23">
        <v>1</v>
      </c>
      <c r="Z23" t="s">
        <v>412</v>
      </c>
      <c r="AB23">
        <v>1</v>
      </c>
      <c r="AC23" t="s">
        <v>413</v>
      </c>
      <c r="AE23" t="str">
        <f t="shared" si="7"/>
        <v>Alternative treatment options, Documentation of informed consent</v>
      </c>
      <c r="AF23" t="s">
        <v>412</v>
      </c>
      <c r="AG23" t="s">
        <v>414</v>
      </c>
      <c r="AH23" t="str">
        <f t="shared" si="8"/>
        <v>Benefits of the use of the drug, Risks of the use of the drug, Alternative treatment options</v>
      </c>
      <c r="AI23" t="s">
        <v>405</v>
      </c>
      <c r="AK23" t="str">
        <f t="shared" si="14"/>
        <v>Risk of side effects, Risk of drug interaction, Risk of death</v>
      </c>
      <c r="AL23" t="s">
        <v>411</v>
      </c>
      <c r="AM23" t="s">
        <v>416</v>
      </c>
      <c r="AN23" t="str">
        <f t="shared" si="9"/>
        <v xml:space="preserve">All controlled substances, including all opioids, All opioids </v>
      </c>
      <c r="AO23" t="s">
        <v>417</v>
      </c>
      <c r="AQ23">
        <v>0</v>
      </c>
      <c r="AS23" t="s">
        <v>422</v>
      </c>
      <c r="AZ23">
        <v>1</v>
      </c>
      <c r="BA23" t="s">
        <v>405</v>
      </c>
      <c r="BC23" t="str">
        <f t="shared" si="5"/>
        <v>Physicians, Nurse practitioners, Physician Assistants</v>
      </c>
      <c r="BD23" t="s">
        <v>420</v>
      </c>
      <c r="BF23" t="str">
        <f t="shared" si="10"/>
        <v>Treatment of all pain, Informed consent must be obtained in all circumstances</v>
      </c>
      <c r="BG23" t="s">
        <v>405</v>
      </c>
      <c r="BH23" t="s">
        <v>408</v>
      </c>
      <c r="BI23" t="str">
        <f t="shared" si="18"/>
        <v>Treatment related to surgery, Treatment of malignant pain, Treatment of a terminal condition, Inpatient care, No exceptions specified</v>
      </c>
      <c r="BJ23" t="s">
        <v>409</v>
      </c>
      <c r="BK23" t="s">
        <v>418</v>
      </c>
      <c r="BL23" t="str">
        <f t="shared" si="16"/>
        <v>Representative</v>
      </c>
      <c r="BM23" t="s">
        <v>411</v>
      </c>
      <c r="BO23">
        <v>1</v>
      </c>
      <c r="BP23" t="s">
        <v>412</v>
      </c>
      <c r="BR23">
        <v>1</v>
      </c>
      <c r="BS23" t="s">
        <v>413</v>
      </c>
      <c r="BU23" t="str">
        <f t="shared" si="11"/>
        <v>Alternative treatment options, Documentation of informed consent</v>
      </c>
      <c r="BV23" t="s">
        <v>412</v>
      </c>
      <c r="BW23" t="s">
        <v>414</v>
      </c>
      <c r="BX23" t="str">
        <f t="shared" si="12"/>
        <v>Benefits of the use of the drug, Risks of the use of the drug, Alternative treatment options</v>
      </c>
      <c r="BY23" t="s">
        <v>405</v>
      </c>
      <c r="CA23" t="str">
        <f t="shared" si="15"/>
        <v>Risk of side effects, Risk of drug interaction , Risk of death</v>
      </c>
      <c r="CB23" t="s">
        <v>411</v>
      </c>
      <c r="CC23" t="s">
        <v>416</v>
      </c>
      <c r="CD23" t="str">
        <f t="shared" si="13"/>
        <v xml:space="preserve">All controlled substances, including all opioids, All opioids </v>
      </c>
      <c r="CE23" t="s">
        <v>405</v>
      </c>
      <c r="CG23">
        <v>0</v>
      </c>
      <c r="CI23" t="s">
        <v>422</v>
      </c>
    </row>
    <row r="24" spans="1:92" x14ac:dyDescent="0.35">
      <c r="A24" t="s">
        <v>225</v>
      </c>
      <c r="B24" s="1">
        <v>41640</v>
      </c>
      <c r="C24" s="1">
        <v>42173</v>
      </c>
      <c r="D24" t="str">
        <f>("No")</f>
        <v>No</v>
      </c>
    </row>
    <row r="25" spans="1:92" x14ac:dyDescent="0.35">
      <c r="A25" t="s">
        <v>225</v>
      </c>
      <c r="B25" s="1">
        <v>42174</v>
      </c>
      <c r="C25" s="1">
        <v>42206</v>
      </c>
      <c r="D25" t="str">
        <f t="shared" ref="D25:D35" si="19">("Yes, for both adults and minors ")</f>
        <v xml:space="preserve">Yes, for both adults and minors </v>
      </c>
      <c r="E25" t="s">
        <v>423</v>
      </c>
      <c r="G25" t="str">
        <f t="shared" ref="G25:G35" si="20">("No")</f>
        <v>No</v>
      </c>
      <c r="J25">
        <v>1</v>
      </c>
      <c r="K25" t="s">
        <v>423</v>
      </c>
      <c r="M25" t="str">
        <f t="shared" ref="M25:M32" si="21">("Physicians")</f>
        <v>Physicians</v>
      </c>
      <c r="N25" t="s">
        <v>424</v>
      </c>
      <c r="P25" t="str">
        <f>("Treatment of chronic pain")</f>
        <v>Treatment of chronic pain</v>
      </c>
      <c r="Q25" t="s">
        <v>424</v>
      </c>
      <c r="S25" t="str">
        <f t="shared" ref="S25:S35" si="22">("Treatment of malignant pain, Treatment of a terminal condition")</f>
        <v>Treatment of malignant pain, Treatment of a terminal condition</v>
      </c>
      <c r="T25" t="s">
        <v>424</v>
      </c>
      <c r="V25">
        <v>1</v>
      </c>
      <c r="W25" t="s">
        <v>423</v>
      </c>
      <c r="X25" t="s">
        <v>425</v>
      </c>
      <c r="Y25">
        <v>1</v>
      </c>
      <c r="Z25" t="s">
        <v>424</v>
      </c>
      <c r="AB25">
        <v>0</v>
      </c>
      <c r="AE25" t="str">
        <f t="shared" ref="AE25:AE32" si="23">("Documentation of informed consent")</f>
        <v>Documentation of informed consent</v>
      </c>
      <c r="AF25" t="s">
        <v>424</v>
      </c>
      <c r="AH25" t="str">
        <f t="shared" ref="AH25:AH32" si="24">("Law doesn’t specify discussion topics ")</f>
        <v xml:space="preserve">Law doesn’t specify discussion topics </v>
      </c>
      <c r="AJ25" t="s">
        <v>426</v>
      </c>
      <c r="AK25" t="str">
        <f>("")</f>
        <v/>
      </c>
      <c r="AN25" t="str">
        <f t="shared" ref="AN25:AN32" si="25">("Schedule II opioids, Schedule III opioids, Schedule IV opioids, Schedule V opioids")</f>
        <v>Schedule II opioids, Schedule III opioids, Schedule IV opioids, Schedule V opioids</v>
      </c>
      <c r="AO25" t="s">
        <v>424</v>
      </c>
      <c r="AP25" t="s">
        <v>427</v>
      </c>
      <c r="AQ25">
        <v>1</v>
      </c>
      <c r="AR25" t="s">
        <v>424</v>
      </c>
      <c r="AT25" t="str">
        <f t="shared" ref="AT25:AT35" si="26">("Board of medicine")</f>
        <v>Board of medicine</v>
      </c>
      <c r="AU25" t="s">
        <v>424</v>
      </c>
      <c r="AW25" t="str">
        <f t="shared" ref="AW25:AW35" si="27">("Professional disciplinary action")</f>
        <v>Professional disciplinary action</v>
      </c>
      <c r="AX25" t="s">
        <v>424</v>
      </c>
      <c r="AZ25">
        <v>1</v>
      </c>
      <c r="BC25" t="str">
        <f t="shared" ref="BC25:BC32" si="28">("Physicians")</f>
        <v>Physicians</v>
      </c>
      <c r="BD25" t="s">
        <v>424</v>
      </c>
      <c r="BF25" t="str">
        <f>("Treatment of chronic pain")</f>
        <v>Treatment of chronic pain</v>
      </c>
      <c r="BG25" t="s">
        <v>424</v>
      </c>
      <c r="BI25" t="str">
        <f t="shared" ref="BI25:BI35" si="29">("Treatment of malignant pain, Treatment of a terminal condition")</f>
        <v>Treatment of malignant pain, Treatment of a terminal condition</v>
      </c>
      <c r="BJ25" t="s">
        <v>424</v>
      </c>
      <c r="BL25" t="str">
        <f t="shared" ref="BL25:BL35" si="30">("The minor, Representative, Guardian")</f>
        <v>The minor, Representative, Guardian</v>
      </c>
      <c r="BN25" t="s">
        <v>428</v>
      </c>
      <c r="BO25">
        <v>1</v>
      </c>
      <c r="BP25" t="s">
        <v>424</v>
      </c>
      <c r="BR25">
        <v>0</v>
      </c>
      <c r="BU25" t="str">
        <f t="shared" ref="BU25:BU32" si="31">("Documentation of informed consent")</f>
        <v>Documentation of informed consent</v>
      </c>
      <c r="BV25" t="s">
        <v>424</v>
      </c>
      <c r="BX25" t="str">
        <f t="shared" ref="BX25:BX32" si="32">("Law doesn’t specify discussion topics ")</f>
        <v xml:space="preserve">Law doesn’t specify discussion topics </v>
      </c>
      <c r="BZ25" t="s">
        <v>426</v>
      </c>
      <c r="CA25" t="str">
        <f>("")</f>
        <v/>
      </c>
      <c r="CD25" t="str">
        <f t="shared" ref="CD25:CD32" si="33">("Schedule II opioids, Schedule III opioids, Schedule IV opioids, Schedule V opioids")</f>
        <v>Schedule II opioids, Schedule III opioids, Schedule IV opioids, Schedule V opioids</v>
      </c>
      <c r="CF25" t="s">
        <v>427</v>
      </c>
      <c r="CG25">
        <v>1</v>
      </c>
      <c r="CH25" t="s">
        <v>424</v>
      </c>
      <c r="CJ25" t="str">
        <f t="shared" ref="CJ25:CJ35" si="34">("Board of medicine")</f>
        <v>Board of medicine</v>
      </c>
      <c r="CK25" t="s">
        <v>424</v>
      </c>
      <c r="CM25" t="str">
        <f t="shared" ref="CM25:CM35" si="35">("Professional disciplinary action")</f>
        <v>Professional disciplinary action</v>
      </c>
      <c r="CN25" t="s">
        <v>424</v>
      </c>
    </row>
    <row r="26" spans="1:92" x14ac:dyDescent="0.35">
      <c r="A26" t="s">
        <v>225</v>
      </c>
      <c r="B26" s="1">
        <v>42207</v>
      </c>
      <c r="C26" s="1">
        <v>42351</v>
      </c>
      <c r="D26" t="str">
        <f t="shared" si="19"/>
        <v xml:space="preserve">Yes, for both adults and minors </v>
      </c>
      <c r="E26" t="s">
        <v>424</v>
      </c>
      <c r="G26" t="str">
        <f t="shared" si="20"/>
        <v>No</v>
      </c>
      <c r="J26">
        <v>1</v>
      </c>
      <c r="K26" t="s">
        <v>424</v>
      </c>
      <c r="M26" t="str">
        <f t="shared" si="21"/>
        <v>Physicians</v>
      </c>
      <c r="N26" t="s">
        <v>424</v>
      </c>
      <c r="P26" t="str">
        <f>("Treatment of chronic pain")</f>
        <v>Treatment of chronic pain</v>
      </c>
      <c r="Q26" t="s">
        <v>424</v>
      </c>
      <c r="S26" t="str">
        <f t="shared" si="22"/>
        <v>Treatment of malignant pain, Treatment of a terminal condition</v>
      </c>
      <c r="T26" t="s">
        <v>429</v>
      </c>
      <c r="V26">
        <v>1</v>
      </c>
      <c r="W26" t="s">
        <v>430</v>
      </c>
      <c r="X26" t="s">
        <v>425</v>
      </c>
      <c r="Y26">
        <v>1</v>
      </c>
      <c r="Z26" t="s">
        <v>424</v>
      </c>
      <c r="AB26">
        <v>0</v>
      </c>
      <c r="AE26" t="str">
        <f t="shared" si="23"/>
        <v>Documentation of informed consent</v>
      </c>
      <c r="AF26" t="s">
        <v>424</v>
      </c>
      <c r="AH26" t="str">
        <f t="shared" si="24"/>
        <v xml:space="preserve">Law doesn’t specify discussion topics </v>
      </c>
      <c r="AN26" t="str">
        <f t="shared" si="25"/>
        <v>Schedule II opioids, Schedule III opioids, Schedule IV opioids, Schedule V opioids</v>
      </c>
      <c r="AO26" t="s">
        <v>424</v>
      </c>
      <c r="AP26" t="s">
        <v>427</v>
      </c>
      <c r="AQ26">
        <v>1</v>
      </c>
      <c r="AR26" t="s">
        <v>431</v>
      </c>
      <c r="AT26" t="str">
        <f t="shared" si="26"/>
        <v>Board of medicine</v>
      </c>
      <c r="AU26" t="s">
        <v>424</v>
      </c>
      <c r="AW26" t="str">
        <f t="shared" si="27"/>
        <v>Professional disciplinary action</v>
      </c>
      <c r="AX26" t="s">
        <v>424</v>
      </c>
      <c r="AZ26">
        <v>1</v>
      </c>
      <c r="BC26" t="str">
        <f t="shared" si="28"/>
        <v>Physicians</v>
      </c>
      <c r="BD26" t="s">
        <v>424</v>
      </c>
      <c r="BF26" t="str">
        <f>("Treatment of chronic pain")</f>
        <v>Treatment of chronic pain</v>
      </c>
      <c r="BG26" t="s">
        <v>424</v>
      </c>
      <c r="BI26" t="str">
        <f t="shared" si="29"/>
        <v>Treatment of malignant pain, Treatment of a terminal condition</v>
      </c>
      <c r="BJ26" t="s">
        <v>424</v>
      </c>
      <c r="BL26" t="str">
        <f t="shared" si="30"/>
        <v>The minor, Representative, Guardian</v>
      </c>
      <c r="BM26" t="s">
        <v>424</v>
      </c>
      <c r="BN26" t="s">
        <v>425</v>
      </c>
      <c r="BO26">
        <v>1</v>
      </c>
      <c r="BP26" t="s">
        <v>424</v>
      </c>
      <c r="BR26">
        <v>0</v>
      </c>
      <c r="BU26" t="str">
        <f t="shared" si="31"/>
        <v>Documentation of informed consent</v>
      </c>
      <c r="BV26" t="s">
        <v>424</v>
      </c>
      <c r="BX26" t="str">
        <f t="shared" si="32"/>
        <v xml:space="preserve">Law doesn’t specify discussion topics </v>
      </c>
      <c r="CD26" t="str">
        <f t="shared" si="33"/>
        <v>Schedule II opioids, Schedule III opioids, Schedule IV opioids, Schedule V opioids</v>
      </c>
      <c r="CE26" t="s">
        <v>424</v>
      </c>
      <c r="CF26" t="s">
        <v>427</v>
      </c>
      <c r="CG26">
        <v>1</v>
      </c>
      <c r="CH26" t="s">
        <v>424</v>
      </c>
      <c r="CJ26" t="str">
        <f t="shared" si="34"/>
        <v>Board of medicine</v>
      </c>
      <c r="CK26" t="s">
        <v>424</v>
      </c>
      <c r="CM26" t="str">
        <f t="shared" si="35"/>
        <v>Professional disciplinary action</v>
      </c>
      <c r="CN26" t="s">
        <v>424</v>
      </c>
    </row>
    <row r="27" spans="1:92" x14ac:dyDescent="0.35">
      <c r="A27" t="s">
        <v>225</v>
      </c>
      <c r="B27" s="1">
        <v>42352</v>
      </c>
      <c r="C27" s="1">
        <v>42454</v>
      </c>
      <c r="D27" t="str">
        <f t="shared" si="19"/>
        <v xml:space="preserve">Yes, for both adults and minors </v>
      </c>
      <c r="E27" t="s">
        <v>424</v>
      </c>
      <c r="G27" t="str">
        <f t="shared" si="20"/>
        <v>No</v>
      </c>
      <c r="J27">
        <v>1</v>
      </c>
      <c r="K27" t="s">
        <v>424</v>
      </c>
      <c r="M27" t="str">
        <f t="shared" si="21"/>
        <v>Physicians</v>
      </c>
      <c r="N27" t="s">
        <v>424</v>
      </c>
      <c r="P27" t="str">
        <f t="shared" ref="P27:P32" si="36">("Treatment of all pain")</f>
        <v>Treatment of all pain</v>
      </c>
      <c r="Q27" t="s">
        <v>424</v>
      </c>
      <c r="S27" t="str">
        <f t="shared" si="22"/>
        <v>Treatment of malignant pain, Treatment of a terminal condition</v>
      </c>
      <c r="T27" t="s">
        <v>424</v>
      </c>
      <c r="V27">
        <v>1</v>
      </c>
      <c r="W27" t="s">
        <v>430</v>
      </c>
      <c r="X27" t="s">
        <v>428</v>
      </c>
      <c r="Y27">
        <v>1</v>
      </c>
      <c r="Z27" t="s">
        <v>424</v>
      </c>
      <c r="AB27">
        <v>0</v>
      </c>
      <c r="AE27" t="str">
        <f t="shared" si="23"/>
        <v>Documentation of informed consent</v>
      </c>
      <c r="AF27" t="s">
        <v>424</v>
      </c>
      <c r="AH27" t="str">
        <f t="shared" si="24"/>
        <v xml:space="preserve">Law doesn’t specify discussion topics </v>
      </c>
      <c r="AN27" t="str">
        <f t="shared" si="25"/>
        <v>Schedule II opioids, Schedule III opioids, Schedule IV opioids, Schedule V opioids</v>
      </c>
      <c r="AO27" t="s">
        <v>423</v>
      </c>
      <c r="AP27" t="s">
        <v>427</v>
      </c>
      <c r="AQ27">
        <v>1</v>
      </c>
      <c r="AR27" t="s">
        <v>423</v>
      </c>
      <c r="AT27" t="str">
        <f t="shared" si="26"/>
        <v>Board of medicine</v>
      </c>
      <c r="AU27" t="s">
        <v>424</v>
      </c>
      <c r="AW27" t="str">
        <f t="shared" si="27"/>
        <v>Professional disciplinary action</v>
      </c>
      <c r="AX27" t="s">
        <v>424</v>
      </c>
      <c r="AZ27">
        <v>1</v>
      </c>
      <c r="BA27" t="s">
        <v>424</v>
      </c>
      <c r="BC27" t="str">
        <f t="shared" si="28"/>
        <v>Physicians</v>
      </c>
      <c r="BD27" t="s">
        <v>424</v>
      </c>
      <c r="BF27" t="str">
        <f t="shared" ref="BF27:BF32" si="37">("Treatment of all pain")</f>
        <v>Treatment of all pain</v>
      </c>
      <c r="BG27" t="s">
        <v>424</v>
      </c>
      <c r="BI27" t="str">
        <f t="shared" si="29"/>
        <v>Treatment of malignant pain, Treatment of a terminal condition</v>
      </c>
      <c r="BJ27" t="s">
        <v>424</v>
      </c>
      <c r="BL27" t="str">
        <f t="shared" si="30"/>
        <v>The minor, Representative, Guardian</v>
      </c>
      <c r="BN27" t="s">
        <v>428</v>
      </c>
      <c r="BO27">
        <v>1</v>
      </c>
      <c r="BP27" t="s">
        <v>424</v>
      </c>
      <c r="BR27">
        <v>0</v>
      </c>
      <c r="BU27" t="str">
        <f t="shared" si="31"/>
        <v>Documentation of informed consent</v>
      </c>
      <c r="BV27" t="s">
        <v>424</v>
      </c>
      <c r="BX27" t="str">
        <f t="shared" si="32"/>
        <v xml:space="preserve">Law doesn’t specify discussion topics </v>
      </c>
      <c r="CD27" t="str">
        <f t="shared" si="33"/>
        <v>Schedule II opioids, Schedule III opioids, Schedule IV opioids, Schedule V opioids</v>
      </c>
      <c r="CE27" t="s">
        <v>424</v>
      </c>
      <c r="CF27" t="s">
        <v>427</v>
      </c>
      <c r="CG27">
        <v>1</v>
      </c>
      <c r="CH27" t="s">
        <v>424</v>
      </c>
      <c r="CJ27" t="str">
        <f t="shared" si="34"/>
        <v>Board of medicine</v>
      </c>
      <c r="CK27" t="s">
        <v>424</v>
      </c>
      <c r="CM27" t="str">
        <f t="shared" si="35"/>
        <v>Professional disciplinary action</v>
      </c>
      <c r="CN27" t="s">
        <v>424</v>
      </c>
    </row>
    <row r="28" spans="1:92" x14ac:dyDescent="0.35">
      <c r="A28" t="s">
        <v>225</v>
      </c>
      <c r="B28" s="1">
        <v>42455</v>
      </c>
      <c r="C28" s="1">
        <v>42616</v>
      </c>
      <c r="D28" t="str">
        <f t="shared" si="19"/>
        <v xml:space="preserve">Yes, for both adults and minors </v>
      </c>
      <c r="E28" t="s">
        <v>424</v>
      </c>
      <c r="G28" t="str">
        <f t="shared" si="20"/>
        <v>No</v>
      </c>
      <c r="J28">
        <v>1</v>
      </c>
      <c r="K28" t="s">
        <v>424</v>
      </c>
      <c r="M28" t="str">
        <f t="shared" si="21"/>
        <v>Physicians</v>
      </c>
      <c r="N28" t="s">
        <v>424</v>
      </c>
      <c r="O28" t="s">
        <v>432</v>
      </c>
      <c r="P28" t="str">
        <f t="shared" si="36"/>
        <v>Treatment of all pain</v>
      </c>
      <c r="Q28" t="s">
        <v>433</v>
      </c>
      <c r="R28" t="s">
        <v>434</v>
      </c>
      <c r="S28" t="str">
        <f t="shared" si="22"/>
        <v>Treatment of malignant pain, Treatment of a terminal condition</v>
      </c>
      <c r="T28" t="s">
        <v>424</v>
      </c>
      <c r="V28">
        <v>1</v>
      </c>
      <c r="W28" t="s">
        <v>430</v>
      </c>
      <c r="X28" t="s">
        <v>428</v>
      </c>
      <c r="Y28">
        <v>1</v>
      </c>
      <c r="Z28" t="s">
        <v>424</v>
      </c>
      <c r="AB28">
        <v>0</v>
      </c>
      <c r="AE28" t="str">
        <f t="shared" si="23"/>
        <v>Documentation of informed consent</v>
      </c>
      <c r="AF28" t="s">
        <v>424</v>
      </c>
      <c r="AH28" t="str">
        <f t="shared" si="24"/>
        <v xml:space="preserve">Law doesn’t specify discussion topics </v>
      </c>
      <c r="AN28" t="str">
        <f t="shared" si="25"/>
        <v>Schedule II opioids, Schedule III opioids, Schedule IV opioids, Schedule V opioids</v>
      </c>
      <c r="AO28" t="s">
        <v>423</v>
      </c>
      <c r="AP28" t="s">
        <v>427</v>
      </c>
      <c r="AQ28">
        <v>1</v>
      </c>
      <c r="AR28" t="s">
        <v>423</v>
      </c>
      <c r="AT28" t="str">
        <f t="shared" si="26"/>
        <v>Board of medicine</v>
      </c>
      <c r="AU28" t="s">
        <v>424</v>
      </c>
      <c r="AW28" t="str">
        <f t="shared" si="27"/>
        <v>Professional disciplinary action</v>
      </c>
      <c r="AX28" t="s">
        <v>424</v>
      </c>
      <c r="AZ28">
        <v>1</v>
      </c>
      <c r="BA28" t="s">
        <v>424</v>
      </c>
      <c r="BC28" t="str">
        <f t="shared" si="28"/>
        <v>Physicians</v>
      </c>
      <c r="BE28" t="s">
        <v>432</v>
      </c>
      <c r="BF28" t="str">
        <f t="shared" si="37"/>
        <v>Treatment of all pain</v>
      </c>
      <c r="BG28" t="s">
        <v>424</v>
      </c>
      <c r="BI28" t="str">
        <f t="shared" si="29"/>
        <v>Treatment of malignant pain, Treatment of a terminal condition</v>
      </c>
      <c r="BJ28" t="s">
        <v>424</v>
      </c>
      <c r="BL28" t="str">
        <f t="shared" si="30"/>
        <v>The minor, Representative, Guardian</v>
      </c>
      <c r="BM28" t="s">
        <v>424</v>
      </c>
      <c r="BN28" t="s">
        <v>428</v>
      </c>
      <c r="BO28">
        <v>1</v>
      </c>
      <c r="BP28" t="s">
        <v>424</v>
      </c>
      <c r="BR28">
        <v>0</v>
      </c>
      <c r="BU28" t="str">
        <f t="shared" si="31"/>
        <v>Documentation of informed consent</v>
      </c>
      <c r="BV28" t="s">
        <v>424</v>
      </c>
      <c r="BX28" t="str">
        <f t="shared" si="32"/>
        <v xml:space="preserve">Law doesn’t specify discussion topics </v>
      </c>
      <c r="CD28" t="str">
        <f t="shared" si="33"/>
        <v>Schedule II opioids, Schedule III opioids, Schedule IV opioids, Schedule V opioids</v>
      </c>
      <c r="CF28" t="s">
        <v>427</v>
      </c>
      <c r="CG28">
        <v>1</v>
      </c>
      <c r="CH28" t="s">
        <v>424</v>
      </c>
      <c r="CJ28" t="str">
        <f t="shared" si="34"/>
        <v>Board of medicine</v>
      </c>
      <c r="CK28" t="s">
        <v>424</v>
      </c>
      <c r="CM28" t="str">
        <f t="shared" si="35"/>
        <v>Professional disciplinary action</v>
      </c>
      <c r="CN28" t="s">
        <v>424</v>
      </c>
    </row>
    <row r="29" spans="1:92" x14ac:dyDescent="0.35">
      <c r="A29" t="s">
        <v>225</v>
      </c>
      <c r="B29" s="1">
        <v>42617</v>
      </c>
      <c r="C29" s="1">
        <v>42947</v>
      </c>
      <c r="D29" t="str">
        <f t="shared" si="19"/>
        <v xml:space="preserve">Yes, for both adults and minors </v>
      </c>
      <c r="E29" t="s">
        <v>424</v>
      </c>
      <c r="G29" t="str">
        <f t="shared" si="20"/>
        <v>No</v>
      </c>
      <c r="J29">
        <v>1</v>
      </c>
      <c r="K29" t="s">
        <v>424</v>
      </c>
      <c r="M29" t="str">
        <f t="shared" si="21"/>
        <v>Physicians</v>
      </c>
      <c r="N29" t="s">
        <v>424</v>
      </c>
      <c r="P29" t="str">
        <f t="shared" si="36"/>
        <v>Treatment of all pain</v>
      </c>
      <c r="Q29" t="s">
        <v>429</v>
      </c>
      <c r="S29" t="str">
        <f t="shared" si="22"/>
        <v>Treatment of malignant pain, Treatment of a terminal condition</v>
      </c>
      <c r="T29" t="s">
        <v>424</v>
      </c>
      <c r="V29">
        <v>1</v>
      </c>
      <c r="W29" t="s">
        <v>430</v>
      </c>
      <c r="X29" t="s">
        <v>428</v>
      </c>
      <c r="Y29">
        <v>1</v>
      </c>
      <c r="Z29" t="s">
        <v>424</v>
      </c>
      <c r="AB29">
        <v>0</v>
      </c>
      <c r="AE29" t="str">
        <f t="shared" si="23"/>
        <v>Documentation of informed consent</v>
      </c>
      <c r="AF29" t="s">
        <v>424</v>
      </c>
      <c r="AH29" t="str">
        <f t="shared" si="24"/>
        <v xml:space="preserve">Law doesn’t specify discussion topics </v>
      </c>
      <c r="AN29" t="str">
        <f t="shared" si="25"/>
        <v>Schedule II opioids, Schedule III opioids, Schedule IV opioids, Schedule V opioids</v>
      </c>
      <c r="AO29" t="s">
        <v>423</v>
      </c>
      <c r="AP29" t="s">
        <v>427</v>
      </c>
      <c r="AQ29">
        <v>1</v>
      </c>
      <c r="AR29" t="s">
        <v>423</v>
      </c>
      <c r="AT29" t="str">
        <f t="shared" si="26"/>
        <v>Board of medicine</v>
      </c>
      <c r="AU29" t="s">
        <v>424</v>
      </c>
      <c r="AW29" t="str">
        <f t="shared" si="27"/>
        <v>Professional disciplinary action</v>
      </c>
      <c r="AX29" t="s">
        <v>424</v>
      </c>
      <c r="AZ29">
        <v>1</v>
      </c>
      <c r="BA29" t="s">
        <v>424</v>
      </c>
      <c r="BC29" t="str">
        <f t="shared" si="28"/>
        <v>Physicians</v>
      </c>
      <c r="BD29" t="s">
        <v>424</v>
      </c>
      <c r="BF29" t="str">
        <f t="shared" si="37"/>
        <v>Treatment of all pain</v>
      </c>
      <c r="BG29" t="s">
        <v>424</v>
      </c>
      <c r="BI29" t="str">
        <f t="shared" si="29"/>
        <v>Treatment of malignant pain, Treatment of a terminal condition</v>
      </c>
      <c r="BJ29" t="s">
        <v>424</v>
      </c>
      <c r="BL29" t="str">
        <f t="shared" si="30"/>
        <v>The minor, Representative, Guardian</v>
      </c>
      <c r="BM29" t="s">
        <v>424</v>
      </c>
      <c r="BN29" t="s">
        <v>428</v>
      </c>
      <c r="BO29">
        <v>1</v>
      </c>
      <c r="BP29" t="s">
        <v>424</v>
      </c>
      <c r="BR29">
        <v>0</v>
      </c>
      <c r="BU29" t="str">
        <f t="shared" si="31"/>
        <v>Documentation of informed consent</v>
      </c>
      <c r="BV29" t="s">
        <v>424</v>
      </c>
      <c r="BX29" t="str">
        <f t="shared" si="32"/>
        <v xml:space="preserve">Law doesn’t specify discussion topics </v>
      </c>
      <c r="CD29" t="str">
        <f t="shared" si="33"/>
        <v>Schedule II opioids, Schedule III opioids, Schedule IV opioids, Schedule V opioids</v>
      </c>
      <c r="CF29" t="s">
        <v>427</v>
      </c>
      <c r="CG29">
        <v>1</v>
      </c>
      <c r="CH29" t="s">
        <v>424</v>
      </c>
      <c r="CJ29" t="str">
        <f t="shared" si="34"/>
        <v>Board of medicine</v>
      </c>
      <c r="CK29" t="s">
        <v>424</v>
      </c>
      <c r="CM29" t="str">
        <f t="shared" si="35"/>
        <v>Professional disciplinary action</v>
      </c>
      <c r="CN29" t="s">
        <v>424</v>
      </c>
    </row>
    <row r="30" spans="1:92" x14ac:dyDescent="0.35">
      <c r="A30" t="s">
        <v>225</v>
      </c>
      <c r="B30" s="1">
        <v>42948</v>
      </c>
      <c r="C30" s="1">
        <v>43008</v>
      </c>
      <c r="D30" t="str">
        <f t="shared" si="19"/>
        <v xml:space="preserve">Yes, for both adults and minors </v>
      </c>
      <c r="E30" t="s">
        <v>424</v>
      </c>
      <c r="G30" t="str">
        <f t="shared" si="20"/>
        <v>No</v>
      </c>
      <c r="J30">
        <v>1</v>
      </c>
      <c r="K30" t="s">
        <v>424</v>
      </c>
      <c r="M30" t="str">
        <f t="shared" si="21"/>
        <v>Physicians</v>
      </c>
      <c r="N30" t="s">
        <v>424</v>
      </c>
      <c r="P30" t="str">
        <f t="shared" si="36"/>
        <v>Treatment of all pain</v>
      </c>
      <c r="Q30" t="s">
        <v>424</v>
      </c>
      <c r="S30" t="str">
        <f t="shared" si="22"/>
        <v>Treatment of malignant pain, Treatment of a terminal condition</v>
      </c>
      <c r="T30" t="s">
        <v>424</v>
      </c>
      <c r="V30">
        <v>1</v>
      </c>
      <c r="W30" t="s">
        <v>430</v>
      </c>
      <c r="X30" t="s">
        <v>428</v>
      </c>
      <c r="Y30">
        <v>1</v>
      </c>
      <c r="Z30" t="s">
        <v>424</v>
      </c>
      <c r="AB30">
        <v>0</v>
      </c>
      <c r="AE30" t="str">
        <f t="shared" si="23"/>
        <v>Documentation of informed consent</v>
      </c>
      <c r="AF30" t="s">
        <v>424</v>
      </c>
      <c r="AH30" t="str">
        <f t="shared" si="24"/>
        <v xml:space="preserve">Law doesn’t specify discussion topics </v>
      </c>
      <c r="AN30" t="str">
        <f t="shared" si="25"/>
        <v>Schedule II opioids, Schedule III opioids, Schedule IV opioids, Schedule V opioids</v>
      </c>
      <c r="AO30" t="s">
        <v>423</v>
      </c>
      <c r="AP30" t="s">
        <v>427</v>
      </c>
      <c r="AQ30">
        <v>1</v>
      </c>
      <c r="AR30" t="s">
        <v>423</v>
      </c>
      <c r="AT30" t="str">
        <f t="shared" si="26"/>
        <v>Board of medicine</v>
      </c>
      <c r="AU30" t="s">
        <v>424</v>
      </c>
      <c r="AW30" t="str">
        <f t="shared" si="27"/>
        <v>Professional disciplinary action</v>
      </c>
      <c r="AX30" t="s">
        <v>424</v>
      </c>
      <c r="AZ30">
        <v>1</v>
      </c>
      <c r="BA30" t="s">
        <v>424</v>
      </c>
      <c r="BC30" t="str">
        <f t="shared" si="28"/>
        <v>Physicians</v>
      </c>
      <c r="BD30" t="s">
        <v>424</v>
      </c>
      <c r="BF30" t="str">
        <f t="shared" si="37"/>
        <v>Treatment of all pain</v>
      </c>
      <c r="BG30" t="s">
        <v>424</v>
      </c>
      <c r="BI30" t="str">
        <f t="shared" si="29"/>
        <v>Treatment of malignant pain, Treatment of a terminal condition</v>
      </c>
      <c r="BJ30" t="s">
        <v>424</v>
      </c>
      <c r="BL30" t="str">
        <f t="shared" si="30"/>
        <v>The minor, Representative, Guardian</v>
      </c>
      <c r="BM30" t="s">
        <v>424</v>
      </c>
      <c r="BN30" t="s">
        <v>428</v>
      </c>
      <c r="BO30">
        <v>1</v>
      </c>
      <c r="BP30" t="s">
        <v>424</v>
      </c>
      <c r="BR30">
        <v>0</v>
      </c>
      <c r="BU30" t="str">
        <f t="shared" si="31"/>
        <v>Documentation of informed consent</v>
      </c>
      <c r="BV30" t="s">
        <v>424</v>
      </c>
      <c r="BX30" t="str">
        <f t="shared" si="32"/>
        <v xml:space="preserve">Law doesn’t specify discussion topics </v>
      </c>
      <c r="CD30" t="str">
        <f t="shared" si="33"/>
        <v>Schedule II opioids, Schedule III opioids, Schedule IV opioids, Schedule V opioids</v>
      </c>
      <c r="CF30" t="s">
        <v>427</v>
      </c>
      <c r="CG30">
        <v>1</v>
      </c>
      <c r="CH30" t="s">
        <v>424</v>
      </c>
      <c r="CJ30" t="str">
        <f t="shared" si="34"/>
        <v>Board of medicine</v>
      </c>
      <c r="CK30" t="s">
        <v>424</v>
      </c>
      <c r="CM30" t="str">
        <f t="shared" si="35"/>
        <v>Professional disciplinary action</v>
      </c>
      <c r="CN30" t="s">
        <v>424</v>
      </c>
    </row>
    <row r="31" spans="1:92" x14ac:dyDescent="0.35">
      <c r="A31" t="s">
        <v>225</v>
      </c>
      <c r="B31" s="1">
        <v>43009</v>
      </c>
      <c r="C31" s="1">
        <v>43097</v>
      </c>
      <c r="D31" t="str">
        <f t="shared" si="19"/>
        <v xml:space="preserve">Yes, for both adults and minors </v>
      </c>
      <c r="E31" t="s">
        <v>424</v>
      </c>
      <c r="G31" t="str">
        <f t="shared" si="20"/>
        <v>No</v>
      </c>
      <c r="J31">
        <v>1</v>
      </c>
      <c r="K31" t="s">
        <v>435</v>
      </c>
      <c r="M31" t="str">
        <f t="shared" si="21"/>
        <v>Physicians</v>
      </c>
      <c r="N31" t="s">
        <v>424</v>
      </c>
      <c r="P31" t="str">
        <f t="shared" si="36"/>
        <v>Treatment of all pain</v>
      </c>
      <c r="Q31" t="s">
        <v>436</v>
      </c>
      <c r="S31" t="str">
        <f t="shared" si="22"/>
        <v>Treatment of malignant pain, Treatment of a terminal condition</v>
      </c>
      <c r="T31" t="s">
        <v>424</v>
      </c>
      <c r="V31">
        <v>1</v>
      </c>
      <c r="W31" t="s">
        <v>424</v>
      </c>
      <c r="X31" t="s">
        <v>428</v>
      </c>
      <c r="Y31">
        <v>1</v>
      </c>
      <c r="Z31" t="s">
        <v>424</v>
      </c>
      <c r="AB31">
        <v>0</v>
      </c>
      <c r="AE31" t="str">
        <f t="shared" si="23"/>
        <v>Documentation of informed consent</v>
      </c>
      <c r="AF31" t="s">
        <v>424</v>
      </c>
      <c r="AH31" t="str">
        <f t="shared" si="24"/>
        <v xml:space="preserve">Law doesn’t specify discussion topics </v>
      </c>
      <c r="AN31" t="str">
        <f t="shared" si="25"/>
        <v>Schedule II opioids, Schedule III opioids, Schedule IV opioids, Schedule V opioids</v>
      </c>
      <c r="AO31" t="s">
        <v>423</v>
      </c>
      <c r="AP31" t="s">
        <v>427</v>
      </c>
      <c r="AQ31">
        <v>1</v>
      </c>
      <c r="AR31" t="s">
        <v>423</v>
      </c>
      <c r="AT31" t="str">
        <f t="shared" si="26"/>
        <v>Board of medicine</v>
      </c>
      <c r="AU31" t="s">
        <v>424</v>
      </c>
      <c r="AW31" t="str">
        <f t="shared" si="27"/>
        <v>Professional disciplinary action</v>
      </c>
      <c r="AX31" t="s">
        <v>424</v>
      </c>
      <c r="AZ31">
        <v>1</v>
      </c>
      <c r="BA31" t="s">
        <v>424</v>
      </c>
      <c r="BC31" t="str">
        <f t="shared" si="28"/>
        <v>Physicians</v>
      </c>
      <c r="BD31" t="s">
        <v>424</v>
      </c>
      <c r="BF31" t="str">
        <f t="shared" si="37"/>
        <v>Treatment of all pain</v>
      </c>
      <c r="BG31" t="s">
        <v>424</v>
      </c>
      <c r="BI31" t="str">
        <f t="shared" si="29"/>
        <v>Treatment of malignant pain, Treatment of a terminal condition</v>
      </c>
      <c r="BJ31" t="s">
        <v>424</v>
      </c>
      <c r="BL31" t="str">
        <f t="shared" si="30"/>
        <v>The minor, Representative, Guardian</v>
      </c>
      <c r="BM31" t="s">
        <v>424</v>
      </c>
      <c r="BN31" t="s">
        <v>428</v>
      </c>
      <c r="BO31">
        <v>1</v>
      </c>
      <c r="BP31" t="s">
        <v>424</v>
      </c>
      <c r="BR31">
        <v>0</v>
      </c>
      <c r="BU31" t="str">
        <f t="shared" si="31"/>
        <v>Documentation of informed consent</v>
      </c>
      <c r="BV31" t="s">
        <v>424</v>
      </c>
      <c r="BX31" t="str">
        <f t="shared" si="32"/>
        <v xml:space="preserve">Law doesn’t specify discussion topics </v>
      </c>
      <c r="CD31" t="str">
        <f t="shared" si="33"/>
        <v>Schedule II opioids, Schedule III opioids, Schedule IV opioids, Schedule V opioids</v>
      </c>
      <c r="CE31" t="s">
        <v>424</v>
      </c>
      <c r="CF31" t="s">
        <v>427</v>
      </c>
      <c r="CG31">
        <v>1</v>
      </c>
      <c r="CH31" t="s">
        <v>424</v>
      </c>
      <c r="CJ31" t="str">
        <f t="shared" si="34"/>
        <v>Board of medicine</v>
      </c>
      <c r="CK31" t="s">
        <v>424</v>
      </c>
      <c r="CM31" t="str">
        <f t="shared" si="35"/>
        <v>Professional disciplinary action</v>
      </c>
      <c r="CN31" t="s">
        <v>424</v>
      </c>
    </row>
    <row r="32" spans="1:92" x14ac:dyDescent="0.35">
      <c r="A32" t="s">
        <v>225</v>
      </c>
      <c r="B32" s="1">
        <v>43098</v>
      </c>
      <c r="C32" s="1">
        <v>43314</v>
      </c>
      <c r="D32" t="str">
        <f t="shared" si="19"/>
        <v xml:space="preserve">Yes, for both adults and minors </v>
      </c>
      <c r="E32" t="s">
        <v>424</v>
      </c>
      <c r="G32" t="str">
        <f t="shared" si="20"/>
        <v>No</v>
      </c>
      <c r="J32">
        <v>1</v>
      </c>
      <c r="K32" t="s">
        <v>424</v>
      </c>
      <c r="M32" t="str">
        <f t="shared" si="21"/>
        <v>Physicians</v>
      </c>
      <c r="N32" t="s">
        <v>424</v>
      </c>
      <c r="P32" t="str">
        <f t="shared" si="36"/>
        <v>Treatment of all pain</v>
      </c>
      <c r="Q32" t="s">
        <v>424</v>
      </c>
      <c r="S32" t="str">
        <f t="shared" si="22"/>
        <v>Treatment of malignant pain, Treatment of a terminal condition</v>
      </c>
      <c r="T32" t="s">
        <v>424</v>
      </c>
      <c r="V32">
        <v>1</v>
      </c>
      <c r="W32" t="s">
        <v>424</v>
      </c>
      <c r="X32" t="s">
        <v>428</v>
      </c>
      <c r="Y32">
        <v>1</v>
      </c>
      <c r="Z32" t="s">
        <v>424</v>
      </c>
      <c r="AB32">
        <v>0</v>
      </c>
      <c r="AE32" t="str">
        <f t="shared" si="23"/>
        <v>Documentation of informed consent</v>
      </c>
      <c r="AF32" t="s">
        <v>424</v>
      </c>
      <c r="AH32" t="str">
        <f t="shared" si="24"/>
        <v xml:space="preserve">Law doesn’t specify discussion topics </v>
      </c>
      <c r="AN32" t="str">
        <f t="shared" si="25"/>
        <v>Schedule II opioids, Schedule III opioids, Schedule IV opioids, Schedule V opioids</v>
      </c>
      <c r="AO32" t="s">
        <v>423</v>
      </c>
      <c r="AP32" t="s">
        <v>427</v>
      </c>
      <c r="AQ32">
        <v>1</v>
      </c>
      <c r="AR32" t="s">
        <v>423</v>
      </c>
      <c r="AT32" t="str">
        <f t="shared" si="26"/>
        <v>Board of medicine</v>
      </c>
      <c r="AU32" t="s">
        <v>424</v>
      </c>
      <c r="AW32" t="str">
        <f t="shared" si="27"/>
        <v>Professional disciplinary action</v>
      </c>
      <c r="AX32" t="s">
        <v>424</v>
      </c>
      <c r="AZ32">
        <v>1</v>
      </c>
      <c r="BC32" t="str">
        <f t="shared" si="28"/>
        <v>Physicians</v>
      </c>
      <c r="BD32" t="s">
        <v>424</v>
      </c>
      <c r="BF32" t="str">
        <f t="shared" si="37"/>
        <v>Treatment of all pain</v>
      </c>
      <c r="BG32" t="s">
        <v>424</v>
      </c>
      <c r="BI32" t="str">
        <f t="shared" si="29"/>
        <v>Treatment of malignant pain, Treatment of a terminal condition</v>
      </c>
      <c r="BJ32" t="s">
        <v>424</v>
      </c>
      <c r="BL32" t="str">
        <f t="shared" si="30"/>
        <v>The minor, Representative, Guardian</v>
      </c>
      <c r="BN32" t="s">
        <v>428</v>
      </c>
      <c r="BO32">
        <v>1</v>
      </c>
      <c r="BP32" t="s">
        <v>424</v>
      </c>
      <c r="BR32">
        <v>0</v>
      </c>
      <c r="BU32" t="str">
        <f t="shared" si="31"/>
        <v>Documentation of informed consent</v>
      </c>
      <c r="BV32" t="s">
        <v>424</v>
      </c>
      <c r="BX32" t="str">
        <f t="shared" si="32"/>
        <v xml:space="preserve">Law doesn’t specify discussion topics </v>
      </c>
      <c r="CD32" t="str">
        <f t="shared" si="33"/>
        <v>Schedule II opioids, Schedule III opioids, Schedule IV opioids, Schedule V opioids</v>
      </c>
      <c r="CF32" t="s">
        <v>427</v>
      </c>
      <c r="CG32">
        <v>1</v>
      </c>
      <c r="CH32" t="s">
        <v>424</v>
      </c>
      <c r="CJ32" t="str">
        <f t="shared" si="34"/>
        <v>Board of medicine</v>
      </c>
      <c r="CK32" t="s">
        <v>424</v>
      </c>
      <c r="CM32" t="str">
        <f t="shared" si="35"/>
        <v>Professional disciplinary action</v>
      </c>
      <c r="CN32" t="s">
        <v>424</v>
      </c>
    </row>
    <row r="33" spans="1:92" x14ac:dyDescent="0.35">
      <c r="A33" t="s">
        <v>225</v>
      </c>
      <c r="B33" s="1">
        <v>43315</v>
      </c>
      <c r="C33" s="1">
        <v>43462</v>
      </c>
      <c r="D33" t="str">
        <f t="shared" si="19"/>
        <v xml:space="preserve">Yes, for both adults and minors </v>
      </c>
      <c r="E33" t="s">
        <v>424</v>
      </c>
      <c r="G33" t="str">
        <f t="shared" si="20"/>
        <v>No</v>
      </c>
      <c r="J33">
        <v>1</v>
      </c>
      <c r="K33" t="s">
        <v>424</v>
      </c>
      <c r="M33" t="str">
        <f>("Physicians, Physician Assistants")</f>
        <v>Physicians, Physician Assistants</v>
      </c>
      <c r="N33" t="s">
        <v>424</v>
      </c>
      <c r="P33" t="str">
        <f>("Opioid Prescribing above a specified dosage, Treatment of chronic pain, Treatment of all pain, Initial prescriptions")</f>
        <v>Opioid Prescribing above a specified dosage, Treatment of chronic pain, Treatment of all pain, Initial prescriptions</v>
      </c>
      <c r="Q33" t="s">
        <v>431</v>
      </c>
      <c r="R33" t="s">
        <v>437</v>
      </c>
      <c r="S33" t="str">
        <f t="shared" si="22"/>
        <v>Treatment of malignant pain, Treatment of a terminal condition</v>
      </c>
      <c r="T33" t="s">
        <v>424</v>
      </c>
      <c r="U33" t="s">
        <v>438</v>
      </c>
      <c r="V33">
        <v>1</v>
      </c>
      <c r="W33" t="s">
        <v>439</v>
      </c>
      <c r="X33" t="s">
        <v>428</v>
      </c>
      <c r="Y33">
        <v>1</v>
      </c>
      <c r="Z33" t="s">
        <v>440</v>
      </c>
      <c r="AB33">
        <v>1</v>
      </c>
      <c r="AC33" t="s">
        <v>424</v>
      </c>
      <c r="AD33" t="s">
        <v>441</v>
      </c>
      <c r="AE33" t="str">
        <f>("Drug screening agreement, Plans for treatment discontinuation , Random pill counts, Documentation of informed consent")</f>
        <v>Drug screening agreement, Plans for treatment discontinuation , Random pill counts, Documentation of informed consent</v>
      </c>
      <c r="AF33" t="s">
        <v>424</v>
      </c>
      <c r="AG33" t="s">
        <v>442</v>
      </c>
      <c r="AH33" t="str">
        <f>("Risks of the use of the drug")</f>
        <v>Risks of the use of the drug</v>
      </c>
      <c r="AI33" t="s">
        <v>424</v>
      </c>
      <c r="AJ33" t="s">
        <v>443</v>
      </c>
      <c r="AK33" t="str">
        <f>("Risk of addiction")</f>
        <v>Risk of addiction</v>
      </c>
      <c r="AL33" t="s">
        <v>424</v>
      </c>
      <c r="AM33" t="s">
        <v>443</v>
      </c>
      <c r="AN33" t="str">
        <f>("All opioids , Schedule II opioids, Schedule III opioids, Schedule IV opioids, Schedule V opioids")</f>
        <v>All opioids , Schedule II opioids, Schedule III opioids, Schedule IV opioids, Schedule V opioids</v>
      </c>
      <c r="AO33" t="s">
        <v>431</v>
      </c>
      <c r="AP33" t="s">
        <v>437</v>
      </c>
      <c r="AQ33">
        <v>1</v>
      </c>
      <c r="AR33" t="s">
        <v>423</v>
      </c>
      <c r="AT33" t="str">
        <f t="shared" si="26"/>
        <v>Board of medicine</v>
      </c>
      <c r="AU33" t="s">
        <v>424</v>
      </c>
      <c r="AW33" t="str">
        <f t="shared" si="27"/>
        <v>Professional disciplinary action</v>
      </c>
      <c r="AX33" t="s">
        <v>424</v>
      </c>
      <c r="AZ33">
        <v>1</v>
      </c>
      <c r="BA33" t="s">
        <v>424</v>
      </c>
      <c r="BC33" t="str">
        <f>("Physicians, Physician Assistants")</f>
        <v>Physicians, Physician Assistants</v>
      </c>
      <c r="BD33" t="s">
        <v>424</v>
      </c>
      <c r="BF33" t="str">
        <f>("Opioid Prescribing above a specified dosage, Treatment of chronic pain, Treatment of all pain, Initial prescriptions")</f>
        <v>Opioid Prescribing above a specified dosage, Treatment of chronic pain, Treatment of all pain, Initial prescriptions</v>
      </c>
      <c r="BG33" t="s">
        <v>424</v>
      </c>
      <c r="BH33" t="s">
        <v>444</v>
      </c>
      <c r="BI33" t="str">
        <f t="shared" si="29"/>
        <v>Treatment of malignant pain, Treatment of a terminal condition</v>
      </c>
      <c r="BJ33" t="s">
        <v>424</v>
      </c>
      <c r="BK33" t="s">
        <v>438</v>
      </c>
      <c r="BL33" t="str">
        <f t="shared" si="30"/>
        <v>The minor, Representative, Guardian</v>
      </c>
      <c r="BN33" t="s">
        <v>428</v>
      </c>
      <c r="BO33">
        <v>1</v>
      </c>
      <c r="BP33" t="s">
        <v>423</v>
      </c>
      <c r="BR33">
        <v>1</v>
      </c>
      <c r="BS33" t="s">
        <v>424</v>
      </c>
      <c r="BT33" t="s">
        <v>441</v>
      </c>
      <c r="BU33" t="str">
        <f>("Drug screening agreement, Plans for treatment discontinuation , Random pill counts, Documentation of informed consent")</f>
        <v>Drug screening agreement, Plans for treatment discontinuation , Random pill counts, Documentation of informed consent</v>
      </c>
      <c r="BV33" t="s">
        <v>431</v>
      </c>
      <c r="BW33" t="s">
        <v>442</v>
      </c>
      <c r="BX33" t="str">
        <f>("Risks of the use of the drug")</f>
        <v>Risks of the use of the drug</v>
      </c>
      <c r="BY33" t="s">
        <v>424</v>
      </c>
      <c r="BZ33" t="s">
        <v>443</v>
      </c>
      <c r="CA33" t="str">
        <f>("Risk of addiction")</f>
        <v>Risk of addiction</v>
      </c>
      <c r="CB33" t="s">
        <v>424</v>
      </c>
      <c r="CC33" t="s">
        <v>443</v>
      </c>
      <c r="CD33" t="str">
        <f>("All opioids , Schedule II opioids, Schedule III opioids, Schedule IV opioids, Schedule V opioids")</f>
        <v>All opioids , Schedule II opioids, Schedule III opioids, Schedule IV opioids, Schedule V opioids</v>
      </c>
      <c r="CF33" t="s">
        <v>437</v>
      </c>
      <c r="CG33">
        <v>1</v>
      </c>
      <c r="CH33" t="s">
        <v>424</v>
      </c>
      <c r="CJ33" t="str">
        <f t="shared" si="34"/>
        <v>Board of medicine</v>
      </c>
      <c r="CK33" t="s">
        <v>424</v>
      </c>
      <c r="CM33" t="str">
        <f t="shared" si="35"/>
        <v>Professional disciplinary action</v>
      </c>
      <c r="CN33" t="s">
        <v>424</v>
      </c>
    </row>
    <row r="34" spans="1:92" x14ac:dyDescent="0.35">
      <c r="A34" t="s">
        <v>225</v>
      </c>
      <c r="B34" s="1">
        <v>43463</v>
      </c>
      <c r="C34" s="1">
        <v>43635</v>
      </c>
      <c r="D34" t="str">
        <f t="shared" si="19"/>
        <v xml:space="preserve">Yes, for both adults and minors </v>
      </c>
      <c r="E34" t="s">
        <v>424</v>
      </c>
      <c r="G34" t="str">
        <f t="shared" si="20"/>
        <v>No</v>
      </c>
      <c r="J34">
        <v>1</v>
      </c>
      <c r="K34" t="s">
        <v>440</v>
      </c>
      <c r="M34" t="str">
        <f>("Physicians, Physician Assistants")</f>
        <v>Physicians, Physician Assistants</v>
      </c>
      <c r="N34" t="s">
        <v>424</v>
      </c>
      <c r="P34" t="str">
        <f>("Opioid Prescribing above a specified dosage, Treatment of chronic pain, Treatment of all pain, Initial prescriptions")</f>
        <v>Opioid Prescribing above a specified dosage, Treatment of chronic pain, Treatment of all pain, Initial prescriptions</v>
      </c>
      <c r="Q34" t="s">
        <v>431</v>
      </c>
      <c r="R34" t="s">
        <v>444</v>
      </c>
      <c r="S34" t="str">
        <f t="shared" si="22"/>
        <v>Treatment of malignant pain, Treatment of a terminal condition</v>
      </c>
      <c r="T34" t="s">
        <v>424</v>
      </c>
      <c r="U34" t="s">
        <v>438</v>
      </c>
      <c r="V34">
        <v>1</v>
      </c>
      <c r="W34" t="s">
        <v>439</v>
      </c>
      <c r="X34" t="s">
        <v>428</v>
      </c>
      <c r="Y34">
        <v>1</v>
      </c>
      <c r="Z34" t="s">
        <v>440</v>
      </c>
      <c r="AB34">
        <v>1</v>
      </c>
      <c r="AC34" t="s">
        <v>424</v>
      </c>
      <c r="AD34" t="s">
        <v>441</v>
      </c>
      <c r="AE34" t="str">
        <f>("Drug screening agreement, Plans for treatment discontinuation , Random pill counts, Documentation of informed consent")</f>
        <v>Drug screening agreement, Plans for treatment discontinuation , Random pill counts, Documentation of informed consent</v>
      </c>
      <c r="AF34" t="s">
        <v>445</v>
      </c>
      <c r="AG34" t="s">
        <v>442</v>
      </c>
      <c r="AH34" t="str">
        <f>("Risks of the use of the drug")</f>
        <v>Risks of the use of the drug</v>
      </c>
      <c r="AI34" t="s">
        <v>424</v>
      </c>
      <c r="AJ34" t="s">
        <v>443</v>
      </c>
      <c r="AK34" t="str">
        <f>("Risk of addiction")</f>
        <v>Risk of addiction</v>
      </c>
      <c r="AL34" t="s">
        <v>424</v>
      </c>
      <c r="AM34" t="s">
        <v>443</v>
      </c>
      <c r="AN34" t="str">
        <f>("All opioids , Schedule II opioids, Schedule III opioids, Schedule IV opioids, Schedule V opioids")</f>
        <v>All opioids , Schedule II opioids, Schedule III opioids, Schedule IV opioids, Schedule V opioids</v>
      </c>
      <c r="AO34" t="s">
        <v>431</v>
      </c>
      <c r="AP34" t="s">
        <v>437</v>
      </c>
      <c r="AQ34">
        <v>1</v>
      </c>
      <c r="AR34" t="s">
        <v>423</v>
      </c>
      <c r="AT34" t="str">
        <f t="shared" si="26"/>
        <v>Board of medicine</v>
      </c>
      <c r="AU34" t="s">
        <v>424</v>
      </c>
      <c r="AW34" t="str">
        <f t="shared" si="27"/>
        <v>Professional disciplinary action</v>
      </c>
      <c r="AX34" t="s">
        <v>424</v>
      </c>
      <c r="AZ34">
        <v>1</v>
      </c>
      <c r="BA34" t="s">
        <v>423</v>
      </c>
      <c r="BC34" t="str">
        <f>("Physicians, Physician Assistants")</f>
        <v>Physicians, Physician Assistants</v>
      </c>
      <c r="BD34" t="s">
        <v>423</v>
      </c>
      <c r="BF34" t="str">
        <f>("Opioid Prescribing above a specified dosage, Treatment of chronic pain, Treatment of all pain, Initial prescriptions")</f>
        <v>Opioid Prescribing above a specified dosage, Treatment of chronic pain, Treatment of all pain, Initial prescriptions</v>
      </c>
      <c r="BG34" t="s">
        <v>431</v>
      </c>
      <c r="BH34" t="s">
        <v>444</v>
      </c>
      <c r="BI34" t="str">
        <f t="shared" si="29"/>
        <v>Treatment of malignant pain, Treatment of a terminal condition</v>
      </c>
      <c r="BJ34" t="s">
        <v>424</v>
      </c>
      <c r="BK34" t="s">
        <v>438</v>
      </c>
      <c r="BL34" t="str">
        <f t="shared" si="30"/>
        <v>The minor, Representative, Guardian</v>
      </c>
      <c r="BM34" t="s">
        <v>424</v>
      </c>
      <c r="BN34" t="s">
        <v>428</v>
      </c>
      <c r="BO34">
        <v>1</v>
      </c>
      <c r="BP34" t="s">
        <v>423</v>
      </c>
      <c r="BR34">
        <v>1</v>
      </c>
      <c r="BS34" t="s">
        <v>424</v>
      </c>
      <c r="BT34" t="s">
        <v>441</v>
      </c>
      <c r="BU34" t="str">
        <f>("Drug screening agreement, Plans for treatment discontinuation , Random pill counts, Documentation of informed consent")</f>
        <v>Drug screening agreement, Plans for treatment discontinuation , Random pill counts, Documentation of informed consent</v>
      </c>
      <c r="BV34" t="s">
        <v>431</v>
      </c>
      <c r="BW34" t="s">
        <v>442</v>
      </c>
      <c r="BX34" t="str">
        <f>("Risks of the use of the drug")</f>
        <v>Risks of the use of the drug</v>
      </c>
      <c r="BY34" t="s">
        <v>424</v>
      </c>
      <c r="BZ34" t="s">
        <v>443</v>
      </c>
      <c r="CA34" t="str">
        <f>("Risk of addiction")</f>
        <v>Risk of addiction</v>
      </c>
      <c r="CB34" t="s">
        <v>424</v>
      </c>
      <c r="CC34" t="s">
        <v>443</v>
      </c>
      <c r="CD34" t="str">
        <f>("All opioids , Schedule II opioids, Schedule III opioids, Schedule IV opioids, Schedule V opioids")</f>
        <v>All opioids , Schedule II opioids, Schedule III opioids, Schedule IV opioids, Schedule V opioids</v>
      </c>
      <c r="CF34" t="s">
        <v>437</v>
      </c>
      <c r="CG34">
        <v>1</v>
      </c>
      <c r="CH34" t="s">
        <v>424</v>
      </c>
      <c r="CJ34" t="str">
        <f t="shared" si="34"/>
        <v>Board of medicine</v>
      </c>
      <c r="CK34" t="s">
        <v>424</v>
      </c>
      <c r="CM34" t="str">
        <f t="shared" si="35"/>
        <v>Professional disciplinary action</v>
      </c>
      <c r="CN34" t="s">
        <v>424</v>
      </c>
    </row>
    <row r="35" spans="1:92" x14ac:dyDescent="0.35">
      <c r="A35" t="s">
        <v>225</v>
      </c>
      <c r="B35" s="1">
        <v>43636</v>
      </c>
      <c r="C35" s="1">
        <v>43830</v>
      </c>
      <c r="D35" t="str">
        <f t="shared" si="19"/>
        <v xml:space="preserve">Yes, for both adults and minors </v>
      </c>
      <c r="E35" t="s">
        <v>424</v>
      </c>
      <c r="G35" t="str">
        <f t="shared" si="20"/>
        <v>No</v>
      </c>
      <c r="H35" t="s">
        <v>424</v>
      </c>
      <c r="J35">
        <v>1</v>
      </c>
      <c r="K35" t="s">
        <v>424</v>
      </c>
      <c r="M35" t="str">
        <f>("Physicians, Physician Assistants")</f>
        <v>Physicians, Physician Assistants</v>
      </c>
      <c r="N35" t="s">
        <v>423</v>
      </c>
      <c r="P35" t="str">
        <f>("Opioid Prescribing above a specified dosage, Treatment of chronic pain, Treatment of all pain, Initial prescriptions")</f>
        <v>Opioid Prescribing above a specified dosage, Treatment of chronic pain, Treatment of all pain, Initial prescriptions</v>
      </c>
      <c r="Q35" t="s">
        <v>431</v>
      </c>
      <c r="R35" t="s">
        <v>446</v>
      </c>
      <c r="S35" t="str">
        <f t="shared" si="22"/>
        <v>Treatment of malignant pain, Treatment of a terminal condition</v>
      </c>
      <c r="T35" t="s">
        <v>424</v>
      </c>
      <c r="U35" t="s">
        <v>438</v>
      </c>
      <c r="V35">
        <v>1</v>
      </c>
      <c r="W35" t="s">
        <v>439</v>
      </c>
      <c r="X35" t="s">
        <v>428</v>
      </c>
      <c r="Y35">
        <v>1</v>
      </c>
      <c r="Z35" t="s">
        <v>440</v>
      </c>
      <c r="AB35">
        <v>1</v>
      </c>
      <c r="AC35" t="s">
        <v>424</v>
      </c>
      <c r="AD35" t="s">
        <v>441</v>
      </c>
      <c r="AE35" t="str">
        <f>("Drug screening agreement, Plans for treatment discontinuation , Random pill counts, Documentation of informed consent")</f>
        <v>Drug screening agreement, Plans for treatment discontinuation , Random pill counts, Documentation of informed consent</v>
      </c>
      <c r="AF35" t="s">
        <v>424</v>
      </c>
      <c r="AG35" t="s">
        <v>442</v>
      </c>
      <c r="AH35" t="str">
        <f>("Risks of the use of the drug")</f>
        <v>Risks of the use of the drug</v>
      </c>
      <c r="AI35" t="s">
        <v>424</v>
      </c>
      <c r="AJ35" t="s">
        <v>443</v>
      </c>
      <c r="AK35" t="str">
        <f>("Risk of addiction")</f>
        <v>Risk of addiction</v>
      </c>
      <c r="AL35" t="s">
        <v>424</v>
      </c>
      <c r="AM35" t="s">
        <v>443</v>
      </c>
      <c r="AN35" t="str">
        <f>("All opioids , Schedule II opioids, Schedule III opioids, Schedule IV opioids, Schedule V opioids")</f>
        <v>All opioids , Schedule II opioids, Schedule III opioids, Schedule IV opioids, Schedule V opioids</v>
      </c>
      <c r="AO35" t="s">
        <v>431</v>
      </c>
      <c r="AP35" t="s">
        <v>447</v>
      </c>
      <c r="AQ35">
        <v>1</v>
      </c>
      <c r="AR35" t="s">
        <v>423</v>
      </c>
      <c r="AT35" t="str">
        <f t="shared" si="26"/>
        <v>Board of medicine</v>
      </c>
      <c r="AU35" t="s">
        <v>424</v>
      </c>
      <c r="AW35" t="str">
        <f t="shared" si="27"/>
        <v>Professional disciplinary action</v>
      </c>
      <c r="AX35" t="s">
        <v>424</v>
      </c>
      <c r="AZ35">
        <v>1</v>
      </c>
      <c r="BC35" t="str">
        <f>("Physicians, Physician Assistants")</f>
        <v>Physicians, Physician Assistants</v>
      </c>
      <c r="BD35" t="s">
        <v>424</v>
      </c>
      <c r="BF35" t="str">
        <f>("Opioid Prescribing above a specified dosage, Treatment of chronic pain, Treatment of all pain, Initial prescriptions")</f>
        <v>Opioid Prescribing above a specified dosage, Treatment of chronic pain, Treatment of all pain, Initial prescriptions</v>
      </c>
      <c r="BG35" t="s">
        <v>431</v>
      </c>
      <c r="BH35" t="s">
        <v>444</v>
      </c>
      <c r="BI35" t="str">
        <f t="shared" si="29"/>
        <v>Treatment of malignant pain, Treatment of a terminal condition</v>
      </c>
      <c r="BJ35" t="s">
        <v>424</v>
      </c>
      <c r="BK35" t="s">
        <v>438</v>
      </c>
      <c r="BL35" t="str">
        <f t="shared" si="30"/>
        <v>The minor, Representative, Guardian</v>
      </c>
      <c r="BM35" t="s">
        <v>424</v>
      </c>
      <c r="BN35" t="s">
        <v>428</v>
      </c>
      <c r="BO35">
        <v>1</v>
      </c>
      <c r="BP35" t="s">
        <v>431</v>
      </c>
      <c r="BR35">
        <v>1</v>
      </c>
      <c r="BS35" t="s">
        <v>424</v>
      </c>
      <c r="BT35" t="s">
        <v>441</v>
      </c>
      <c r="BU35" t="str">
        <f>("Drug screening agreement, Plans for treatment discontinuation , Random pill counts, Documentation of informed consent")</f>
        <v>Drug screening agreement, Plans for treatment discontinuation , Random pill counts, Documentation of informed consent</v>
      </c>
      <c r="BV35" t="s">
        <v>431</v>
      </c>
      <c r="BW35" t="s">
        <v>442</v>
      </c>
      <c r="BX35" t="str">
        <f>("Risks of the use of the drug")</f>
        <v>Risks of the use of the drug</v>
      </c>
      <c r="BY35" t="s">
        <v>424</v>
      </c>
      <c r="BZ35" t="s">
        <v>443</v>
      </c>
      <c r="CA35" t="str">
        <f>("Risk of addiction")</f>
        <v>Risk of addiction</v>
      </c>
      <c r="CB35" t="s">
        <v>424</v>
      </c>
      <c r="CC35" t="s">
        <v>443</v>
      </c>
      <c r="CD35" t="str">
        <f>("All opioids , Schedule II opioids, Schedule III opioids, Schedule IV opioids, Schedule V opioids")</f>
        <v>All opioids , Schedule II opioids, Schedule III opioids, Schedule IV opioids, Schedule V opioids</v>
      </c>
      <c r="CE35" t="s">
        <v>431</v>
      </c>
      <c r="CF35" t="s">
        <v>437</v>
      </c>
      <c r="CG35">
        <v>1</v>
      </c>
      <c r="CH35" t="s">
        <v>424</v>
      </c>
      <c r="CJ35" t="str">
        <f t="shared" si="34"/>
        <v>Board of medicine</v>
      </c>
      <c r="CK35" t="s">
        <v>424</v>
      </c>
      <c r="CM35" t="str">
        <f t="shared" si="35"/>
        <v>Professional disciplinary action</v>
      </c>
      <c r="CN35" t="s">
        <v>424</v>
      </c>
    </row>
    <row r="36" spans="1:92" x14ac:dyDescent="0.35">
      <c r="A36" t="s">
        <v>226</v>
      </c>
      <c r="B36" s="1">
        <v>41640</v>
      </c>
      <c r="C36" s="1">
        <v>43465</v>
      </c>
      <c r="D36" t="str">
        <f>("No")</f>
        <v>No</v>
      </c>
    </row>
    <row r="37" spans="1:92" x14ac:dyDescent="0.35">
      <c r="A37" t="s">
        <v>226</v>
      </c>
      <c r="B37" s="1">
        <v>43466</v>
      </c>
      <c r="C37" s="1">
        <v>43712</v>
      </c>
      <c r="D37" t="str">
        <f>("Yes, for minors only")</f>
        <v>Yes, for minors only</v>
      </c>
      <c r="E37" t="s">
        <v>448</v>
      </c>
      <c r="G37" t="str">
        <f>("No informed consent requirements for adults")</f>
        <v>No informed consent requirements for adults</v>
      </c>
      <c r="J37">
        <v>0</v>
      </c>
      <c r="L37" t="s">
        <v>449</v>
      </c>
      <c r="AZ37">
        <v>1</v>
      </c>
      <c r="BA37" t="s">
        <v>448</v>
      </c>
      <c r="BC37" t="str">
        <f>("Physicians, Dentists, Nurse practitioners, Physician Assistants, Optometrist, Podiatrist")</f>
        <v>Physicians, Dentists, Nurse practitioners, Physician Assistants, Optometrist, Podiatrist</v>
      </c>
      <c r="BD37" t="s">
        <v>448</v>
      </c>
      <c r="BF37" t="str">
        <f>("Initial prescriptions")</f>
        <v>Initial prescriptions</v>
      </c>
      <c r="BG37" t="s">
        <v>448</v>
      </c>
      <c r="BI37" t="s">
        <v>450</v>
      </c>
      <c r="BJ37" t="s">
        <v>451</v>
      </c>
      <c r="BL37" t="str">
        <f>("The minor, Parent, Guardian, Authorized adult")</f>
        <v>The minor, Parent, Guardian, Authorized adult</v>
      </c>
      <c r="BM37" t="s">
        <v>448</v>
      </c>
      <c r="BO37">
        <v>0</v>
      </c>
      <c r="BX37" t="str">
        <f>("Risks of the use of the drug")</f>
        <v>Risks of the use of the drug</v>
      </c>
      <c r="BY37" t="s">
        <v>448</v>
      </c>
      <c r="CA37"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37" t="s">
        <v>452</v>
      </c>
      <c r="CD37" t="str">
        <f>("All opioids ")</f>
        <v xml:space="preserve">All opioids </v>
      </c>
      <c r="CE37" t="s">
        <v>448</v>
      </c>
      <c r="CG37">
        <v>0</v>
      </c>
    </row>
    <row r="38" spans="1:92" x14ac:dyDescent="0.35">
      <c r="A38" t="s">
        <v>226</v>
      </c>
      <c r="B38" s="1">
        <v>43713</v>
      </c>
      <c r="C38" s="1">
        <v>43830</v>
      </c>
      <c r="D38" t="str">
        <f>("Yes, for minors only")</f>
        <v>Yes, for minors only</v>
      </c>
      <c r="E38" t="s">
        <v>448</v>
      </c>
      <c r="G38" t="str">
        <f>("No informed consent requirements for adults")</f>
        <v>No informed consent requirements for adults</v>
      </c>
      <c r="J38">
        <v>0</v>
      </c>
      <c r="L38" t="s">
        <v>449</v>
      </c>
      <c r="AZ38">
        <v>1</v>
      </c>
      <c r="BA38" t="s">
        <v>448</v>
      </c>
      <c r="BC38" t="str">
        <f>("Physicians, Dentists, Nurse practitioners, Physician Assistants, Optometrist, Podiatrist")</f>
        <v>Physicians, Dentists, Nurse practitioners, Physician Assistants, Optometrist, Podiatrist</v>
      </c>
      <c r="BD38" t="s">
        <v>453</v>
      </c>
      <c r="BF38" t="str">
        <f>("Initial prescriptions")</f>
        <v>Initial prescriptions</v>
      </c>
      <c r="BG38" t="s">
        <v>448</v>
      </c>
      <c r="BI38" t="s">
        <v>450</v>
      </c>
      <c r="BJ38" t="s">
        <v>454</v>
      </c>
      <c r="BL38" t="str">
        <f>("The minor, Parent, Guardian, Authorized adult")</f>
        <v>The minor, Parent, Guardian, Authorized adult</v>
      </c>
      <c r="BM38" t="s">
        <v>448</v>
      </c>
      <c r="BO38">
        <v>0</v>
      </c>
      <c r="BX38" t="str">
        <f>("Risks of the use of the drug")</f>
        <v>Risks of the use of the drug</v>
      </c>
      <c r="BY38" t="s">
        <v>455</v>
      </c>
      <c r="CA38"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38" t="s">
        <v>452</v>
      </c>
      <c r="CD38" t="str">
        <f>("All opioids ")</f>
        <v xml:space="preserve">All opioids </v>
      </c>
      <c r="CE38" t="s">
        <v>448</v>
      </c>
      <c r="CG38">
        <v>0</v>
      </c>
    </row>
    <row r="39" spans="1:92" x14ac:dyDescent="0.35">
      <c r="A39" t="s">
        <v>227</v>
      </c>
      <c r="B39" s="1">
        <v>41640</v>
      </c>
      <c r="C39" s="1">
        <v>43830</v>
      </c>
      <c r="D39" t="str">
        <f>("No")</f>
        <v>No</v>
      </c>
    </row>
    <row r="40" spans="1:92" x14ac:dyDescent="0.35">
      <c r="A40" t="s">
        <v>228</v>
      </c>
      <c r="B40" s="1">
        <v>41640</v>
      </c>
      <c r="C40" s="1">
        <v>42551</v>
      </c>
      <c r="D40" t="str">
        <f>("No")</f>
        <v>No</v>
      </c>
    </row>
    <row r="41" spans="1:92" x14ac:dyDescent="0.35">
      <c r="A41" t="s">
        <v>228</v>
      </c>
      <c r="B41" s="1">
        <v>42552</v>
      </c>
      <c r="C41" s="1">
        <v>42916</v>
      </c>
      <c r="D41" t="str">
        <f>("Yes, for minors only")</f>
        <v>Yes, for minors only</v>
      </c>
      <c r="E41" t="s">
        <v>456</v>
      </c>
      <c r="G41" t="str">
        <f>("No informed consent requirements for adults")</f>
        <v>No informed consent requirements for adults</v>
      </c>
      <c r="J41">
        <v>0</v>
      </c>
      <c r="AZ41">
        <v>1</v>
      </c>
      <c r="BA41" t="s">
        <v>456</v>
      </c>
      <c r="BC41" t="str">
        <f>("Physicians, Dentists, Nurse practitioners, Physician Assistants, Optometrist, Podiatrist")</f>
        <v>Physicians, Dentists, Nurse practitioners, Physician Assistants, Optometrist, Podiatrist</v>
      </c>
      <c r="BD41" t="s">
        <v>457</v>
      </c>
      <c r="BF41" t="str">
        <f>("Informed consent must be obtained in all circumstances")</f>
        <v>Informed consent must be obtained in all circumstances</v>
      </c>
      <c r="BG41" t="s">
        <v>456</v>
      </c>
      <c r="BI41" t="str">
        <f>("No exceptions specified")</f>
        <v>No exceptions specified</v>
      </c>
      <c r="BL41" t="str">
        <f>("The minor, Parent, Guardian, Authorized adult")</f>
        <v>The minor, Parent, Guardian, Authorized adult</v>
      </c>
      <c r="BM41" t="s">
        <v>456</v>
      </c>
      <c r="BO41">
        <v>0</v>
      </c>
      <c r="BX41" t="str">
        <f>("Benefits of the use of the drug, Risks of the use of the drug")</f>
        <v>Benefits of the use of the drug, Risks of the use of the drug</v>
      </c>
      <c r="BY41" t="s">
        <v>456</v>
      </c>
      <c r="CA41" t="str">
        <f>("Risk of overdose, Risk of addiction, Risk of drug interaction ")</f>
        <v xml:space="preserve">Risk of overdose, Risk of addiction, Risk of drug interaction </v>
      </c>
      <c r="CB41" t="s">
        <v>456</v>
      </c>
      <c r="CD41" t="str">
        <f>("All opioids ")</f>
        <v xml:space="preserve">All opioids </v>
      </c>
      <c r="CE41" t="s">
        <v>456</v>
      </c>
      <c r="CG41">
        <v>1</v>
      </c>
      <c r="CH41" t="s">
        <v>458</v>
      </c>
      <c r="CJ41" t="str">
        <f t="shared" ref="CJ41:CJ48" si="38">("Board of medicine")</f>
        <v>Board of medicine</v>
      </c>
      <c r="CK41" t="s">
        <v>458</v>
      </c>
      <c r="CM41" t="str">
        <f>("Professional disciplinary action")</f>
        <v>Professional disciplinary action</v>
      </c>
      <c r="CN41" t="s">
        <v>458</v>
      </c>
    </row>
    <row r="42" spans="1:92" x14ac:dyDescent="0.35">
      <c r="A42" t="s">
        <v>228</v>
      </c>
      <c r="B42" s="1">
        <v>42917</v>
      </c>
      <c r="C42" s="1">
        <v>43008</v>
      </c>
      <c r="D42" t="str">
        <f t="shared" ref="D42:D63" si="39">("Yes, for both adults and minors ")</f>
        <v xml:space="preserve">Yes, for both adults and minors </v>
      </c>
      <c r="E42" t="s">
        <v>456</v>
      </c>
      <c r="G42" t="str">
        <f>("No")</f>
        <v>No</v>
      </c>
      <c r="J42">
        <v>1</v>
      </c>
      <c r="K42" t="s">
        <v>456</v>
      </c>
      <c r="M42" t="str">
        <f>("Physicians, Dentists, Nurse practitioners, Physician Assistants, Optometrist, Podiatrist")</f>
        <v>Physicians, Dentists, Nurse practitioners, Physician Assistants, Optometrist, Podiatrist</v>
      </c>
      <c r="N42" t="s">
        <v>457</v>
      </c>
      <c r="P42" t="str">
        <f>("Informed consent must be obtained in all circumstances")</f>
        <v>Informed consent must be obtained in all circumstances</v>
      </c>
      <c r="Q42" t="s">
        <v>456</v>
      </c>
      <c r="S42" t="str">
        <f>("No exceptions specified ")</f>
        <v xml:space="preserve">No exceptions specified </v>
      </c>
      <c r="V42">
        <v>0</v>
      </c>
      <c r="Y42">
        <v>0</v>
      </c>
      <c r="AH42" t="str">
        <f>("Benefits of the use of the drug, Risks of the use of the drug")</f>
        <v>Benefits of the use of the drug, Risks of the use of the drug</v>
      </c>
      <c r="AI42" t="s">
        <v>456</v>
      </c>
      <c r="AK42" t="str">
        <f>("Risk of overdose, Risk of addiction, Risk of drug interaction")</f>
        <v>Risk of overdose, Risk of addiction, Risk of drug interaction</v>
      </c>
      <c r="AL42" t="s">
        <v>456</v>
      </c>
      <c r="AN42" t="str">
        <f>("All opioids ")</f>
        <v xml:space="preserve">All opioids </v>
      </c>
      <c r="AO42" t="s">
        <v>456</v>
      </c>
      <c r="AQ42">
        <v>1</v>
      </c>
      <c r="AR42" t="s">
        <v>458</v>
      </c>
      <c r="AT42" t="str">
        <f t="shared" ref="AT42:AT48" si="40">("Board of medicine")</f>
        <v>Board of medicine</v>
      </c>
      <c r="AU42" t="s">
        <v>458</v>
      </c>
      <c r="AW42" t="str">
        <f>("Professional disciplinary action")</f>
        <v>Professional disciplinary action</v>
      </c>
      <c r="AX42" t="s">
        <v>458</v>
      </c>
      <c r="AZ42">
        <v>1</v>
      </c>
      <c r="BA42" t="s">
        <v>456</v>
      </c>
      <c r="BC42" t="str">
        <f>("Physicians, Dentists, Nurse practitioners, Physician Assistants, Optometrist, Podiatrist")</f>
        <v>Physicians, Dentists, Nurse practitioners, Physician Assistants, Optometrist, Podiatrist</v>
      </c>
      <c r="BD42" t="s">
        <v>459</v>
      </c>
      <c r="BF42" t="str">
        <f>("Informed consent must be obtained in all circumstances")</f>
        <v>Informed consent must be obtained in all circumstances</v>
      </c>
      <c r="BG42" t="s">
        <v>456</v>
      </c>
      <c r="BI42" t="str">
        <f>("No exceptions specified")</f>
        <v>No exceptions specified</v>
      </c>
      <c r="BL42" t="str">
        <f>("The minor, Parent, Guardian, Authorized adult")</f>
        <v>The minor, Parent, Guardian, Authorized adult</v>
      </c>
      <c r="BM42" t="s">
        <v>456</v>
      </c>
      <c r="BO42">
        <v>0</v>
      </c>
      <c r="BX42" t="str">
        <f>("Benefits of the use of the drug, Risks of the use of the drug")</f>
        <v>Benefits of the use of the drug, Risks of the use of the drug</v>
      </c>
      <c r="BY42" t="s">
        <v>456</v>
      </c>
      <c r="CA42" t="str">
        <f>("Risk of overdose, Risk of addiction, Risk of drug interaction ")</f>
        <v xml:space="preserve">Risk of overdose, Risk of addiction, Risk of drug interaction </v>
      </c>
      <c r="CB42" t="s">
        <v>456</v>
      </c>
      <c r="CD42" t="str">
        <f>("All opioids ")</f>
        <v xml:space="preserve">All opioids </v>
      </c>
      <c r="CE42" t="s">
        <v>456</v>
      </c>
      <c r="CG42">
        <v>1</v>
      </c>
      <c r="CH42" t="s">
        <v>458</v>
      </c>
      <c r="CJ42" t="str">
        <f t="shared" si="38"/>
        <v>Board of medicine</v>
      </c>
      <c r="CK42" t="s">
        <v>458</v>
      </c>
      <c r="CM42" t="str">
        <f>("Professional disciplinary action")</f>
        <v>Professional disciplinary action</v>
      </c>
      <c r="CN42" t="s">
        <v>458</v>
      </c>
    </row>
    <row r="43" spans="1:92" x14ac:dyDescent="0.35">
      <c r="A43" t="s">
        <v>228</v>
      </c>
      <c r="B43" s="1">
        <v>43009</v>
      </c>
      <c r="C43" s="1">
        <v>43738</v>
      </c>
      <c r="D43" t="str">
        <f t="shared" si="39"/>
        <v xml:space="preserve">Yes, for both adults and minors </v>
      </c>
      <c r="E43" t="s">
        <v>456</v>
      </c>
      <c r="G43" t="str">
        <f>("No")</f>
        <v>No</v>
      </c>
      <c r="J43">
        <v>1</v>
      </c>
      <c r="K43" t="s">
        <v>456</v>
      </c>
      <c r="M43" t="str">
        <f>("Physicians, Dentists, Nurse practitioners, Physician Assistants, Optometrist, Podiatrist")</f>
        <v>Physicians, Dentists, Nurse practitioners, Physician Assistants, Optometrist, Podiatrist</v>
      </c>
      <c r="N43" t="s">
        <v>457</v>
      </c>
      <c r="P43" t="str">
        <f>("Informed consent must be obtained in all circumstances")</f>
        <v>Informed consent must be obtained in all circumstances</v>
      </c>
      <c r="Q43" t="s">
        <v>456</v>
      </c>
      <c r="S43" t="str">
        <f>("No exceptions specified ")</f>
        <v xml:space="preserve">No exceptions specified </v>
      </c>
      <c r="V43">
        <v>0</v>
      </c>
      <c r="Y43">
        <v>0</v>
      </c>
      <c r="AH43" t="str">
        <f>("Benefits of the use of the drug, Risks of the use of the drug")</f>
        <v>Benefits of the use of the drug, Risks of the use of the drug</v>
      </c>
      <c r="AI43" t="s">
        <v>456</v>
      </c>
      <c r="AK43" t="str">
        <f>("Risk of overdose, Risk of addiction, Risk of drug interaction")</f>
        <v>Risk of overdose, Risk of addiction, Risk of drug interaction</v>
      </c>
      <c r="AL43" t="s">
        <v>456</v>
      </c>
      <c r="AN43" t="str">
        <f>("All opioids ")</f>
        <v xml:space="preserve">All opioids </v>
      </c>
      <c r="AO43" t="s">
        <v>456</v>
      </c>
      <c r="AQ43">
        <v>1</v>
      </c>
      <c r="AR43" t="s">
        <v>458</v>
      </c>
      <c r="AT43" t="str">
        <f t="shared" si="40"/>
        <v>Board of medicine</v>
      </c>
      <c r="AU43" t="s">
        <v>458</v>
      </c>
      <c r="AW43" t="str">
        <f>("Professional disciplinary action")</f>
        <v>Professional disciplinary action</v>
      </c>
      <c r="AX43" t="s">
        <v>458</v>
      </c>
      <c r="AZ43">
        <v>1</v>
      </c>
      <c r="BA43" t="s">
        <v>456</v>
      </c>
      <c r="BC43" t="str">
        <f>("Physicians, Dentists, Nurse practitioners, Physician Assistants, Optometrist, Podiatrist")</f>
        <v>Physicians, Dentists, Nurse practitioners, Physician Assistants, Optometrist, Podiatrist</v>
      </c>
      <c r="BD43" t="s">
        <v>459</v>
      </c>
      <c r="BF43" t="str">
        <f>("Informed consent must be obtained in all circumstances")</f>
        <v>Informed consent must be obtained in all circumstances</v>
      </c>
      <c r="BG43" t="s">
        <v>456</v>
      </c>
      <c r="BI43" t="str">
        <f>("No exceptions specified")</f>
        <v>No exceptions specified</v>
      </c>
      <c r="BL43" t="str">
        <f>("The minor, Parent, Guardian, Authorized adult")</f>
        <v>The minor, Parent, Guardian, Authorized adult</v>
      </c>
      <c r="BM43" t="s">
        <v>456</v>
      </c>
      <c r="BO43">
        <v>0</v>
      </c>
      <c r="BX43" t="str">
        <f>("Benefits of the use of the drug, Risks of the use of the drug")</f>
        <v>Benefits of the use of the drug, Risks of the use of the drug</v>
      </c>
      <c r="BY43" t="s">
        <v>456</v>
      </c>
      <c r="CA43" t="str">
        <f>("Risk of overdose, Risk of addiction, Risk of drug interaction ")</f>
        <v xml:space="preserve">Risk of overdose, Risk of addiction, Risk of drug interaction </v>
      </c>
      <c r="CB43" t="s">
        <v>456</v>
      </c>
      <c r="CD43" t="str">
        <f>("All opioids ")</f>
        <v xml:space="preserve">All opioids </v>
      </c>
      <c r="CE43" t="s">
        <v>456</v>
      </c>
      <c r="CG43">
        <v>1</v>
      </c>
      <c r="CH43" t="s">
        <v>458</v>
      </c>
      <c r="CJ43" t="str">
        <f t="shared" si="38"/>
        <v>Board of medicine</v>
      </c>
      <c r="CK43" t="s">
        <v>458</v>
      </c>
      <c r="CM43" t="str">
        <f>("Professional disciplinary action")</f>
        <v>Professional disciplinary action</v>
      </c>
      <c r="CN43" t="s">
        <v>458</v>
      </c>
    </row>
    <row r="44" spans="1:92" x14ac:dyDescent="0.35">
      <c r="A44" t="s">
        <v>228</v>
      </c>
      <c r="B44" s="1">
        <v>43739</v>
      </c>
      <c r="C44" s="1">
        <v>43830</v>
      </c>
      <c r="D44" t="str">
        <f t="shared" si="39"/>
        <v xml:space="preserve">Yes, for both adults and minors </v>
      </c>
      <c r="E44" t="s">
        <v>456</v>
      </c>
      <c r="G44" t="str">
        <f>("No")</f>
        <v>No</v>
      </c>
      <c r="J44">
        <v>1</v>
      </c>
      <c r="K44" t="s">
        <v>456</v>
      </c>
      <c r="M44" t="str">
        <f>("Physicians, Dentists, Nurse practitioners, Physician Assistants, Optometrist, Podiatrist")</f>
        <v>Physicians, Dentists, Nurse practitioners, Physician Assistants, Optometrist, Podiatrist</v>
      </c>
      <c r="N44" t="s">
        <v>457</v>
      </c>
      <c r="P44" t="str">
        <f>("Treatment of chronic pain, Informed consent must be obtained in all circumstances")</f>
        <v>Treatment of chronic pain, Informed consent must be obtained in all circumstances</v>
      </c>
      <c r="Q44" t="s">
        <v>460</v>
      </c>
      <c r="S44" t="str">
        <f>("No exceptions specified ")</f>
        <v xml:space="preserve">No exceptions specified </v>
      </c>
      <c r="V44">
        <v>0</v>
      </c>
      <c r="Y44">
        <v>1</v>
      </c>
      <c r="Z44" t="s">
        <v>461</v>
      </c>
      <c r="AA44" t="s">
        <v>462</v>
      </c>
      <c r="AB44">
        <v>0</v>
      </c>
      <c r="AE44" t="str">
        <f>("Drug screening agreement, Plans for treatment discontinuation , Alternative treatment options")</f>
        <v>Drug screening agreement, Plans for treatment discontinuation , Alternative treatment options</v>
      </c>
      <c r="AF44" t="s">
        <v>461</v>
      </c>
      <c r="AH44" t="str">
        <f>("Benefits of the use of the drug, Risks of the use of the drug")</f>
        <v>Benefits of the use of the drug, Risks of the use of the drug</v>
      </c>
      <c r="AI44" t="s">
        <v>456</v>
      </c>
      <c r="AK44" t="str">
        <f>("Risk of overdose, Risk of addiction, Risk of drug interaction")</f>
        <v>Risk of overdose, Risk of addiction, Risk of drug interaction</v>
      </c>
      <c r="AL44" t="s">
        <v>456</v>
      </c>
      <c r="AN44" t="str">
        <f>("All opioids ")</f>
        <v xml:space="preserve">All opioids </v>
      </c>
      <c r="AO44" t="s">
        <v>456</v>
      </c>
      <c r="AQ44">
        <v>1</v>
      </c>
      <c r="AR44" t="s">
        <v>458</v>
      </c>
      <c r="AT44" t="str">
        <f t="shared" si="40"/>
        <v>Board of medicine</v>
      </c>
      <c r="AU44" t="s">
        <v>458</v>
      </c>
      <c r="AW44" t="str">
        <f>("Professional disciplinary action")</f>
        <v>Professional disciplinary action</v>
      </c>
      <c r="AX44" t="s">
        <v>458</v>
      </c>
      <c r="AZ44">
        <v>1</v>
      </c>
      <c r="BA44" t="s">
        <v>456</v>
      </c>
      <c r="BC44" t="str">
        <f>("Physicians, Dentists, Nurse practitioners, Physician Assistants, Optometrist, Podiatrist")</f>
        <v>Physicians, Dentists, Nurse practitioners, Physician Assistants, Optometrist, Podiatrist</v>
      </c>
      <c r="BD44" t="s">
        <v>459</v>
      </c>
      <c r="BF44" t="str">
        <f>("Treatment of chronic pain, Informed consent must be obtained in all circumstances")</f>
        <v>Treatment of chronic pain, Informed consent must be obtained in all circumstances</v>
      </c>
      <c r="BG44" t="s">
        <v>460</v>
      </c>
      <c r="BI44" t="str">
        <f>("No exceptions specified")</f>
        <v>No exceptions specified</v>
      </c>
      <c r="BL44" t="str">
        <f>("The minor, Parent, Guardian, Authorized adult")</f>
        <v>The minor, Parent, Guardian, Authorized adult</v>
      </c>
      <c r="BM44" t="s">
        <v>456</v>
      </c>
      <c r="BO44">
        <v>1</v>
      </c>
      <c r="BP44" t="s">
        <v>461</v>
      </c>
      <c r="BQ44" t="s">
        <v>462</v>
      </c>
      <c r="BR44">
        <v>0</v>
      </c>
      <c r="BU44" t="str">
        <f>("Drug screening agreement, Plans for treatment discontinuation , Alternative treatment options")</f>
        <v>Drug screening agreement, Plans for treatment discontinuation , Alternative treatment options</v>
      </c>
      <c r="BV44" t="s">
        <v>461</v>
      </c>
      <c r="BX44" t="str">
        <f>("Benefits of the use of the drug, Risks of the use of the drug")</f>
        <v>Benefits of the use of the drug, Risks of the use of the drug</v>
      </c>
      <c r="BY44" t="s">
        <v>456</v>
      </c>
      <c r="CA44" t="str">
        <f>("Risk of overdose, Risk of addiction, Risk of drug interaction ")</f>
        <v xml:space="preserve">Risk of overdose, Risk of addiction, Risk of drug interaction </v>
      </c>
      <c r="CB44" t="s">
        <v>456</v>
      </c>
      <c r="CD44" t="str">
        <f>("All opioids ")</f>
        <v xml:space="preserve">All opioids </v>
      </c>
      <c r="CE44" t="s">
        <v>456</v>
      </c>
      <c r="CG44">
        <v>1</v>
      </c>
      <c r="CH44" t="s">
        <v>458</v>
      </c>
      <c r="CJ44" t="str">
        <f t="shared" si="38"/>
        <v>Board of medicine</v>
      </c>
      <c r="CK44" t="s">
        <v>458</v>
      </c>
      <c r="CM44" t="str">
        <f>("Professional disciplinary action")</f>
        <v>Professional disciplinary action</v>
      </c>
      <c r="CN44" t="s">
        <v>458</v>
      </c>
    </row>
    <row r="45" spans="1:92" x14ac:dyDescent="0.35">
      <c r="A45" t="s">
        <v>229</v>
      </c>
      <c r="B45" s="1">
        <v>41640</v>
      </c>
      <c r="C45" s="1">
        <v>42825</v>
      </c>
      <c r="D45" t="str">
        <f t="shared" si="39"/>
        <v xml:space="preserve">Yes, for both adults and minors </v>
      </c>
      <c r="E45" t="s">
        <v>463</v>
      </c>
      <c r="G45" t="str">
        <f>("No")</f>
        <v>No</v>
      </c>
      <c r="J45">
        <v>1</v>
      </c>
      <c r="K45" t="s">
        <v>463</v>
      </c>
      <c r="M45" t="str">
        <f>("Physicians, Nurse practitioners, Physician Assistants")</f>
        <v>Physicians, Nurse practitioners, Physician Assistants</v>
      </c>
      <c r="N45" t="s">
        <v>464</v>
      </c>
      <c r="P45" t="str">
        <f>("Treatment of all pain")</f>
        <v>Treatment of all pain</v>
      </c>
      <c r="Q45" t="s">
        <v>464</v>
      </c>
      <c r="S45" t="str">
        <f>("No exceptions specified ")</f>
        <v xml:space="preserve">No exceptions specified </v>
      </c>
      <c r="V45">
        <v>1</v>
      </c>
      <c r="W45" t="s">
        <v>463</v>
      </c>
      <c r="Y45">
        <v>1</v>
      </c>
      <c r="Z45" t="s">
        <v>463</v>
      </c>
      <c r="AB45">
        <v>0</v>
      </c>
      <c r="AE45" t="str">
        <f>("Documentation of informed consent")</f>
        <v>Documentation of informed consent</v>
      </c>
      <c r="AF45" t="s">
        <v>463</v>
      </c>
      <c r="AH45" t="str">
        <f>("Benefits of the use of the drug, Risks of the use of the drug")</f>
        <v>Benefits of the use of the drug, Risks of the use of the drug</v>
      </c>
      <c r="AI45" t="s">
        <v>463</v>
      </c>
      <c r="AK45" t="str">
        <f>("Law doesn’t specify which specific risks must be discussed")</f>
        <v>Law doesn’t specify which specific risks must be discussed</v>
      </c>
      <c r="AN45" t="str">
        <f>("All controlled substances, including all opioids")</f>
        <v>All controlled substances, including all opioids</v>
      </c>
      <c r="AO45" t="s">
        <v>463</v>
      </c>
      <c r="AQ45">
        <v>1</v>
      </c>
      <c r="AR45" t="s">
        <v>465</v>
      </c>
      <c r="AT45" t="str">
        <f t="shared" si="40"/>
        <v>Board of medicine</v>
      </c>
      <c r="AU45" t="s">
        <v>466</v>
      </c>
      <c r="AW45" t="str">
        <f>("Professional disciplinary action, Fine")</f>
        <v>Professional disciplinary action, Fine</v>
      </c>
      <c r="AX45" t="s">
        <v>467</v>
      </c>
      <c r="AZ45">
        <v>1</v>
      </c>
      <c r="BA45" t="s">
        <v>463</v>
      </c>
      <c r="BC45" t="str">
        <f>("Physicians, Nurse practitioners, Physician Assistants")</f>
        <v>Physicians, Nurse practitioners, Physician Assistants</v>
      </c>
      <c r="BD45" t="s">
        <v>464</v>
      </c>
      <c r="BF45" t="str">
        <f>("Treatment of all pain")</f>
        <v>Treatment of all pain</v>
      </c>
      <c r="BG45" t="s">
        <v>463</v>
      </c>
      <c r="BI45" t="str">
        <f>("No exceptions specified")</f>
        <v>No exceptions specified</v>
      </c>
      <c r="BL45" t="str">
        <f>("Guardian, Surrogate")</f>
        <v>Guardian, Surrogate</v>
      </c>
      <c r="BM45" t="s">
        <v>463</v>
      </c>
      <c r="BO45">
        <v>1</v>
      </c>
      <c r="BP45" t="s">
        <v>463</v>
      </c>
      <c r="BR45">
        <v>0</v>
      </c>
      <c r="BU45" t="str">
        <f>("Documentation of informed consent")</f>
        <v>Documentation of informed consent</v>
      </c>
      <c r="BX45" t="str">
        <f>("Benefits of the use of the drug, Risks of the use of the drug")</f>
        <v>Benefits of the use of the drug, Risks of the use of the drug</v>
      </c>
      <c r="BY45" t="s">
        <v>463</v>
      </c>
      <c r="CA45" t="str">
        <f>("Law doesn't specify which specific risks must be discussed")</f>
        <v>Law doesn't specify which specific risks must be discussed</v>
      </c>
      <c r="CD45" t="str">
        <f>("All controlled substances, including all opioids")</f>
        <v>All controlled substances, including all opioids</v>
      </c>
      <c r="CE45" t="s">
        <v>463</v>
      </c>
      <c r="CG45">
        <v>1</v>
      </c>
      <c r="CH45" t="s">
        <v>468</v>
      </c>
      <c r="CJ45" t="str">
        <f t="shared" si="38"/>
        <v>Board of medicine</v>
      </c>
      <c r="CK45" t="s">
        <v>466</v>
      </c>
      <c r="CM45" t="str">
        <f>("Professional disciplinary action, Fine")</f>
        <v>Professional disciplinary action, Fine</v>
      </c>
      <c r="CN45" t="s">
        <v>467</v>
      </c>
    </row>
    <row r="46" spans="1:92" x14ac:dyDescent="0.35">
      <c r="A46" t="s">
        <v>229</v>
      </c>
      <c r="B46" s="1">
        <v>42826</v>
      </c>
      <c r="C46" s="1">
        <v>42835</v>
      </c>
      <c r="D46" t="str">
        <f t="shared" si="39"/>
        <v xml:space="preserve">Yes, for both adults and minors </v>
      </c>
      <c r="E46" t="s">
        <v>469</v>
      </c>
      <c r="G46" t="str">
        <f>("Yes")</f>
        <v>Yes</v>
      </c>
      <c r="J46">
        <v>1</v>
      </c>
      <c r="K46" t="s">
        <v>470</v>
      </c>
      <c r="M46" t="str">
        <f>("Physicians, Dentists, Nurse practitioners, Physician Assistants, Podiatrist")</f>
        <v>Physicians, Dentists, Nurse practitioners, Physician Assistants, Podiatrist</v>
      </c>
      <c r="N46" t="s">
        <v>471</v>
      </c>
      <c r="P46" t="str">
        <f>("Treatment of all pain, Informed consent must be obtained in all circumstances")</f>
        <v>Treatment of all pain, Informed consent must be obtained in all circumstances</v>
      </c>
      <c r="Q46" t="s">
        <v>472</v>
      </c>
      <c r="R46" t="s">
        <v>473</v>
      </c>
      <c r="S46" t="str">
        <f>("Hospital treatment, Hospice care, Cancer related care, Palliative care, Treatment of a terminal condition, No exceptions specified ")</f>
        <v xml:space="preserve">Hospital treatment, Hospice care, Cancer related care, Palliative care, Treatment of a terminal condition, No exceptions specified </v>
      </c>
      <c r="T46" t="s">
        <v>474</v>
      </c>
      <c r="U46" t="s">
        <v>475</v>
      </c>
      <c r="V46">
        <v>1</v>
      </c>
      <c r="W46" t="s">
        <v>470</v>
      </c>
      <c r="Y46">
        <v>1</v>
      </c>
      <c r="Z46" t="s">
        <v>470</v>
      </c>
      <c r="AB46">
        <v>1</v>
      </c>
      <c r="AC46" t="s">
        <v>474</v>
      </c>
      <c r="AE46" t="str">
        <f>("Alternative treatment options, Documentation of informed consent")</f>
        <v>Alternative treatment options, Documentation of informed consent</v>
      </c>
      <c r="AF46" t="s">
        <v>476</v>
      </c>
      <c r="AH46" t="str">
        <f>("Benefits of the use of the drug, Risks of the use of the drug, Alternative treatment options")</f>
        <v>Benefits of the use of the drug, Risks of the use of the drug, Alternative treatment options</v>
      </c>
      <c r="AI46" t="s">
        <v>470</v>
      </c>
      <c r="AK46" t="str">
        <f>("Risk of overdose, Risk of side effects, Risk of addiction, Risk of misuse, Risk of drug interraction, Risk to the fetus")</f>
        <v>Risk of overdose, Risk of side effects, Risk of addiction, Risk of misuse, Risk of drug interraction, Risk to the fetus</v>
      </c>
      <c r="AL46" t="s">
        <v>474</v>
      </c>
      <c r="AN46" t="str">
        <f>("All controlled substances, including all opioids, All opioids ")</f>
        <v xml:space="preserve">All controlled substances, including all opioids, All opioids </v>
      </c>
      <c r="AO46" t="s">
        <v>470</v>
      </c>
      <c r="AP46" t="s">
        <v>473</v>
      </c>
      <c r="AQ46">
        <v>1</v>
      </c>
      <c r="AR46" t="s">
        <v>465</v>
      </c>
      <c r="AT46" t="str">
        <f t="shared" si="40"/>
        <v>Board of medicine</v>
      </c>
      <c r="AU46" t="s">
        <v>466</v>
      </c>
      <c r="AW46" t="str">
        <f>("Professional disciplinary action, Fine")</f>
        <v>Professional disciplinary action, Fine</v>
      </c>
      <c r="AX46" t="s">
        <v>467</v>
      </c>
      <c r="AZ46">
        <v>1</v>
      </c>
      <c r="BA46" t="s">
        <v>469</v>
      </c>
      <c r="BB46" t="s">
        <v>477</v>
      </c>
      <c r="BC46" t="str">
        <f>("Physicians, Dentists, Nurse practitioners, Physician Assistants, Podiatrist")</f>
        <v>Physicians, Dentists, Nurse practitioners, Physician Assistants, Podiatrist</v>
      </c>
      <c r="BD46" t="s">
        <v>478</v>
      </c>
      <c r="BF46" t="str">
        <f>("Treatment of acute pain, Treatment of all pain, Informed consent must be obtained in all circumstances")</f>
        <v>Treatment of acute pain, Treatment of all pain, Informed consent must be obtained in all circumstances</v>
      </c>
      <c r="BG46" t="s">
        <v>479</v>
      </c>
      <c r="BH46" t="s">
        <v>480</v>
      </c>
      <c r="BI46" t="str">
        <f>("Hospital treatment, Hospice care, Cancer related care, Palliative care, Treatment of a terminal condition, No exceptions specified")</f>
        <v>Hospital treatment, Hospice care, Cancer related care, Palliative care, Treatment of a terminal condition, No exceptions specified</v>
      </c>
      <c r="BJ46" t="s">
        <v>474</v>
      </c>
      <c r="BK46" t="s">
        <v>481</v>
      </c>
      <c r="BL46" t="str">
        <f>("Parent, Guardian, Surrogate")</f>
        <v>Parent, Guardian, Surrogate</v>
      </c>
      <c r="BM46" t="s">
        <v>476</v>
      </c>
      <c r="BO46">
        <v>1</v>
      </c>
      <c r="BP46" t="s">
        <v>469</v>
      </c>
      <c r="BR46">
        <v>1</v>
      </c>
      <c r="BS46" t="s">
        <v>474</v>
      </c>
      <c r="BU46" t="str">
        <f>("Alternative treatment options, Documentation of informed consent")</f>
        <v>Alternative treatment options, Documentation of informed consent</v>
      </c>
      <c r="BV46" t="s">
        <v>474</v>
      </c>
      <c r="BX46" t="str">
        <f>("Benefits of the use of the drug, Risks of the use of the drug, Alternative treatment options")</f>
        <v>Benefits of the use of the drug, Risks of the use of the drug, Alternative treatment options</v>
      </c>
      <c r="BY46" t="s">
        <v>469</v>
      </c>
      <c r="BZ46" t="s">
        <v>482</v>
      </c>
      <c r="CA46" t="str">
        <f>("Risk of overdose, Risk of side effects, Risk of addiction, Risk of misuse, Risk to the fetus, Risk of drug interaction ")</f>
        <v xml:space="preserve">Risk of overdose, Risk of side effects, Risk of addiction, Risk of misuse, Risk to the fetus, Risk of drug interaction </v>
      </c>
      <c r="CB46" t="s">
        <v>474</v>
      </c>
      <c r="CD46" t="str">
        <f>("All controlled substances, including all opioids, All opioids ")</f>
        <v xml:space="preserve">All controlled substances, including all opioids, All opioids </v>
      </c>
      <c r="CE46" t="s">
        <v>469</v>
      </c>
      <c r="CF46" t="s">
        <v>483</v>
      </c>
      <c r="CG46">
        <v>1</v>
      </c>
      <c r="CH46" t="s">
        <v>468</v>
      </c>
      <c r="CJ46" t="str">
        <f t="shared" si="38"/>
        <v>Board of medicine</v>
      </c>
      <c r="CK46" t="s">
        <v>466</v>
      </c>
      <c r="CM46" t="str">
        <f>("Professional disciplinary action, Fine")</f>
        <v>Professional disciplinary action, Fine</v>
      </c>
      <c r="CN46" t="s">
        <v>467</v>
      </c>
    </row>
    <row r="47" spans="1:92" x14ac:dyDescent="0.35">
      <c r="A47" t="s">
        <v>229</v>
      </c>
      <c r="B47" s="1">
        <v>42836</v>
      </c>
      <c r="C47" s="1">
        <v>43303</v>
      </c>
      <c r="D47" t="str">
        <f t="shared" si="39"/>
        <v xml:space="preserve">Yes, for both adults and minors </v>
      </c>
      <c r="E47" t="s">
        <v>469</v>
      </c>
      <c r="G47" t="str">
        <f>("Yes")</f>
        <v>Yes</v>
      </c>
      <c r="J47">
        <v>1</v>
      </c>
      <c r="K47" t="s">
        <v>470</v>
      </c>
      <c r="M47" t="str">
        <f>("Physicians, Dentists, Nurse practitioners, Physician Assistants, Podiatrist")</f>
        <v>Physicians, Dentists, Nurse practitioners, Physician Assistants, Podiatrist</v>
      </c>
      <c r="N47" t="s">
        <v>471</v>
      </c>
      <c r="P47" t="str">
        <f>("Treatment of all pain, Informed consent must be obtained in all circumstances")</f>
        <v>Treatment of all pain, Informed consent must be obtained in all circumstances</v>
      </c>
      <c r="Q47" t="s">
        <v>472</v>
      </c>
      <c r="R47" t="s">
        <v>473</v>
      </c>
      <c r="S47" t="str">
        <f>("Hospital treatment, Hospice care, Cancer related care, Palliative care, Treatment of a terminal condition, No exceptions specified ")</f>
        <v xml:space="preserve">Hospital treatment, Hospice care, Cancer related care, Palliative care, Treatment of a terminal condition, No exceptions specified </v>
      </c>
      <c r="T47" t="s">
        <v>474</v>
      </c>
      <c r="U47" t="s">
        <v>475</v>
      </c>
      <c r="V47">
        <v>1</v>
      </c>
      <c r="W47" t="s">
        <v>470</v>
      </c>
      <c r="Y47">
        <v>1</v>
      </c>
      <c r="Z47" t="s">
        <v>470</v>
      </c>
      <c r="AB47">
        <v>1</v>
      </c>
      <c r="AC47" t="s">
        <v>474</v>
      </c>
      <c r="AE47" t="str">
        <f>("Alternative treatment options, Documentation of informed consent")</f>
        <v>Alternative treatment options, Documentation of informed consent</v>
      </c>
      <c r="AF47" t="s">
        <v>476</v>
      </c>
      <c r="AH47" t="str">
        <f>("Benefits of the use of the drug, Risks of the use of the drug, Alternative treatment options")</f>
        <v>Benefits of the use of the drug, Risks of the use of the drug, Alternative treatment options</v>
      </c>
      <c r="AI47" t="s">
        <v>470</v>
      </c>
      <c r="AK47" t="str">
        <f>("Risk of overdose, Risk of side effects, Risk of addiction, Risk of misuse, Risk of drug interraction, Risk to the fetus")</f>
        <v>Risk of overdose, Risk of side effects, Risk of addiction, Risk of misuse, Risk of drug interraction, Risk to the fetus</v>
      </c>
      <c r="AL47" t="s">
        <v>474</v>
      </c>
      <c r="AN47" t="str">
        <f>("All controlled substances, including all opioids, All opioids ")</f>
        <v xml:space="preserve">All controlled substances, including all opioids, All opioids </v>
      </c>
      <c r="AO47" t="s">
        <v>470</v>
      </c>
      <c r="AP47" t="s">
        <v>473</v>
      </c>
      <c r="AQ47">
        <v>1</v>
      </c>
      <c r="AR47" t="s">
        <v>465</v>
      </c>
      <c r="AT47" t="str">
        <f t="shared" si="40"/>
        <v>Board of medicine</v>
      </c>
      <c r="AU47" t="s">
        <v>466</v>
      </c>
      <c r="AW47" t="str">
        <f>("Professional disciplinary action, Fine")</f>
        <v>Professional disciplinary action, Fine</v>
      </c>
      <c r="AX47" t="s">
        <v>467</v>
      </c>
      <c r="AZ47">
        <v>1</v>
      </c>
      <c r="BA47" t="s">
        <v>469</v>
      </c>
      <c r="BB47" t="s">
        <v>477</v>
      </c>
      <c r="BC47" t="str">
        <f>("Physicians, Dentists, Nurse practitioners, Physician Assistants, Podiatrist")</f>
        <v>Physicians, Dentists, Nurse practitioners, Physician Assistants, Podiatrist</v>
      </c>
      <c r="BD47" t="s">
        <v>478</v>
      </c>
      <c r="BF47" t="str">
        <f>("Treatment of acute pain, Treatment of all pain, Informed consent must be obtained in all circumstances")</f>
        <v>Treatment of acute pain, Treatment of all pain, Informed consent must be obtained in all circumstances</v>
      </c>
      <c r="BG47" t="s">
        <v>479</v>
      </c>
      <c r="BH47" t="s">
        <v>480</v>
      </c>
      <c r="BI47" t="str">
        <f>("Hospital treatment, Hospice care, Cancer related care, Palliative care, Treatment of a terminal condition, No exceptions specified")</f>
        <v>Hospital treatment, Hospice care, Cancer related care, Palliative care, Treatment of a terminal condition, No exceptions specified</v>
      </c>
      <c r="BJ47" t="s">
        <v>474</v>
      </c>
      <c r="BK47" t="s">
        <v>481</v>
      </c>
      <c r="BL47" t="str">
        <f>("Parent, Guardian, Surrogate")</f>
        <v>Parent, Guardian, Surrogate</v>
      </c>
      <c r="BM47" t="s">
        <v>476</v>
      </c>
      <c r="BO47">
        <v>1</v>
      </c>
      <c r="BP47" t="s">
        <v>469</v>
      </c>
      <c r="BR47">
        <v>1</v>
      </c>
      <c r="BS47" t="s">
        <v>474</v>
      </c>
      <c r="BU47" t="str">
        <f>("Alternative treatment options, Documentation of informed consent")</f>
        <v>Alternative treatment options, Documentation of informed consent</v>
      </c>
      <c r="BV47" t="s">
        <v>474</v>
      </c>
      <c r="BX47" t="str">
        <f>("Benefits of the use of the drug, Risks of the use of the drug, Alternative treatment options")</f>
        <v>Benefits of the use of the drug, Risks of the use of the drug, Alternative treatment options</v>
      </c>
      <c r="BY47" t="s">
        <v>469</v>
      </c>
      <c r="BZ47" t="s">
        <v>482</v>
      </c>
      <c r="CA47" t="str">
        <f>("Risk of overdose, Risk of side effects, Risk of addiction, Risk of misuse, Risk to the fetus, Risk of drug interaction ")</f>
        <v xml:space="preserve">Risk of overdose, Risk of side effects, Risk of addiction, Risk of misuse, Risk to the fetus, Risk of drug interaction </v>
      </c>
      <c r="CB47" t="s">
        <v>474</v>
      </c>
      <c r="CD47" t="str">
        <f>("All controlled substances, including all opioids, All opioids ")</f>
        <v xml:space="preserve">All controlled substances, including all opioids, All opioids </v>
      </c>
      <c r="CE47" t="s">
        <v>469</v>
      </c>
      <c r="CF47" t="s">
        <v>483</v>
      </c>
      <c r="CG47">
        <v>1</v>
      </c>
      <c r="CH47" t="s">
        <v>468</v>
      </c>
      <c r="CJ47" t="str">
        <f t="shared" si="38"/>
        <v>Board of medicine</v>
      </c>
      <c r="CK47" t="s">
        <v>466</v>
      </c>
      <c r="CM47" t="str">
        <f>("Professional disciplinary action, Fine")</f>
        <v>Professional disciplinary action, Fine</v>
      </c>
      <c r="CN47" t="s">
        <v>467</v>
      </c>
    </row>
    <row r="48" spans="1:92" x14ac:dyDescent="0.35">
      <c r="A48" t="s">
        <v>229</v>
      </c>
      <c r="B48" s="1">
        <v>43304</v>
      </c>
      <c r="C48" s="1">
        <v>43830</v>
      </c>
      <c r="D48" t="str">
        <f t="shared" si="39"/>
        <v xml:space="preserve">Yes, for both adults and minors </v>
      </c>
      <c r="E48" t="s">
        <v>469</v>
      </c>
      <c r="G48" t="str">
        <f>("Yes")</f>
        <v>Yes</v>
      </c>
      <c r="J48">
        <v>1</v>
      </c>
      <c r="K48" t="s">
        <v>470</v>
      </c>
      <c r="M48" t="str">
        <f>("Physicians, Dentists, Nurse practitioners, Physician Assistants, Podiatrist")</f>
        <v>Physicians, Dentists, Nurse practitioners, Physician Assistants, Podiatrist</v>
      </c>
      <c r="N48" t="s">
        <v>471</v>
      </c>
      <c r="P48" t="str">
        <f>("Treatment of all pain, Informed consent must be obtained in all circumstances")</f>
        <v>Treatment of all pain, Informed consent must be obtained in all circumstances</v>
      </c>
      <c r="Q48" t="s">
        <v>472</v>
      </c>
      <c r="R48" t="s">
        <v>473</v>
      </c>
      <c r="S48" t="str">
        <f>("Hospital treatment, Hospice care, Cancer related care, Palliative care, Treatment of a terminal condition, No exceptions specified ")</f>
        <v xml:space="preserve">Hospital treatment, Hospice care, Cancer related care, Palliative care, Treatment of a terminal condition, No exceptions specified </v>
      </c>
      <c r="T48" t="s">
        <v>474</v>
      </c>
      <c r="U48" t="s">
        <v>475</v>
      </c>
      <c r="V48">
        <v>1</v>
      </c>
      <c r="W48" t="s">
        <v>470</v>
      </c>
      <c r="Y48">
        <v>1</v>
      </c>
      <c r="Z48" t="s">
        <v>470</v>
      </c>
      <c r="AB48">
        <v>1</v>
      </c>
      <c r="AC48" t="s">
        <v>474</v>
      </c>
      <c r="AE48" t="str">
        <f>("Alternative treatment options, Documentation of informed consent")</f>
        <v>Alternative treatment options, Documentation of informed consent</v>
      </c>
      <c r="AF48" t="s">
        <v>476</v>
      </c>
      <c r="AH48" t="str">
        <f>("Benefits of the use of the drug, Risks of the use of the drug, Alternative treatment options")</f>
        <v>Benefits of the use of the drug, Risks of the use of the drug, Alternative treatment options</v>
      </c>
      <c r="AI48" t="s">
        <v>470</v>
      </c>
      <c r="AK48" t="str">
        <f>("Risk of overdose, Risk of side effects, Risk of addiction, Risk of misuse, Risk of drug interraction, Risk to the fetus")</f>
        <v>Risk of overdose, Risk of side effects, Risk of addiction, Risk of misuse, Risk of drug interraction, Risk to the fetus</v>
      </c>
      <c r="AL48" t="s">
        <v>474</v>
      </c>
      <c r="AN48" t="str">
        <f>("All controlled substances, including all opioids, All opioids ")</f>
        <v xml:space="preserve">All controlled substances, including all opioids, All opioids </v>
      </c>
      <c r="AO48" t="s">
        <v>470</v>
      </c>
      <c r="AP48" t="s">
        <v>473</v>
      </c>
      <c r="AQ48">
        <v>1</v>
      </c>
      <c r="AR48" t="s">
        <v>484</v>
      </c>
      <c r="AT48" t="str">
        <f t="shared" si="40"/>
        <v>Board of medicine</v>
      </c>
      <c r="AU48" t="s">
        <v>485</v>
      </c>
      <c r="AW48" t="str">
        <f>("Professional disciplinary action, Fine")</f>
        <v>Professional disciplinary action, Fine</v>
      </c>
      <c r="AX48" t="s">
        <v>467</v>
      </c>
      <c r="AZ48">
        <v>1</v>
      </c>
      <c r="BA48" t="s">
        <v>469</v>
      </c>
      <c r="BB48" t="s">
        <v>477</v>
      </c>
      <c r="BC48" t="str">
        <f>("Physicians, Dentists, Nurse practitioners, Physician Assistants, Podiatrist")</f>
        <v>Physicians, Dentists, Nurse practitioners, Physician Assistants, Podiatrist</v>
      </c>
      <c r="BD48" t="s">
        <v>478</v>
      </c>
      <c r="BF48" t="str">
        <f>("Treatment of acute pain, Treatment of all pain, Informed consent must be obtained in all circumstances")</f>
        <v>Treatment of acute pain, Treatment of all pain, Informed consent must be obtained in all circumstances</v>
      </c>
      <c r="BG48" t="s">
        <v>479</v>
      </c>
      <c r="BH48" t="s">
        <v>480</v>
      </c>
      <c r="BI48" t="str">
        <f>("Hospital treatment, Hospice care, Cancer related care, Palliative care, Treatment of a terminal condition, No exceptions specified")</f>
        <v>Hospital treatment, Hospice care, Cancer related care, Palliative care, Treatment of a terminal condition, No exceptions specified</v>
      </c>
      <c r="BJ48" t="s">
        <v>474</v>
      </c>
      <c r="BK48" t="s">
        <v>481</v>
      </c>
      <c r="BL48" t="str">
        <f>("Parent, Guardian, Surrogate")</f>
        <v>Parent, Guardian, Surrogate</v>
      </c>
      <c r="BM48" t="s">
        <v>476</v>
      </c>
      <c r="BO48">
        <v>1</v>
      </c>
      <c r="BP48" t="s">
        <v>469</v>
      </c>
      <c r="BR48">
        <v>1</v>
      </c>
      <c r="BS48" t="s">
        <v>474</v>
      </c>
      <c r="BU48" t="str">
        <f>("Alternative treatment options, Documentation of informed consent")</f>
        <v>Alternative treatment options, Documentation of informed consent</v>
      </c>
      <c r="BV48" t="s">
        <v>474</v>
      </c>
      <c r="BX48" t="str">
        <f>("Benefits of the use of the drug, Risks of the use of the drug, Alternative treatment options")</f>
        <v>Benefits of the use of the drug, Risks of the use of the drug, Alternative treatment options</v>
      </c>
      <c r="BY48" t="s">
        <v>469</v>
      </c>
      <c r="BZ48" t="s">
        <v>482</v>
      </c>
      <c r="CA48" t="str">
        <f>("Risk of overdose, Risk of side effects, Risk of addiction, Risk of misuse, Risk to the fetus, Risk of drug interaction ")</f>
        <v xml:space="preserve">Risk of overdose, Risk of side effects, Risk of addiction, Risk of misuse, Risk to the fetus, Risk of drug interaction </v>
      </c>
      <c r="CB48" t="s">
        <v>474</v>
      </c>
      <c r="CD48" t="str">
        <f>("All controlled substances, including all opioids, All opioids ")</f>
        <v xml:space="preserve">All controlled substances, including all opioids, All opioids </v>
      </c>
      <c r="CE48" t="s">
        <v>469</v>
      </c>
      <c r="CF48" t="s">
        <v>483</v>
      </c>
      <c r="CG48">
        <v>1</v>
      </c>
      <c r="CH48" t="s">
        <v>486</v>
      </c>
      <c r="CJ48" t="str">
        <f t="shared" si="38"/>
        <v>Board of medicine</v>
      </c>
      <c r="CK48" t="s">
        <v>485</v>
      </c>
      <c r="CM48" t="str">
        <f>("Professional disciplinary action, Fine")</f>
        <v>Professional disciplinary action, Fine</v>
      </c>
      <c r="CN48" t="s">
        <v>467</v>
      </c>
    </row>
    <row r="49" spans="1:92" x14ac:dyDescent="0.35">
      <c r="A49" t="s">
        <v>230</v>
      </c>
      <c r="B49" s="1">
        <v>41640</v>
      </c>
      <c r="C49" s="1">
        <v>43830</v>
      </c>
      <c r="D49" t="str">
        <f t="shared" si="39"/>
        <v xml:space="preserve">Yes, for both adults and minors </v>
      </c>
      <c r="E49" t="s">
        <v>487</v>
      </c>
      <c r="G49" t="str">
        <f t="shared" ref="G49:G63" si="41">("No")</f>
        <v>No</v>
      </c>
      <c r="J49">
        <v>1</v>
      </c>
      <c r="K49" t="s">
        <v>487</v>
      </c>
      <c r="M49" t="str">
        <f>("Physicians")</f>
        <v>Physicians</v>
      </c>
      <c r="N49" t="s">
        <v>487</v>
      </c>
      <c r="P49" t="str">
        <f>("Informed consent must be obtained in all circumstances")</f>
        <v>Informed consent must be obtained in all circumstances</v>
      </c>
      <c r="Q49" t="s">
        <v>487</v>
      </c>
      <c r="S49" t="str">
        <f>("No exceptions specified ")</f>
        <v xml:space="preserve">No exceptions specified </v>
      </c>
      <c r="V49">
        <v>1</v>
      </c>
      <c r="W49" t="s">
        <v>487</v>
      </c>
      <c r="Y49">
        <v>1</v>
      </c>
      <c r="Z49" t="s">
        <v>488</v>
      </c>
      <c r="AB49">
        <v>0</v>
      </c>
      <c r="AE49" t="str">
        <f>("Drug screening agreement, Prescription refill policy, Plans for treatment discontinuation ")</f>
        <v xml:space="preserve">Drug screening agreement, Prescription refill policy, Plans for treatment discontinuation </v>
      </c>
      <c r="AF49" t="s">
        <v>488</v>
      </c>
      <c r="AG49" t="s">
        <v>489</v>
      </c>
      <c r="AH49" t="str">
        <f t="shared" ref="AH49:AH55" si="42">("Benefits of the use of the drug, Risks of the use of the drug")</f>
        <v>Benefits of the use of the drug, Risks of the use of the drug</v>
      </c>
      <c r="AI49" t="s">
        <v>487</v>
      </c>
      <c r="AK49" t="str">
        <f>("Law doesn’t specify which specific risks must be discussed")</f>
        <v>Law doesn’t specify which specific risks must be discussed</v>
      </c>
      <c r="AN49" t="str">
        <f t="shared" ref="AN49:AN60" si="43">("All controlled substances, including all opioids")</f>
        <v>All controlled substances, including all opioids</v>
      </c>
      <c r="AO49" t="s">
        <v>487</v>
      </c>
      <c r="AQ49">
        <v>0</v>
      </c>
      <c r="AZ49">
        <v>1</v>
      </c>
      <c r="BA49" t="s">
        <v>487</v>
      </c>
      <c r="BC49" t="str">
        <f>("Physicians")</f>
        <v>Physicians</v>
      </c>
      <c r="BD49" t="s">
        <v>487</v>
      </c>
      <c r="BF49" t="str">
        <f>("Informed consent must be obtained in all circumstances")</f>
        <v>Informed consent must be obtained in all circumstances</v>
      </c>
      <c r="BG49" t="s">
        <v>487</v>
      </c>
      <c r="BI49" t="str">
        <f>("No exceptions specified")</f>
        <v>No exceptions specified</v>
      </c>
      <c r="BL49" t="str">
        <f t="shared" ref="BL49:BL61" si="44">("Guardian, Surrogate")</f>
        <v>Guardian, Surrogate</v>
      </c>
      <c r="BM49" t="s">
        <v>487</v>
      </c>
      <c r="BO49">
        <v>1</v>
      </c>
      <c r="BP49" t="s">
        <v>488</v>
      </c>
      <c r="BR49">
        <v>0</v>
      </c>
      <c r="BU49" t="str">
        <f>("Drug screening agreement, Prescription refill policy, Plans for treatment discontinuation ")</f>
        <v xml:space="preserve">Drug screening agreement, Prescription refill policy, Plans for treatment discontinuation </v>
      </c>
      <c r="BV49" t="s">
        <v>488</v>
      </c>
      <c r="BW49" t="s">
        <v>489</v>
      </c>
      <c r="BX49" t="str">
        <f t="shared" ref="BX49:BX55" si="45">("Benefits of the use of the drug, Risks of the use of the drug")</f>
        <v>Benefits of the use of the drug, Risks of the use of the drug</v>
      </c>
      <c r="BY49" t="s">
        <v>487</v>
      </c>
      <c r="CA49" t="str">
        <f>("Law doesn't specify which specific risks must be discussed")</f>
        <v>Law doesn't specify which specific risks must be discussed</v>
      </c>
      <c r="CD49" t="str">
        <f t="shared" ref="CD49:CD60" si="46">("All controlled substances, including all opioids")</f>
        <v>All controlled substances, including all opioids</v>
      </c>
      <c r="CE49" t="s">
        <v>487</v>
      </c>
      <c r="CG49">
        <v>0</v>
      </c>
    </row>
    <row r="50" spans="1:92" x14ac:dyDescent="0.35">
      <c r="A50" t="s">
        <v>231</v>
      </c>
      <c r="B50" s="1">
        <v>41640</v>
      </c>
      <c r="C50" s="1">
        <v>42473</v>
      </c>
      <c r="D50" t="str">
        <f t="shared" si="39"/>
        <v xml:space="preserve">Yes, for both adults and minors </v>
      </c>
      <c r="E50" t="s">
        <v>490</v>
      </c>
      <c r="G50" t="str">
        <f t="shared" si="41"/>
        <v>No</v>
      </c>
      <c r="J50">
        <v>1</v>
      </c>
      <c r="K50" t="s">
        <v>490</v>
      </c>
      <c r="M50" t="str">
        <f>("Physicians")</f>
        <v>Physicians</v>
      </c>
      <c r="N50" t="s">
        <v>490</v>
      </c>
      <c r="P50" t="str">
        <f t="shared" ref="P50:P55" si="47">("Treatment of chronic pain, Treatment of all pain")</f>
        <v>Treatment of chronic pain, Treatment of all pain</v>
      </c>
      <c r="Q50" t="s">
        <v>491</v>
      </c>
      <c r="R50" t="s">
        <v>492</v>
      </c>
      <c r="S50" t="str">
        <f>("Hospital treatment, Cancer related care, Treatment related to surgery")</f>
        <v>Hospital treatment, Cancer related care, Treatment related to surgery</v>
      </c>
      <c r="T50" t="s">
        <v>493</v>
      </c>
      <c r="U50" t="s">
        <v>494</v>
      </c>
      <c r="V50">
        <v>1</v>
      </c>
      <c r="W50" t="s">
        <v>490</v>
      </c>
      <c r="Y50">
        <v>1</v>
      </c>
      <c r="Z50" t="s">
        <v>495</v>
      </c>
      <c r="AB50">
        <v>0</v>
      </c>
      <c r="AE50" t="str">
        <f t="shared" ref="AE50:AE60" si="48">("Prescription refill policy, Plans for treatment discontinuation , That a patient should receive prescriptions from single prescriber where possible")</f>
        <v>Prescription refill policy, Plans for treatment discontinuation , That a patient should receive prescriptions from single prescriber where possible</v>
      </c>
      <c r="AF50" t="s">
        <v>495</v>
      </c>
      <c r="AH50" t="str">
        <f t="shared" si="42"/>
        <v>Benefits of the use of the drug, Risks of the use of the drug</v>
      </c>
      <c r="AI50" t="s">
        <v>490</v>
      </c>
      <c r="AK50" t="str">
        <f t="shared" ref="AK50:AK55" si="49">("Risk of “dependence”, Risk of addiction, Risk of misuse")</f>
        <v>Risk of “dependence”, Risk of addiction, Risk of misuse</v>
      </c>
      <c r="AL50" t="s">
        <v>495</v>
      </c>
      <c r="AN50" t="str">
        <f t="shared" si="43"/>
        <v>All controlled substances, including all opioids</v>
      </c>
      <c r="AO50" t="s">
        <v>490</v>
      </c>
      <c r="AQ50">
        <v>1</v>
      </c>
      <c r="AR50" t="s">
        <v>496</v>
      </c>
      <c r="AT50" t="str">
        <f t="shared" ref="AT50:AT61" si="50">("Licensing board of the practitioner violating the law")</f>
        <v>Licensing board of the practitioner violating the law</v>
      </c>
      <c r="AU50" t="s">
        <v>497</v>
      </c>
      <c r="AW50" t="str">
        <f t="shared" ref="AW50:AW61" si="51">("Professional disciplinary action, Fine")</f>
        <v>Professional disciplinary action, Fine</v>
      </c>
      <c r="AX50" t="s">
        <v>497</v>
      </c>
      <c r="AZ50">
        <v>1</v>
      </c>
      <c r="BA50" t="s">
        <v>490</v>
      </c>
      <c r="BC50" t="str">
        <f>("Physicians")</f>
        <v>Physicians</v>
      </c>
      <c r="BD50" t="s">
        <v>498</v>
      </c>
      <c r="BF50" t="str">
        <f t="shared" ref="BF50:BF55" si="52">("Treatment of chronic pain, Treatment of all pain")</f>
        <v>Treatment of chronic pain, Treatment of all pain</v>
      </c>
      <c r="BG50" t="s">
        <v>490</v>
      </c>
      <c r="BH50" t="s">
        <v>492</v>
      </c>
      <c r="BI50" t="str">
        <f t="shared" ref="BI50:BI55" si="53">("Hospital treatment, Cancer related care, Treatment related to surgery")</f>
        <v>Hospital treatment, Cancer related care, Treatment related to surgery</v>
      </c>
      <c r="BJ50" t="s">
        <v>493</v>
      </c>
      <c r="BK50" t="s">
        <v>494</v>
      </c>
      <c r="BL50" t="str">
        <f t="shared" si="44"/>
        <v>Guardian, Surrogate</v>
      </c>
      <c r="BM50" t="s">
        <v>490</v>
      </c>
      <c r="BO50">
        <v>1</v>
      </c>
      <c r="BP50" t="s">
        <v>495</v>
      </c>
      <c r="BR50">
        <v>0</v>
      </c>
      <c r="BU50" t="str">
        <f t="shared" ref="BU50:BU60" si="54">("Prescription refill policy, Plans for treatment discontinuation , That a patient should receive prescriptions from single prescriber where possible")</f>
        <v>Prescription refill policy, Plans for treatment discontinuation , That a patient should receive prescriptions from single prescriber where possible</v>
      </c>
      <c r="BV50" t="s">
        <v>495</v>
      </c>
      <c r="BX50" t="str">
        <f t="shared" si="45"/>
        <v>Benefits of the use of the drug, Risks of the use of the drug</v>
      </c>
      <c r="BY50" t="s">
        <v>490</v>
      </c>
      <c r="CA50" t="str">
        <f t="shared" ref="CA50:CA55" si="55">("Risk of “dependence”, Risk of addiction, Risk of misuse")</f>
        <v>Risk of “dependence”, Risk of addiction, Risk of misuse</v>
      </c>
      <c r="CB50" t="s">
        <v>495</v>
      </c>
      <c r="CD50" t="str">
        <f t="shared" si="46"/>
        <v>All controlled substances, including all opioids</v>
      </c>
      <c r="CE50" t="s">
        <v>490</v>
      </c>
      <c r="CG50">
        <v>1</v>
      </c>
      <c r="CH50" t="s">
        <v>496</v>
      </c>
      <c r="CJ50" t="str">
        <f t="shared" ref="CJ50:CJ61" si="56">("Licensing board of the practitioner violating the law")</f>
        <v>Licensing board of the practitioner violating the law</v>
      </c>
      <c r="CK50" t="s">
        <v>497</v>
      </c>
      <c r="CM50" t="str">
        <f t="shared" ref="CM50:CM61" si="57">("Professional disciplinary action, Fine")</f>
        <v>Professional disciplinary action, Fine</v>
      </c>
      <c r="CN50" t="s">
        <v>497</v>
      </c>
    </row>
    <row r="51" spans="1:92" x14ac:dyDescent="0.35">
      <c r="A51" t="s">
        <v>231</v>
      </c>
      <c r="B51" s="1">
        <v>42474</v>
      </c>
      <c r="C51" s="1">
        <v>42551</v>
      </c>
      <c r="D51" t="str">
        <f t="shared" si="39"/>
        <v xml:space="preserve">Yes, for both adults and minors </v>
      </c>
      <c r="E51" t="s">
        <v>490</v>
      </c>
      <c r="G51" t="str">
        <f t="shared" si="41"/>
        <v>No</v>
      </c>
      <c r="J51">
        <v>1</v>
      </c>
      <c r="K51" t="s">
        <v>490</v>
      </c>
      <c r="M51" t="str">
        <f>("Physicians, Nurse practitioners, Physician Assistants")</f>
        <v>Physicians, Nurse practitioners, Physician Assistants</v>
      </c>
      <c r="N51" t="s">
        <v>493</v>
      </c>
      <c r="P51" t="str">
        <f t="shared" si="47"/>
        <v>Treatment of chronic pain, Treatment of all pain</v>
      </c>
      <c r="Q51" t="s">
        <v>499</v>
      </c>
      <c r="R51" t="s">
        <v>492</v>
      </c>
      <c r="S51" t="str">
        <f>("Hospital treatment, Cancer related care, Treatment related to surgery")</f>
        <v>Hospital treatment, Cancer related care, Treatment related to surgery</v>
      </c>
      <c r="T51" t="s">
        <v>493</v>
      </c>
      <c r="U51" t="s">
        <v>494</v>
      </c>
      <c r="V51">
        <v>1</v>
      </c>
      <c r="W51" t="s">
        <v>490</v>
      </c>
      <c r="Y51">
        <v>1</v>
      </c>
      <c r="Z51" t="s">
        <v>495</v>
      </c>
      <c r="AB51">
        <v>0</v>
      </c>
      <c r="AE51" t="str">
        <f t="shared" si="48"/>
        <v>Prescription refill policy, Plans for treatment discontinuation , That a patient should receive prescriptions from single prescriber where possible</v>
      </c>
      <c r="AF51" t="s">
        <v>495</v>
      </c>
      <c r="AH51" t="str">
        <f t="shared" si="42"/>
        <v>Benefits of the use of the drug, Risks of the use of the drug</v>
      </c>
      <c r="AI51" t="s">
        <v>495</v>
      </c>
      <c r="AK51" t="str">
        <f t="shared" si="49"/>
        <v>Risk of “dependence”, Risk of addiction, Risk of misuse</v>
      </c>
      <c r="AL51" t="s">
        <v>495</v>
      </c>
      <c r="AN51" t="str">
        <f t="shared" si="43"/>
        <v>All controlled substances, including all opioids</v>
      </c>
      <c r="AO51" t="s">
        <v>495</v>
      </c>
      <c r="AQ51">
        <v>1</v>
      </c>
      <c r="AR51" t="s">
        <v>500</v>
      </c>
      <c r="AT51" t="str">
        <f t="shared" si="50"/>
        <v>Licensing board of the practitioner violating the law</v>
      </c>
      <c r="AU51" t="s">
        <v>497</v>
      </c>
      <c r="AW51" t="str">
        <f t="shared" si="51"/>
        <v>Professional disciplinary action, Fine</v>
      </c>
      <c r="AX51" t="s">
        <v>497</v>
      </c>
      <c r="AZ51">
        <v>1</v>
      </c>
      <c r="BA51" t="s">
        <v>490</v>
      </c>
      <c r="BC51" t="str">
        <f>("Physicians, Nurse practitioners, Physician Assistants")</f>
        <v>Physicians, Nurse practitioners, Physician Assistants</v>
      </c>
      <c r="BD51" t="s">
        <v>493</v>
      </c>
      <c r="BF51" t="str">
        <f t="shared" si="52"/>
        <v>Treatment of chronic pain, Treatment of all pain</v>
      </c>
      <c r="BG51" t="s">
        <v>499</v>
      </c>
      <c r="BH51" t="s">
        <v>492</v>
      </c>
      <c r="BI51" t="str">
        <f t="shared" si="53"/>
        <v>Hospital treatment, Cancer related care, Treatment related to surgery</v>
      </c>
      <c r="BJ51" t="s">
        <v>493</v>
      </c>
      <c r="BK51" t="s">
        <v>494</v>
      </c>
      <c r="BL51" t="str">
        <f t="shared" si="44"/>
        <v>Guardian, Surrogate</v>
      </c>
      <c r="BM51" t="s">
        <v>490</v>
      </c>
      <c r="BO51">
        <v>1</v>
      </c>
      <c r="BP51" t="s">
        <v>495</v>
      </c>
      <c r="BR51">
        <v>0</v>
      </c>
      <c r="BU51" t="str">
        <f t="shared" si="54"/>
        <v>Prescription refill policy, Plans for treatment discontinuation , That a patient should receive prescriptions from single prescriber where possible</v>
      </c>
      <c r="BV51" t="s">
        <v>495</v>
      </c>
      <c r="BX51" t="str">
        <f t="shared" si="45"/>
        <v>Benefits of the use of the drug, Risks of the use of the drug</v>
      </c>
      <c r="BY51" t="s">
        <v>495</v>
      </c>
      <c r="CA51" t="str">
        <f t="shared" si="55"/>
        <v>Risk of “dependence”, Risk of addiction, Risk of misuse</v>
      </c>
      <c r="CB51" t="s">
        <v>495</v>
      </c>
      <c r="CD51" t="str">
        <f t="shared" si="46"/>
        <v>All controlled substances, including all opioids</v>
      </c>
      <c r="CE51" t="s">
        <v>495</v>
      </c>
      <c r="CG51">
        <v>1</v>
      </c>
      <c r="CH51" t="s">
        <v>500</v>
      </c>
      <c r="CJ51" t="str">
        <f t="shared" si="56"/>
        <v>Licensing board of the practitioner violating the law</v>
      </c>
      <c r="CK51" t="s">
        <v>497</v>
      </c>
      <c r="CM51" t="str">
        <f t="shared" si="57"/>
        <v>Professional disciplinary action, Fine</v>
      </c>
      <c r="CN51" t="s">
        <v>497</v>
      </c>
    </row>
    <row r="52" spans="1:92" x14ac:dyDescent="0.35">
      <c r="A52" t="s">
        <v>231</v>
      </c>
      <c r="B52" s="1">
        <v>42552</v>
      </c>
      <c r="C52" s="1">
        <v>42885</v>
      </c>
      <c r="D52" t="str">
        <f t="shared" si="39"/>
        <v xml:space="preserve">Yes, for both adults and minors </v>
      </c>
      <c r="E52" t="s">
        <v>490</v>
      </c>
      <c r="G52" t="str">
        <f t="shared" si="41"/>
        <v>No</v>
      </c>
      <c r="J52">
        <v>1</v>
      </c>
      <c r="K52" t="s">
        <v>501</v>
      </c>
      <c r="M52" t="str">
        <f>("Physicians, Nurse practitioners, Physician Assistants")</f>
        <v>Physicians, Nurse practitioners, Physician Assistants</v>
      </c>
      <c r="N52" t="s">
        <v>493</v>
      </c>
      <c r="P52" t="str">
        <f t="shared" si="47"/>
        <v>Treatment of chronic pain, Treatment of all pain</v>
      </c>
      <c r="Q52" t="s">
        <v>499</v>
      </c>
      <c r="R52" t="s">
        <v>492</v>
      </c>
      <c r="S52" t="str">
        <f>("Hospital treatment, Cancer related care, Treatment related to surgery")</f>
        <v>Hospital treatment, Cancer related care, Treatment related to surgery</v>
      </c>
      <c r="T52" t="s">
        <v>493</v>
      </c>
      <c r="U52" t="s">
        <v>494</v>
      </c>
      <c r="V52">
        <v>1</v>
      </c>
      <c r="W52" t="s">
        <v>490</v>
      </c>
      <c r="Y52">
        <v>1</v>
      </c>
      <c r="Z52" t="s">
        <v>495</v>
      </c>
      <c r="AB52">
        <v>0</v>
      </c>
      <c r="AE52" t="str">
        <f t="shared" si="48"/>
        <v>Prescription refill policy, Plans for treatment discontinuation , That a patient should receive prescriptions from single prescriber where possible</v>
      </c>
      <c r="AF52" t="s">
        <v>495</v>
      </c>
      <c r="AH52" t="str">
        <f t="shared" si="42"/>
        <v>Benefits of the use of the drug, Risks of the use of the drug</v>
      </c>
      <c r="AI52" t="s">
        <v>490</v>
      </c>
      <c r="AK52" t="str">
        <f t="shared" si="49"/>
        <v>Risk of “dependence”, Risk of addiction, Risk of misuse</v>
      </c>
      <c r="AL52" t="s">
        <v>495</v>
      </c>
      <c r="AN52" t="str">
        <f t="shared" si="43"/>
        <v>All controlled substances, including all opioids</v>
      </c>
      <c r="AO52" t="s">
        <v>490</v>
      </c>
      <c r="AQ52">
        <v>1</v>
      </c>
      <c r="AR52" t="s">
        <v>500</v>
      </c>
      <c r="AT52" t="str">
        <f t="shared" si="50"/>
        <v>Licensing board of the practitioner violating the law</v>
      </c>
      <c r="AU52" t="s">
        <v>497</v>
      </c>
      <c r="AW52" t="str">
        <f t="shared" si="51"/>
        <v>Professional disciplinary action, Fine</v>
      </c>
      <c r="AX52" t="s">
        <v>497</v>
      </c>
      <c r="AZ52">
        <v>1</v>
      </c>
      <c r="BA52" t="s">
        <v>490</v>
      </c>
      <c r="BC52" t="str">
        <f>("Physicians, Nurse practitioners, Physician Assistants")</f>
        <v>Physicians, Nurse practitioners, Physician Assistants</v>
      </c>
      <c r="BD52" t="s">
        <v>493</v>
      </c>
      <c r="BF52" t="str">
        <f t="shared" si="52"/>
        <v>Treatment of chronic pain, Treatment of all pain</v>
      </c>
      <c r="BG52" t="s">
        <v>490</v>
      </c>
      <c r="BH52" t="s">
        <v>492</v>
      </c>
      <c r="BI52" t="str">
        <f t="shared" si="53"/>
        <v>Hospital treatment, Cancer related care, Treatment related to surgery</v>
      </c>
      <c r="BJ52" t="s">
        <v>493</v>
      </c>
      <c r="BK52" t="s">
        <v>494</v>
      </c>
      <c r="BL52" t="str">
        <f t="shared" si="44"/>
        <v>Guardian, Surrogate</v>
      </c>
      <c r="BM52" t="s">
        <v>490</v>
      </c>
      <c r="BO52">
        <v>1</v>
      </c>
      <c r="BP52" t="s">
        <v>495</v>
      </c>
      <c r="BR52">
        <v>0</v>
      </c>
      <c r="BU52" t="str">
        <f t="shared" si="54"/>
        <v>Prescription refill policy, Plans for treatment discontinuation , That a patient should receive prescriptions from single prescriber where possible</v>
      </c>
      <c r="BV52" t="s">
        <v>495</v>
      </c>
      <c r="BX52" t="str">
        <f t="shared" si="45"/>
        <v>Benefits of the use of the drug, Risks of the use of the drug</v>
      </c>
      <c r="BY52" t="s">
        <v>490</v>
      </c>
      <c r="CA52" t="str">
        <f t="shared" si="55"/>
        <v>Risk of “dependence”, Risk of addiction, Risk of misuse</v>
      </c>
      <c r="CB52" t="s">
        <v>495</v>
      </c>
      <c r="CD52" t="str">
        <f t="shared" si="46"/>
        <v>All controlled substances, including all opioids</v>
      </c>
      <c r="CE52" t="s">
        <v>490</v>
      </c>
      <c r="CG52">
        <v>1</v>
      </c>
      <c r="CH52" t="s">
        <v>500</v>
      </c>
      <c r="CJ52" t="str">
        <f t="shared" si="56"/>
        <v>Licensing board of the practitioner violating the law</v>
      </c>
      <c r="CK52" t="s">
        <v>497</v>
      </c>
      <c r="CM52" t="str">
        <f t="shared" si="57"/>
        <v>Professional disciplinary action, Fine</v>
      </c>
      <c r="CN52" t="s">
        <v>497</v>
      </c>
    </row>
    <row r="53" spans="1:92" x14ac:dyDescent="0.35">
      <c r="A53" t="s">
        <v>231</v>
      </c>
      <c r="B53" s="1">
        <v>42886</v>
      </c>
      <c r="C53" s="1">
        <v>43281</v>
      </c>
      <c r="D53" t="str">
        <f t="shared" si="39"/>
        <v xml:space="preserve">Yes, for both adults and minors </v>
      </c>
      <c r="E53" t="s">
        <v>490</v>
      </c>
      <c r="G53" t="str">
        <f t="shared" si="41"/>
        <v>No</v>
      </c>
      <c r="J53">
        <v>1</v>
      </c>
      <c r="K53" t="s">
        <v>490</v>
      </c>
      <c r="M53" t="str">
        <f>("Physicians, Nurse practitioners, Physician Assistants")</f>
        <v>Physicians, Nurse practitioners, Physician Assistants</v>
      </c>
      <c r="N53" t="s">
        <v>493</v>
      </c>
      <c r="P53" t="str">
        <f t="shared" si="47"/>
        <v>Treatment of chronic pain, Treatment of all pain</v>
      </c>
      <c r="Q53" t="s">
        <v>502</v>
      </c>
      <c r="R53" t="s">
        <v>492</v>
      </c>
      <c r="S53" t="str">
        <f>("Hospital treatment, Treatment related to surgery")</f>
        <v>Hospital treatment, Treatment related to surgery</v>
      </c>
      <c r="T53" t="s">
        <v>493</v>
      </c>
      <c r="U53" t="s">
        <v>494</v>
      </c>
      <c r="V53">
        <v>1</v>
      </c>
      <c r="W53" t="s">
        <v>490</v>
      </c>
      <c r="Y53">
        <v>1</v>
      </c>
      <c r="Z53" t="s">
        <v>495</v>
      </c>
      <c r="AB53">
        <v>0</v>
      </c>
      <c r="AE53" t="str">
        <f t="shared" si="48"/>
        <v>Prescription refill policy, Plans for treatment discontinuation , That a patient should receive prescriptions from single prescriber where possible</v>
      </c>
      <c r="AF53" t="s">
        <v>495</v>
      </c>
      <c r="AH53" t="str">
        <f t="shared" si="42"/>
        <v>Benefits of the use of the drug, Risks of the use of the drug</v>
      </c>
      <c r="AI53" t="s">
        <v>490</v>
      </c>
      <c r="AK53" t="str">
        <f t="shared" si="49"/>
        <v>Risk of “dependence”, Risk of addiction, Risk of misuse</v>
      </c>
      <c r="AL53" t="s">
        <v>495</v>
      </c>
      <c r="AN53" t="str">
        <f t="shared" si="43"/>
        <v>All controlled substances, including all opioids</v>
      </c>
      <c r="AO53" t="s">
        <v>490</v>
      </c>
      <c r="AQ53">
        <v>1</v>
      </c>
      <c r="AR53" t="s">
        <v>500</v>
      </c>
      <c r="AT53" t="str">
        <f t="shared" si="50"/>
        <v>Licensing board of the practitioner violating the law</v>
      </c>
      <c r="AU53" t="s">
        <v>497</v>
      </c>
      <c r="AW53" t="str">
        <f t="shared" si="51"/>
        <v>Professional disciplinary action, Fine</v>
      </c>
      <c r="AX53" t="s">
        <v>497</v>
      </c>
      <c r="AZ53">
        <v>1</v>
      </c>
      <c r="BA53" t="s">
        <v>490</v>
      </c>
      <c r="BC53" t="str">
        <f>("Physicians, Nurse practitioners, Physician Assistants")</f>
        <v>Physicians, Nurse practitioners, Physician Assistants</v>
      </c>
      <c r="BD53" t="s">
        <v>503</v>
      </c>
      <c r="BF53" t="str">
        <f t="shared" si="52"/>
        <v>Treatment of chronic pain, Treatment of all pain</v>
      </c>
      <c r="BG53" t="s">
        <v>499</v>
      </c>
      <c r="BH53" t="s">
        <v>492</v>
      </c>
      <c r="BI53" t="str">
        <f t="shared" si="53"/>
        <v>Hospital treatment, Cancer related care, Treatment related to surgery</v>
      </c>
      <c r="BJ53" t="s">
        <v>493</v>
      </c>
      <c r="BK53" t="s">
        <v>494</v>
      </c>
      <c r="BL53" t="str">
        <f t="shared" si="44"/>
        <v>Guardian, Surrogate</v>
      </c>
      <c r="BM53" t="s">
        <v>490</v>
      </c>
      <c r="BO53">
        <v>1</v>
      </c>
      <c r="BP53" t="s">
        <v>495</v>
      </c>
      <c r="BR53">
        <v>0</v>
      </c>
      <c r="BU53" t="str">
        <f t="shared" si="54"/>
        <v>Prescription refill policy, Plans for treatment discontinuation , That a patient should receive prescriptions from single prescriber where possible</v>
      </c>
      <c r="BV53" t="s">
        <v>495</v>
      </c>
      <c r="BX53" t="str">
        <f t="shared" si="45"/>
        <v>Benefits of the use of the drug, Risks of the use of the drug</v>
      </c>
      <c r="BY53" t="s">
        <v>490</v>
      </c>
      <c r="CA53" t="str">
        <f t="shared" si="55"/>
        <v>Risk of “dependence”, Risk of addiction, Risk of misuse</v>
      </c>
      <c r="CB53" t="s">
        <v>495</v>
      </c>
      <c r="CD53" t="str">
        <f t="shared" si="46"/>
        <v>All controlled substances, including all opioids</v>
      </c>
      <c r="CE53" t="s">
        <v>490</v>
      </c>
      <c r="CG53">
        <v>1</v>
      </c>
      <c r="CH53" t="s">
        <v>500</v>
      </c>
      <c r="CJ53" t="str">
        <f t="shared" si="56"/>
        <v>Licensing board of the practitioner violating the law</v>
      </c>
      <c r="CK53" t="s">
        <v>497</v>
      </c>
      <c r="CM53" t="str">
        <f t="shared" si="57"/>
        <v>Professional disciplinary action, Fine</v>
      </c>
      <c r="CN53" t="s">
        <v>497</v>
      </c>
    </row>
    <row r="54" spans="1:92" x14ac:dyDescent="0.35">
      <c r="A54" t="s">
        <v>231</v>
      </c>
      <c r="B54" s="1">
        <v>43282</v>
      </c>
      <c r="C54" s="1">
        <v>43373</v>
      </c>
      <c r="D54" t="str">
        <f t="shared" si="39"/>
        <v xml:space="preserve">Yes, for both adults and minors </v>
      </c>
      <c r="E54" t="s">
        <v>490</v>
      </c>
      <c r="G54" t="str">
        <f t="shared" si="41"/>
        <v>No</v>
      </c>
      <c r="J54">
        <v>1</v>
      </c>
      <c r="K54" t="s">
        <v>490</v>
      </c>
      <c r="M54" t="str">
        <f>("Physicians, Nurse practitioners, Physician Assistants")</f>
        <v>Physicians, Nurse practitioners, Physician Assistants</v>
      </c>
      <c r="N54" t="s">
        <v>503</v>
      </c>
      <c r="P54" t="str">
        <f t="shared" si="47"/>
        <v>Treatment of chronic pain, Treatment of all pain</v>
      </c>
      <c r="Q54" t="s">
        <v>490</v>
      </c>
      <c r="R54" t="s">
        <v>504</v>
      </c>
      <c r="S54" t="str">
        <f>("Hospital treatment, Cancer related care, Treatment related to surgery")</f>
        <v>Hospital treatment, Cancer related care, Treatment related to surgery</v>
      </c>
      <c r="T54" t="s">
        <v>493</v>
      </c>
      <c r="U54" t="s">
        <v>505</v>
      </c>
      <c r="V54">
        <v>1</v>
      </c>
      <c r="W54" t="s">
        <v>490</v>
      </c>
      <c r="Y54">
        <v>1</v>
      </c>
      <c r="Z54" t="s">
        <v>495</v>
      </c>
      <c r="AB54">
        <v>0</v>
      </c>
      <c r="AE54" t="str">
        <f t="shared" si="48"/>
        <v>Prescription refill policy, Plans for treatment discontinuation , That a patient should receive prescriptions from single prescriber where possible</v>
      </c>
      <c r="AF54" t="s">
        <v>495</v>
      </c>
      <c r="AG54" t="s">
        <v>506</v>
      </c>
      <c r="AH54" t="str">
        <f t="shared" si="42"/>
        <v>Benefits of the use of the drug, Risks of the use of the drug</v>
      </c>
      <c r="AI54" t="s">
        <v>490</v>
      </c>
      <c r="AK54" t="str">
        <f t="shared" si="49"/>
        <v>Risk of “dependence”, Risk of addiction, Risk of misuse</v>
      </c>
      <c r="AL54" t="s">
        <v>495</v>
      </c>
      <c r="AN54" t="str">
        <f t="shared" si="43"/>
        <v>All controlled substances, including all opioids</v>
      </c>
      <c r="AO54" t="s">
        <v>490</v>
      </c>
      <c r="AQ54">
        <v>1</v>
      </c>
      <c r="AR54" t="s">
        <v>500</v>
      </c>
      <c r="AT54" t="str">
        <f t="shared" si="50"/>
        <v>Licensing board of the practitioner violating the law</v>
      </c>
      <c r="AU54" t="s">
        <v>497</v>
      </c>
      <c r="AW54" t="str">
        <f t="shared" si="51"/>
        <v>Professional disciplinary action, Fine</v>
      </c>
      <c r="AX54" t="s">
        <v>497</v>
      </c>
      <c r="AZ54">
        <v>1</v>
      </c>
      <c r="BA54" t="s">
        <v>490</v>
      </c>
      <c r="BC54" t="str">
        <f>("Physicians, Nurse practitioners, Physician Assistants")</f>
        <v>Physicians, Nurse practitioners, Physician Assistants</v>
      </c>
      <c r="BD54" t="s">
        <v>503</v>
      </c>
      <c r="BF54" t="str">
        <f t="shared" si="52"/>
        <v>Treatment of chronic pain, Treatment of all pain</v>
      </c>
      <c r="BG54" t="s">
        <v>499</v>
      </c>
      <c r="BH54" t="s">
        <v>504</v>
      </c>
      <c r="BI54" t="str">
        <f t="shared" si="53"/>
        <v>Hospital treatment, Cancer related care, Treatment related to surgery</v>
      </c>
      <c r="BJ54" t="s">
        <v>493</v>
      </c>
      <c r="BK54" t="s">
        <v>505</v>
      </c>
      <c r="BL54" t="str">
        <f t="shared" si="44"/>
        <v>Guardian, Surrogate</v>
      </c>
      <c r="BM54" t="s">
        <v>490</v>
      </c>
      <c r="BO54">
        <v>1</v>
      </c>
      <c r="BP54" t="s">
        <v>495</v>
      </c>
      <c r="BR54">
        <v>0</v>
      </c>
      <c r="BU54" t="str">
        <f t="shared" si="54"/>
        <v>Prescription refill policy, Plans for treatment discontinuation , That a patient should receive prescriptions from single prescriber where possible</v>
      </c>
      <c r="BV54" t="s">
        <v>495</v>
      </c>
      <c r="BW54" t="s">
        <v>506</v>
      </c>
      <c r="BX54" t="str">
        <f t="shared" si="45"/>
        <v>Benefits of the use of the drug, Risks of the use of the drug</v>
      </c>
      <c r="BY54" t="s">
        <v>490</v>
      </c>
      <c r="CA54" t="str">
        <f t="shared" si="55"/>
        <v>Risk of “dependence”, Risk of addiction, Risk of misuse</v>
      </c>
      <c r="CB54" t="s">
        <v>495</v>
      </c>
      <c r="CD54" t="str">
        <f t="shared" si="46"/>
        <v>All controlled substances, including all opioids</v>
      </c>
      <c r="CE54" t="s">
        <v>490</v>
      </c>
      <c r="CG54">
        <v>1</v>
      </c>
      <c r="CH54" t="s">
        <v>500</v>
      </c>
      <c r="CJ54" t="str">
        <f t="shared" si="56"/>
        <v>Licensing board of the practitioner violating the law</v>
      </c>
      <c r="CK54" t="s">
        <v>497</v>
      </c>
      <c r="CM54" t="str">
        <f t="shared" si="57"/>
        <v>Professional disciplinary action, Fine</v>
      </c>
      <c r="CN54" t="s">
        <v>497</v>
      </c>
    </row>
    <row r="55" spans="1:92" x14ac:dyDescent="0.35">
      <c r="A55" t="s">
        <v>231</v>
      </c>
      <c r="B55" s="1">
        <v>43374</v>
      </c>
      <c r="C55" s="1">
        <v>43437</v>
      </c>
      <c r="D55" t="str">
        <f t="shared" si="39"/>
        <v xml:space="preserve">Yes, for both adults and minors </v>
      </c>
      <c r="E55" t="s">
        <v>490</v>
      </c>
      <c r="G55" t="str">
        <f t="shared" si="41"/>
        <v>No</v>
      </c>
      <c r="J55">
        <v>1</v>
      </c>
      <c r="K55" t="s">
        <v>490</v>
      </c>
      <c r="M55" t="str">
        <f>("Physicians, Nurse practitioners, Physician Assistants")</f>
        <v>Physicians, Nurse practitioners, Physician Assistants</v>
      </c>
      <c r="N55" t="s">
        <v>503</v>
      </c>
      <c r="P55" t="str">
        <f t="shared" si="47"/>
        <v>Treatment of chronic pain, Treatment of all pain</v>
      </c>
      <c r="Q55" t="s">
        <v>499</v>
      </c>
      <c r="R55" t="s">
        <v>504</v>
      </c>
      <c r="S55" t="str">
        <f>("Hospital treatment, Cancer related care, Treatment related to surgery")</f>
        <v>Hospital treatment, Cancer related care, Treatment related to surgery</v>
      </c>
      <c r="T55" t="s">
        <v>493</v>
      </c>
      <c r="U55" t="s">
        <v>505</v>
      </c>
      <c r="V55">
        <v>1</v>
      </c>
      <c r="W55" t="s">
        <v>490</v>
      </c>
      <c r="Y55">
        <v>1</v>
      </c>
      <c r="Z55" t="s">
        <v>495</v>
      </c>
      <c r="AB55">
        <v>0</v>
      </c>
      <c r="AE55" t="str">
        <f t="shared" si="48"/>
        <v>Prescription refill policy, Plans for treatment discontinuation , That a patient should receive prescriptions from single prescriber where possible</v>
      </c>
      <c r="AF55" t="s">
        <v>495</v>
      </c>
      <c r="AG55" t="s">
        <v>506</v>
      </c>
      <c r="AH55" t="str">
        <f t="shared" si="42"/>
        <v>Benefits of the use of the drug, Risks of the use of the drug</v>
      </c>
      <c r="AI55" t="s">
        <v>490</v>
      </c>
      <c r="AK55" t="str">
        <f t="shared" si="49"/>
        <v>Risk of “dependence”, Risk of addiction, Risk of misuse</v>
      </c>
      <c r="AL55" t="s">
        <v>495</v>
      </c>
      <c r="AN55" t="str">
        <f t="shared" si="43"/>
        <v>All controlled substances, including all opioids</v>
      </c>
      <c r="AO55" t="s">
        <v>490</v>
      </c>
      <c r="AQ55">
        <v>1</v>
      </c>
      <c r="AR55" t="s">
        <v>500</v>
      </c>
      <c r="AT55" t="str">
        <f t="shared" si="50"/>
        <v>Licensing board of the practitioner violating the law</v>
      </c>
      <c r="AU55" t="s">
        <v>497</v>
      </c>
      <c r="AW55" t="str">
        <f t="shared" si="51"/>
        <v>Professional disciplinary action, Fine</v>
      </c>
      <c r="AX55" t="s">
        <v>497</v>
      </c>
      <c r="AZ55">
        <v>1</v>
      </c>
      <c r="BA55" t="s">
        <v>490</v>
      </c>
      <c r="BC55" t="str">
        <f>("Physicians, Nurse practitioners, Physician Assistants")</f>
        <v>Physicians, Nurse practitioners, Physician Assistants</v>
      </c>
      <c r="BD55" t="s">
        <v>503</v>
      </c>
      <c r="BF55" t="str">
        <f t="shared" si="52"/>
        <v>Treatment of chronic pain, Treatment of all pain</v>
      </c>
      <c r="BG55" t="s">
        <v>490</v>
      </c>
      <c r="BH55" t="s">
        <v>504</v>
      </c>
      <c r="BI55" t="str">
        <f t="shared" si="53"/>
        <v>Hospital treatment, Cancer related care, Treatment related to surgery</v>
      </c>
      <c r="BJ55" t="s">
        <v>493</v>
      </c>
      <c r="BK55" t="s">
        <v>505</v>
      </c>
      <c r="BL55" t="str">
        <f t="shared" si="44"/>
        <v>Guardian, Surrogate</v>
      </c>
      <c r="BM55" t="s">
        <v>490</v>
      </c>
      <c r="BO55">
        <v>1</v>
      </c>
      <c r="BP55" t="s">
        <v>495</v>
      </c>
      <c r="BR55">
        <v>0</v>
      </c>
      <c r="BU55" t="str">
        <f t="shared" si="54"/>
        <v>Prescription refill policy, Plans for treatment discontinuation , That a patient should receive prescriptions from single prescriber where possible</v>
      </c>
      <c r="BV55" t="s">
        <v>495</v>
      </c>
      <c r="BW55" t="s">
        <v>506</v>
      </c>
      <c r="BX55" t="str">
        <f t="shared" si="45"/>
        <v>Benefits of the use of the drug, Risks of the use of the drug</v>
      </c>
      <c r="BY55" t="s">
        <v>490</v>
      </c>
      <c r="CA55" t="str">
        <f t="shared" si="55"/>
        <v>Risk of “dependence”, Risk of addiction, Risk of misuse</v>
      </c>
      <c r="CB55" t="s">
        <v>495</v>
      </c>
      <c r="CD55" t="str">
        <f t="shared" si="46"/>
        <v>All controlled substances, including all opioids</v>
      </c>
      <c r="CE55" t="s">
        <v>490</v>
      </c>
      <c r="CG55">
        <v>1</v>
      </c>
      <c r="CH55" t="s">
        <v>500</v>
      </c>
      <c r="CJ55" t="str">
        <f t="shared" si="56"/>
        <v>Licensing board of the practitioner violating the law</v>
      </c>
      <c r="CK55" t="s">
        <v>497</v>
      </c>
      <c r="CM55" t="str">
        <f t="shared" si="57"/>
        <v>Professional disciplinary action, Fine</v>
      </c>
      <c r="CN55" t="s">
        <v>497</v>
      </c>
    </row>
    <row r="56" spans="1:92" x14ac:dyDescent="0.35">
      <c r="A56" t="s">
        <v>231</v>
      </c>
      <c r="B56" s="1">
        <v>43438</v>
      </c>
      <c r="C56" s="1">
        <v>43465</v>
      </c>
      <c r="D56" t="str">
        <f t="shared" si="39"/>
        <v xml:space="preserve">Yes, for both adults and minors </v>
      </c>
      <c r="E56" t="s">
        <v>507</v>
      </c>
      <c r="G56" t="str">
        <f t="shared" si="41"/>
        <v>No</v>
      </c>
      <c r="J56">
        <v>1</v>
      </c>
      <c r="K56" t="s">
        <v>507</v>
      </c>
      <c r="M56" t="str">
        <f>("Physicians, Dentists, Nurse practitioners, Physician Assistants")</f>
        <v>Physicians, Dentists, Nurse practitioners, Physician Assistants</v>
      </c>
      <c r="N56" t="s">
        <v>508</v>
      </c>
      <c r="P56" t="str">
        <f>("Treatment of acute pain, Treatment of chronic pain, Treatment of all pain")</f>
        <v>Treatment of acute pain, Treatment of chronic pain, Treatment of all pain</v>
      </c>
      <c r="Q56" t="s">
        <v>507</v>
      </c>
      <c r="R56" t="s">
        <v>509</v>
      </c>
      <c r="S56" t="str">
        <f>("Hospital treatment, Cancer related care, Palliative care, Treatment related to surgery, Treatment of a terminal condition")</f>
        <v>Hospital treatment, Cancer related care, Palliative care, Treatment related to surgery, Treatment of a terminal condition</v>
      </c>
      <c r="T56" t="s">
        <v>510</v>
      </c>
      <c r="U56" t="s">
        <v>511</v>
      </c>
      <c r="V56">
        <v>1</v>
      </c>
      <c r="W56" t="s">
        <v>507</v>
      </c>
      <c r="Y56">
        <v>1</v>
      </c>
      <c r="Z56" t="s">
        <v>495</v>
      </c>
      <c r="AB56">
        <v>0</v>
      </c>
      <c r="AE56" t="str">
        <f t="shared" si="48"/>
        <v>Prescription refill policy, Plans for treatment discontinuation , That a patient should receive prescriptions from single prescriber where possible</v>
      </c>
      <c r="AF56" t="s">
        <v>495</v>
      </c>
      <c r="AG56" t="s">
        <v>506</v>
      </c>
      <c r="AH56" t="str">
        <f t="shared" ref="AH56:AH61" si="58">("Benefits of the use of the drug, Risks of the use of the drug, Alternative treatment options")</f>
        <v>Benefits of the use of the drug, Risks of the use of the drug, Alternative treatment options</v>
      </c>
      <c r="AI56" t="s">
        <v>512</v>
      </c>
      <c r="AJ56" t="s">
        <v>513</v>
      </c>
      <c r="AK56" t="str">
        <f t="shared" ref="AK56:AK61" si="59">("Risk of “dependence”, Risk of side effects, Risk of addiction, Risk of misuse")</f>
        <v>Risk of “dependence”, Risk of side effects, Risk of addiction, Risk of misuse</v>
      </c>
      <c r="AL56" t="s">
        <v>514</v>
      </c>
      <c r="AN56" t="str">
        <f t="shared" si="43"/>
        <v>All controlled substances, including all opioids</v>
      </c>
      <c r="AO56" t="s">
        <v>507</v>
      </c>
      <c r="AQ56">
        <v>1</v>
      </c>
      <c r="AR56" t="s">
        <v>500</v>
      </c>
      <c r="AT56" t="str">
        <f t="shared" si="50"/>
        <v>Licensing board of the practitioner violating the law</v>
      </c>
      <c r="AU56" t="s">
        <v>497</v>
      </c>
      <c r="AW56" t="str">
        <f t="shared" si="51"/>
        <v>Professional disciplinary action, Fine</v>
      </c>
      <c r="AX56" t="s">
        <v>497</v>
      </c>
      <c r="AZ56">
        <v>1</v>
      </c>
      <c r="BA56" t="s">
        <v>507</v>
      </c>
      <c r="BC56" t="str">
        <f>("Physicians, Dentists, Nurse practitioners, Physician Assistants")</f>
        <v>Physicians, Dentists, Nurse practitioners, Physician Assistants</v>
      </c>
      <c r="BD56" t="s">
        <v>508</v>
      </c>
      <c r="BF56" t="str">
        <f>("Treatment of chronic pain, Treatment of acute pain, Treatment of all pain")</f>
        <v>Treatment of chronic pain, Treatment of acute pain, Treatment of all pain</v>
      </c>
      <c r="BG56" t="s">
        <v>507</v>
      </c>
      <c r="BH56" t="s">
        <v>509</v>
      </c>
      <c r="BI56" t="str">
        <f>("Hospital treatment, Cancer related care, Palliative care, Treatment related to surgery, Treatment of a terminal condition")</f>
        <v>Hospital treatment, Cancer related care, Palliative care, Treatment related to surgery, Treatment of a terminal condition</v>
      </c>
      <c r="BJ56" t="s">
        <v>510</v>
      </c>
      <c r="BK56" t="s">
        <v>511</v>
      </c>
      <c r="BL56" t="str">
        <f t="shared" si="44"/>
        <v>Guardian, Surrogate</v>
      </c>
      <c r="BM56" t="s">
        <v>507</v>
      </c>
      <c r="BO56">
        <v>1</v>
      </c>
      <c r="BP56" t="s">
        <v>495</v>
      </c>
      <c r="BR56">
        <v>0</v>
      </c>
      <c r="BU56" t="str">
        <f t="shared" si="54"/>
        <v>Prescription refill policy, Plans for treatment discontinuation , That a patient should receive prescriptions from single prescriber where possible</v>
      </c>
      <c r="BV56" t="s">
        <v>495</v>
      </c>
      <c r="BW56" t="s">
        <v>506</v>
      </c>
      <c r="BX56" t="str">
        <f t="shared" ref="BX56:BX61" si="60">("Benefits of the use of the drug, Risks of the use of the drug, Alternative treatment options")</f>
        <v>Benefits of the use of the drug, Risks of the use of the drug, Alternative treatment options</v>
      </c>
      <c r="BY56" t="s">
        <v>507</v>
      </c>
      <c r="BZ56" t="s">
        <v>515</v>
      </c>
      <c r="CA56" t="str">
        <f t="shared" ref="CA56:CA61" si="61">("Risk of “dependence”, Risk of side effects, Risk of addiction, Risk of misuse")</f>
        <v>Risk of “dependence”, Risk of side effects, Risk of addiction, Risk of misuse</v>
      </c>
      <c r="CB56" t="s">
        <v>512</v>
      </c>
      <c r="CD56" t="str">
        <f t="shared" si="46"/>
        <v>All controlled substances, including all opioids</v>
      </c>
      <c r="CE56" t="s">
        <v>507</v>
      </c>
      <c r="CG56">
        <v>1</v>
      </c>
      <c r="CH56" t="s">
        <v>500</v>
      </c>
      <c r="CJ56" t="str">
        <f t="shared" si="56"/>
        <v>Licensing board of the practitioner violating the law</v>
      </c>
      <c r="CK56" t="s">
        <v>497</v>
      </c>
      <c r="CM56" t="str">
        <f t="shared" si="57"/>
        <v>Professional disciplinary action, Fine</v>
      </c>
      <c r="CN56" t="s">
        <v>497</v>
      </c>
    </row>
    <row r="57" spans="1:92" x14ac:dyDescent="0.35">
      <c r="A57" t="s">
        <v>231</v>
      </c>
      <c r="B57" s="1">
        <v>43466</v>
      </c>
      <c r="C57" s="1">
        <v>43466</v>
      </c>
      <c r="D57" t="str">
        <f t="shared" si="39"/>
        <v xml:space="preserve">Yes, for both adults and minors </v>
      </c>
      <c r="E57" t="s">
        <v>516</v>
      </c>
      <c r="G57" t="str">
        <f t="shared" si="41"/>
        <v>No</v>
      </c>
      <c r="J57">
        <v>1</v>
      </c>
      <c r="K57" t="s">
        <v>516</v>
      </c>
      <c r="M57" t="str">
        <f>("Physicians, Dentists, Nurse practitioners, Physician Assistants, Optometrist")</f>
        <v>Physicians, Dentists, Nurse practitioners, Physician Assistants, Optometrist</v>
      </c>
      <c r="N57" t="s">
        <v>517</v>
      </c>
      <c r="P57" t="str">
        <f>("Treatment of acute pain, Treatment of chronic pain, Treatment of all pain")</f>
        <v>Treatment of acute pain, Treatment of chronic pain, Treatment of all pain</v>
      </c>
      <c r="Q57" t="s">
        <v>516</v>
      </c>
      <c r="R57" t="s">
        <v>518</v>
      </c>
      <c r="S57" t="str">
        <f>("Hospital treatment, Cancer related care, Palliative care, Treatment related to surgery, Treatment of a terminal condition")</f>
        <v>Hospital treatment, Cancer related care, Palliative care, Treatment related to surgery, Treatment of a terminal condition</v>
      </c>
      <c r="T57" t="s">
        <v>519</v>
      </c>
      <c r="U57" t="s">
        <v>520</v>
      </c>
      <c r="V57">
        <v>1</v>
      </c>
      <c r="W57" t="s">
        <v>516</v>
      </c>
      <c r="Y57">
        <v>1</v>
      </c>
      <c r="Z57" t="s">
        <v>495</v>
      </c>
      <c r="AB57">
        <v>0</v>
      </c>
      <c r="AE57" t="str">
        <f t="shared" si="48"/>
        <v>Prescription refill policy, Plans for treatment discontinuation , That a patient should receive prescriptions from single prescriber where possible</v>
      </c>
      <c r="AF57" t="s">
        <v>495</v>
      </c>
      <c r="AG57" t="s">
        <v>521</v>
      </c>
      <c r="AH57" t="str">
        <f t="shared" si="58"/>
        <v>Benefits of the use of the drug, Risks of the use of the drug, Alternative treatment options</v>
      </c>
      <c r="AI57" t="s">
        <v>522</v>
      </c>
      <c r="AJ57" t="s">
        <v>523</v>
      </c>
      <c r="AK57" t="str">
        <f t="shared" si="59"/>
        <v>Risk of “dependence”, Risk of side effects, Risk of addiction, Risk of misuse</v>
      </c>
      <c r="AL57" t="s">
        <v>522</v>
      </c>
      <c r="AN57" t="str">
        <f t="shared" si="43"/>
        <v>All controlled substances, including all opioids</v>
      </c>
      <c r="AO57" t="s">
        <v>524</v>
      </c>
      <c r="AQ57">
        <v>1</v>
      </c>
      <c r="AR57" t="s">
        <v>500</v>
      </c>
      <c r="AT57" t="str">
        <f t="shared" si="50"/>
        <v>Licensing board of the practitioner violating the law</v>
      </c>
      <c r="AU57" t="s">
        <v>497</v>
      </c>
      <c r="AW57" t="str">
        <f t="shared" si="51"/>
        <v>Professional disciplinary action, Fine</v>
      </c>
      <c r="AX57" t="s">
        <v>497</v>
      </c>
      <c r="AZ57">
        <v>1</v>
      </c>
      <c r="BA57" t="s">
        <v>516</v>
      </c>
      <c r="BC57" t="str">
        <f>("Physicians, Dentists, Nurse practitioners, Physician Assistants, Optometrist")</f>
        <v>Physicians, Dentists, Nurse practitioners, Physician Assistants, Optometrist</v>
      </c>
      <c r="BD57" t="s">
        <v>517</v>
      </c>
      <c r="BF57" t="str">
        <f>("Treatment of chronic pain, Treatment of acute pain, Treatment of all pain")</f>
        <v>Treatment of chronic pain, Treatment of acute pain, Treatment of all pain</v>
      </c>
      <c r="BG57" t="s">
        <v>516</v>
      </c>
      <c r="BH57" t="s">
        <v>518</v>
      </c>
      <c r="BI57" t="str">
        <f>("Hospital treatment, Cancer related care, Palliative care, Treatment related to surgery, Treatment of a terminal condition")</f>
        <v>Hospital treatment, Cancer related care, Palliative care, Treatment related to surgery, Treatment of a terminal condition</v>
      </c>
      <c r="BJ57" t="s">
        <v>519</v>
      </c>
      <c r="BK57" t="s">
        <v>520</v>
      </c>
      <c r="BL57" t="str">
        <f t="shared" si="44"/>
        <v>Guardian, Surrogate</v>
      </c>
      <c r="BM57" t="s">
        <v>516</v>
      </c>
      <c r="BO57">
        <v>1</v>
      </c>
      <c r="BP57" t="s">
        <v>495</v>
      </c>
      <c r="BR57">
        <v>0</v>
      </c>
      <c r="BU57" t="str">
        <f t="shared" si="54"/>
        <v>Prescription refill policy, Plans for treatment discontinuation , That a patient should receive prescriptions from single prescriber where possible</v>
      </c>
      <c r="BV57" t="s">
        <v>495</v>
      </c>
      <c r="BW57" t="s">
        <v>521</v>
      </c>
      <c r="BX57" t="str">
        <f t="shared" si="60"/>
        <v>Benefits of the use of the drug, Risks of the use of the drug, Alternative treatment options</v>
      </c>
      <c r="BY57" t="s">
        <v>516</v>
      </c>
      <c r="BZ57" t="s">
        <v>523</v>
      </c>
      <c r="CA57" t="str">
        <f t="shared" si="61"/>
        <v>Risk of “dependence”, Risk of side effects, Risk of addiction, Risk of misuse</v>
      </c>
      <c r="CB57" t="s">
        <v>522</v>
      </c>
      <c r="CD57" t="str">
        <f t="shared" si="46"/>
        <v>All controlled substances, including all opioids</v>
      </c>
      <c r="CE57" t="s">
        <v>524</v>
      </c>
      <c r="CG57">
        <v>1</v>
      </c>
      <c r="CH57" t="s">
        <v>500</v>
      </c>
      <c r="CJ57" t="str">
        <f t="shared" si="56"/>
        <v>Licensing board of the practitioner violating the law</v>
      </c>
      <c r="CK57" t="s">
        <v>497</v>
      </c>
      <c r="CM57" t="str">
        <f t="shared" si="57"/>
        <v>Professional disciplinary action, Fine</v>
      </c>
      <c r="CN57" t="s">
        <v>497</v>
      </c>
    </row>
    <row r="58" spans="1:92" x14ac:dyDescent="0.35">
      <c r="A58" t="s">
        <v>231</v>
      </c>
      <c r="B58" s="1">
        <v>43467</v>
      </c>
      <c r="C58" s="1">
        <v>43501</v>
      </c>
      <c r="D58" t="str">
        <f t="shared" si="39"/>
        <v xml:space="preserve">Yes, for both adults and minors </v>
      </c>
      <c r="E58" t="s">
        <v>525</v>
      </c>
      <c r="G58" t="str">
        <f t="shared" si="41"/>
        <v>No</v>
      </c>
      <c r="J58">
        <v>1</v>
      </c>
      <c r="K58" t="s">
        <v>526</v>
      </c>
      <c r="M58" t="str">
        <f>("Physicians, Dentists, Nurse practitioners, Physician Assistants, Optometrist, Podiatrist")</f>
        <v>Physicians, Dentists, Nurse practitioners, Physician Assistants, Optometrist, Podiatrist</v>
      </c>
      <c r="N58" t="s">
        <v>527</v>
      </c>
      <c r="P58" t="str">
        <f>("Treatment of acute pain, Treatment of chronic pain, Treatment of all pain")</f>
        <v>Treatment of acute pain, Treatment of chronic pain, Treatment of all pain</v>
      </c>
      <c r="Q58" t="s">
        <v>526</v>
      </c>
      <c r="R58" t="s">
        <v>528</v>
      </c>
      <c r="S58" t="str">
        <f>("Hospital treatment, Cancer related care, Palliative care, Treatment related to surgery, Treatment of a terminal condition")</f>
        <v>Hospital treatment, Cancer related care, Palliative care, Treatment related to surgery, Treatment of a terminal condition</v>
      </c>
      <c r="T58" t="s">
        <v>529</v>
      </c>
      <c r="U58" t="s">
        <v>530</v>
      </c>
      <c r="V58">
        <v>1</v>
      </c>
      <c r="W58" t="s">
        <v>526</v>
      </c>
      <c r="Y58">
        <v>1</v>
      </c>
      <c r="Z58" t="s">
        <v>495</v>
      </c>
      <c r="AB58">
        <v>0</v>
      </c>
      <c r="AE58" t="str">
        <f t="shared" si="48"/>
        <v>Prescription refill policy, Plans for treatment discontinuation , That a patient should receive prescriptions from single prescriber where possible</v>
      </c>
      <c r="AF58" t="s">
        <v>495</v>
      </c>
      <c r="AG58" t="s">
        <v>521</v>
      </c>
      <c r="AH58" t="str">
        <f t="shared" si="58"/>
        <v>Benefits of the use of the drug, Risks of the use of the drug, Alternative treatment options</v>
      </c>
      <c r="AI58" t="s">
        <v>526</v>
      </c>
      <c r="AJ58" t="s">
        <v>531</v>
      </c>
      <c r="AK58" t="str">
        <f t="shared" si="59"/>
        <v>Risk of “dependence”, Risk of side effects, Risk of addiction, Risk of misuse</v>
      </c>
      <c r="AL58" t="s">
        <v>532</v>
      </c>
      <c r="AN58" t="str">
        <f t="shared" si="43"/>
        <v>All controlled substances, including all opioids</v>
      </c>
      <c r="AO58" t="s">
        <v>533</v>
      </c>
      <c r="AQ58">
        <v>1</v>
      </c>
      <c r="AR58" t="s">
        <v>500</v>
      </c>
      <c r="AT58" t="str">
        <f t="shared" si="50"/>
        <v>Licensing board of the practitioner violating the law</v>
      </c>
      <c r="AU58" t="s">
        <v>497</v>
      </c>
      <c r="AW58" t="str">
        <f t="shared" si="51"/>
        <v>Professional disciplinary action, Fine</v>
      </c>
      <c r="AX58" t="s">
        <v>497</v>
      </c>
      <c r="AZ58">
        <v>1</v>
      </c>
      <c r="BA58" t="s">
        <v>526</v>
      </c>
      <c r="BC58" t="str">
        <f>("Physicians, Dentists, Nurse practitioners, Physician Assistants, Optometrist, Podiatrist")</f>
        <v>Physicians, Dentists, Nurse practitioners, Physician Assistants, Optometrist, Podiatrist</v>
      </c>
      <c r="BD58" t="s">
        <v>527</v>
      </c>
      <c r="BF58" t="str">
        <f>("Treatment of chronic pain, Treatment of acute pain, Treatment of all pain")</f>
        <v>Treatment of chronic pain, Treatment of acute pain, Treatment of all pain</v>
      </c>
      <c r="BG58" t="s">
        <v>526</v>
      </c>
      <c r="BH58" t="s">
        <v>528</v>
      </c>
      <c r="BI58" t="str">
        <f>("Hospital treatment, Cancer related care, Palliative care, Treatment related to surgery, Treatment of a terminal condition")</f>
        <v>Hospital treatment, Cancer related care, Palliative care, Treatment related to surgery, Treatment of a terminal condition</v>
      </c>
      <c r="BJ58" t="s">
        <v>529</v>
      </c>
      <c r="BK58" t="s">
        <v>530</v>
      </c>
      <c r="BL58" t="str">
        <f t="shared" si="44"/>
        <v>Guardian, Surrogate</v>
      </c>
      <c r="BM58" t="s">
        <v>526</v>
      </c>
      <c r="BO58">
        <v>1</v>
      </c>
      <c r="BP58" t="s">
        <v>495</v>
      </c>
      <c r="BR58">
        <v>0</v>
      </c>
      <c r="BU58" t="str">
        <f t="shared" si="54"/>
        <v>Prescription refill policy, Plans for treatment discontinuation , That a patient should receive prescriptions from single prescriber where possible</v>
      </c>
      <c r="BV58" t="s">
        <v>495</v>
      </c>
      <c r="BW58" t="s">
        <v>521</v>
      </c>
      <c r="BX58" t="str">
        <f t="shared" si="60"/>
        <v>Benefits of the use of the drug, Risks of the use of the drug, Alternative treatment options</v>
      </c>
      <c r="BY58" t="s">
        <v>526</v>
      </c>
      <c r="BZ58" t="s">
        <v>531</v>
      </c>
      <c r="CA58" t="str">
        <f t="shared" si="61"/>
        <v>Risk of “dependence”, Risk of side effects, Risk of addiction, Risk of misuse</v>
      </c>
      <c r="CB58" t="s">
        <v>534</v>
      </c>
      <c r="CD58" t="str">
        <f t="shared" si="46"/>
        <v>All controlled substances, including all opioids</v>
      </c>
      <c r="CE58" t="s">
        <v>526</v>
      </c>
      <c r="CG58">
        <v>1</v>
      </c>
      <c r="CH58" t="s">
        <v>500</v>
      </c>
      <c r="CJ58" t="str">
        <f t="shared" si="56"/>
        <v>Licensing board of the practitioner violating the law</v>
      </c>
      <c r="CK58" t="s">
        <v>497</v>
      </c>
      <c r="CM58" t="str">
        <f t="shared" si="57"/>
        <v>Professional disciplinary action, Fine</v>
      </c>
      <c r="CN58" t="s">
        <v>497</v>
      </c>
    </row>
    <row r="59" spans="1:92" x14ac:dyDescent="0.35">
      <c r="A59" t="s">
        <v>231</v>
      </c>
      <c r="B59" s="1">
        <v>43502</v>
      </c>
      <c r="C59" s="1">
        <v>43516</v>
      </c>
      <c r="D59" t="str">
        <f t="shared" si="39"/>
        <v xml:space="preserve">Yes, for both adults and minors </v>
      </c>
      <c r="E59" t="s">
        <v>535</v>
      </c>
      <c r="G59" t="str">
        <f t="shared" si="41"/>
        <v>No</v>
      </c>
      <c r="J59">
        <v>1</v>
      </c>
      <c r="K59" t="s">
        <v>535</v>
      </c>
      <c r="M59" t="str">
        <f>("Physicians, Dentists, Nurse practitioners, Physician Assistants, Optometrist, Podiatrist")</f>
        <v>Physicians, Dentists, Nurse practitioners, Physician Assistants, Optometrist, Podiatrist</v>
      </c>
      <c r="N59" t="s">
        <v>536</v>
      </c>
      <c r="P59" t="str">
        <f>("Treatment of acute pain, Treatment of chronic pain, Treatment of all pain")</f>
        <v>Treatment of acute pain, Treatment of chronic pain, Treatment of all pain</v>
      </c>
      <c r="Q59" t="s">
        <v>537</v>
      </c>
      <c r="R59" t="s">
        <v>538</v>
      </c>
      <c r="S59" t="str">
        <f>("Hospital treatment, Cancer related care, Palliative care, Treatment related to surgery, Treatment of a terminal condition")</f>
        <v>Hospital treatment, Cancer related care, Palliative care, Treatment related to surgery, Treatment of a terminal condition</v>
      </c>
      <c r="T59" t="s">
        <v>539</v>
      </c>
      <c r="U59" t="s">
        <v>540</v>
      </c>
      <c r="V59">
        <v>1</v>
      </c>
      <c r="W59" t="s">
        <v>535</v>
      </c>
      <c r="Y59">
        <v>1</v>
      </c>
      <c r="Z59" t="s">
        <v>495</v>
      </c>
      <c r="AB59">
        <v>0</v>
      </c>
      <c r="AE59" t="str">
        <f t="shared" si="48"/>
        <v>Prescription refill policy, Plans for treatment discontinuation , That a patient should receive prescriptions from single prescriber where possible</v>
      </c>
      <c r="AF59" t="s">
        <v>495</v>
      </c>
      <c r="AG59" t="s">
        <v>521</v>
      </c>
      <c r="AH59" t="str">
        <f t="shared" si="58"/>
        <v>Benefits of the use of the drug, Risks of the use of the drug, Alternative treatment options</v>
      </c>
      <c r="AI59" t="s">
        <v>535</v>
      </c>
      <c r="AJ59" t="s">
        <v>541</v>
      </c>
      <c r="AK59" t="str">
        <f t="shared" si="59"/>
        <v>Risk of “dependence”, Risk of side effects, Risk of addiction, Risk of misuse</v>
      </c>
      <c r="AL59" t="s">
        <v>542</v>
      </c>
      <c r="AN59" t="str">
        <f t="shared" si="43"/>
        <v>All controlled substances, including all opioids</v>
      </c>
      <c r="AO59" t="s">
        <v>543</v>
      </c>
      <c r="AQ59">
        <v>1</v>
      </c>
      <c r="AR59" t="s">
        <v>500</v>
      </c>
      <c r="AT59" t="str">
        <f t="shared" si="50"/>
        <v>Licensing board of the practitioner violating the law</v>
      </c>
      <c r="AU59" t="s">
        <v>497</v>
      </c>
      <c r="AW59" t="str">
        <f t="shared" si="51"/>
        <v>Professional disciplinary action, Fine</v>
      </c>
      <c r="AX59" t="s">
        <v>497</v>
      </c>
      <c r="AZ59">
        <v>1</v>
      </c>
      <c r="BA59" t="s">
        <v>535</v>
      </c>
      <c r="BC59" t="str">
        <f>("Physicians, Dentists, Nurse practitioners, Physician Assistants, Optometrist, Podiatrist")</f>
        <v>Physicians, Dentists, Nurse practitioners, Physician Assistants, Optometrist, Podiatrist</v>
      </c>
      <c r="BD59" t="s">
        <v>536</v>
      </c>
      <c r="BF59" t="str">
        <f>("Treatment of chronic pain, Treatment of acute pain, Treatment of all pain")</f>
        <v>Treatment of chronic pain, Treatment of acute pain, Treatment of all pain</v>
      </c>
      <c r="BG59" t="s">
        <v>535</v>
      </c>
      <c r="BH59" t="s">
        <v>538</v>
      </c>
      <c r="BI59" t="str">
        <f>("Hospital treatment, Cancer related care, Palliative care, Treatment related to surgery, Treatment of a terminal condition")</f>
        <v>Hospital treatment, Cancer related care, Palliative care, Treatment related to surgery, Treatment of a terminal condition</v>
      </c>
      <c r="BJ59" t="s">
        <v>539</v>
      </c>
      <c r="BK59" t="s">
        <v>540</v>
      </c>
      <c r="BL59" t="str">
        <f t="shared" si="44"/>
        <v>Guardian, Surrogate</v>
      </c>
      <c r="BM59" t="s">
        <v>535</v>
      </c>
      <c r="BO59">
        <v>1</v>
      </c>
      <c r="BP59" t="s">
        <v>495</v>
      </c>
      <c r="BR59">
        <v>0</v>
      </c>
      <c r="BU59" t="str">
        <f t="shared" si="54"/>
        <v>Prescription refill policy, Plans for treatment discontinuation , That a patient should receive prescriptions from single prescriber where possible</v>
      </c>
      <c r="BV59" t="s">
        <v>495</v>
      </c>
      <c r="BW59" t="s">
        <v>521</v>
      </c>
      <c r="BX59" t="str">
        <f t="shared" si="60"/>
        <v>Benefits of the use of the drug, Risks of the use of the drug, Alternative treatment options</v>
      </c>
      <c r="BY59" t="s">
        <v>535</v>
      </c>
      <c r="BZ59" t="s">
        <v>541</v>
      </c>
      <c r="CA59" t="str">
        <f t="shared" si="61"/>
        <v>Risk of “dependence”, Risk of side effects, Risk of addiction, Risk of misuse</v>
      </c>
      <c r="CB59" t="s">
        <v>542</v>
      </c>
      <c r="CD59" t="str">
        <f t="shared" si="46"/>
        <v>All controlled substances, including all opioids</v>
      </c>
      <c r="CE59" t="s">
        <v>543</v>
      </c>
      <c r="CG59">
        <v>1</v>
      </c>
      <c r="CH59" t="s">
        <v>500</v>
      </c>
      <c r="CJ59" t="str">
        <f t="shared" si="56"/>
        <v>Licensing board of the practitioner violating the law</v>
      </c>
      <c r="CK59" t="s">
        <v>497</v>
      </c>
      <c r="CM59" t="str">
        <f t="shared" si="57"/>
        <v>Professional disciplinary action, Fine</v>
      </c>
      <c r="CN59" t="s">
        <v>497</v>
      </c>
    </row>
    <row r="60" spans="1:92" x14ac:dyDescent="0.35">
      <c r="A60" t="s">
        <v>231</v>
      </c>
      <c r="B60" s="1">
        <v>43517</v>
      </c>
      <c r="C60" s="1">
        <v>43646</v>
      </c>
      <c r="D60" t="str">
        <f t="shared" si="39"/>
        <v xml:space="preserve">Yes, for both adults and minors </v>
      </c>
      <c r="E60" t="s">
        <v>544</v>
      </c>
      <c r="G60" t="str">
        <f t="shared" si="41"/>
        <v>No</v>
      </c>
      <c r="J60">
        <v>1</v>
      </c>
      <c r="K60" t="s">
        <v>544</v>
      </c>
      <c r="M60" t="str">
        <f>("Physicians, Dentists, Nurse practitioners, Physician Assistants, Optometrist, Podiatrist")</f>
        <v>Physicians, Dentists, Nurse practitioners, Physician Assistants, Optometrist, Podiatrist</v>
      </c>
      <c r="N60" t="s">
        <v>545</v>
      </c>
      <c r="P60" t="str">
        <f>("Treatment of acute pain, Treatment of chronic pain")</f>
        <v>Treatment of acute pain, Treatment of chronic pain</v>
      </c>
      <c r="Q60" t="s">
        <v>544</v>
      </c>
      <c r="R60" t="s">
        <v>546</v>
      </c>
      <c r="S60" t="str">
        <f>("Hospital treatment, Cancer related care, Palliative care, Treatment related to surgery, Treatment of a terminal condition")</f>
        <v>Hospital treatment, Cancer related care, Palliative care, Treatment related to surgery, Treatment of a terminal condition</v>
      </c>
      <c r="T60" t="s">
        <v>545</v>
      </c>
      <c r="U60" t="s">
        <v>547</v>
      </c>
      <c r="V60">
        <v>1</v>
      </c>
      <c r="W60" t="s">
        <v>544</v>
      </c>
      <c r="Y60">
        <v>1</v>
      </c>
      <c r="Z60" t="s">
        <v>495</v>
      </c>
      <c r="AB60">
        <v>0</v>
      </c>
      <c r="AE60" t="str">
        <f t="shared" si="48"/>
        <v>Prescription refill policy, Plans for treatment discontinuation , That a patient should receive prescriptions from single prescriber where possible</v>
      </c>
      <c r="AF60" t="s">
        <v>495</v>
      </c>
      <c r="AG60" t="s">
        <v>548</v>
      </c>
      <c r="AH60" t="str">
        <f t="shared" si="58"/>
        <v>Benefits of the use of the drug, Risks of the use of the drug, Alternative treatment options</v>
      </c>
      <c r="AI60" t="s">
        <v>544</v>
      </c>
      <c r="AJ60" t="s">
        <v>549</v>
      </c>
      <c r="AK60" t="str">
        <f t="shared" si="59"/>
        <v>Risk of “dependence”, Risk of side effects, Risk of addiction, Risk of misuse</v>
      </c>
      <c r="AL60" t="s">
        <v>544</v>
      </c>
      <c r="AN60" t="str">
        <f t="shared" si="43"/>
        <v>All controlled substances, including all opioids</v>
      </c>
      <c r="AO60" t="s">
        <v>550</v>
      </c>
      <c r="AQ60">
        <v>1</v>
      </c>
      <c r="AR60" t="s">
        <v>500</v>
      </c>
      <c r="AT60" t="str">
        <f t="shared" si="50"/>
        <v>Licensing board of the practitioner violating the law</v>
      </c>
      <c r="AU60" t="s">
        <v>497</v>
      </c>
      <c r="AW60" t="str">
        <f t="shared" si="51"/>
        <v>Professional disciplinary action, Fine</v>
      </c>
      <c r="AX60" t="s">
        <v>497</v>
      </c>
      <c r="AZ60">
        <v>1</v>
      </c>
      <c r="BA60" t="s">
        <v>544</v>
      </c>
      <c r="BC60" t="str">
        <f>("Physicians, Dentists, Nurse practitioners, Physician Assistants, Optometrist, Podiatrist")</f>
        <v>Physicians, Dentists, Nurse practitioners, Physician Assistants, Optometrist, Podiatrist</v>
      </c>
      <c r="BD60" t="s">
        <v>551</v>
      </c>
      <c r="BF60" t="str">
        <f>("Treatment of chronic pain, Treatment of acute pain")</f>
        <v>Treatment of chronic pain, Treatment of acute pain</v>
      </c>
      <c r="BG60" t="s">
        <v>544</v>
      </c>
      <c r="BH60" t="s">
        <v>546</v>
      </c>
      <c r="BI60" t="str">
        <f>("Hospital treatment, Cancer related care, Palliative care, Treatment related to surgery, Treatment of a terminal condition")</f>
        <v>Hospital treatment, Cancer related care, Palliative care, Treatment related to surgery, Treatment of a terminal condition</v>
      </c>
      <c r="BJ60" t="s">
        <v>545</v>
      </c>
      <c r="BK60" t="s">
        <v>547</v>
      </c>
      <c r="BL60" t="str">
        <f t="shared" si="44"/>
        <v>Guardian, Surrogate</v>
      </c>
      <c r="BM60" t="s">
        <v>544</v>
      </c>
      <c r="BO60">
        <v>1</v>
      </c>
      <c r="BP60" t="s">
        <v>495</v>
      </c>
      <c r="BR60">
        <v>0</v>
      </c>
      <c r="BU60" t="str">
        <f t="shared" si="54"/>
        <v>Prescription refill policy, Plans for treatment discontinuation , That a patient should receive prescriptions from single prescriber where possible</v>
      </c>
      <c r="BV60" t="s">
        <v>495</v>
      </c>
      <c r="BW60" t="s">
        <v>548</v>
      </c>
      <c r="BX60" t="str">
        <f t="shared" si="60"/>
        <v>Benefits of the use of the drug, Risks of the use of the drug, Alternative treatment options</v>
      </c>
      <c r="BY60" t="s">
        <v>544</v>
      </c>
      <c r="BZ60" t="s">
        <v>549</v>
      </c>
      <c r="CA60" t="str">
        <f t="shared" si="61"/>
        <v>Risk of “dependence”, Risk of side effects, Risk of addiction, Risk of misuse</v>
      </c>
      <c r="CB60" t="s">
        <v>544</v>
      </c>
      <c r="CD60" t="str">
        <f t="shared" si="46"/>
        <v>All controlled substances, including all opioids</v>
      </c>
      <c r="CE60" t="s">
        <v>550</v>
      </c>
      <c r="CG60">
        <v>1</v>
      </c>
      <c r="CH60" t="s">
        <v>500</v>
      </c>
      <c r="CJ60" t="str">
        <f t="shared" si="56"/>
        <v>Licensing board of the practitioner violating the law</v>
      </c>
      <c r="CK60" t="s">
        <v>497</v>
      </c>
      <c r="CM60" t="str">
        <f t="shared" si="57"/>
        <v>Professional disciplinary action, Fine</v>
      </c>
      <c r="CN60" t="s">
        <v>497</v>
      </c>
    </row>
    <row r="61" spans="1:92" x14ac:dyDescent="0.35">
      <c r="A61" t="s">
        <v>231</v>
      </c>
      <c r="B61" s="1">
        <v>43647</v>
      </c>
      <c r="C61" s="1">
        <v>43830</v>
      </c>
      <c r="D61" t="str">
        <f t="shared" si="39"/>
        <v xml:space="preserve">Yes, for both adults and minors </v>
      </c>
      <c r="E61" t="s">
        <v>545</v>
      </c>
      <c r="G61" t="str">
        <f t="shared" si="41"/>
        <v>No</v>
      </c>
      <c r="J61">
        <v>1</v>
      </c>
      <c r="K61" t="s">
        <v>545</v>
      </c>
      <c r="M61" t="str">
        <f>("Physicians, Dentists, Nurse practitioners, Physician Assistants, Optometrist, Podiatrist")</f>
        <v>Physicians, Dentists, Nurse practitioners, Physician Assistants, Optometrist, Podiatrist</v>
      </c>
      <c r="N61" t="s">
        <v>552</v>
      </c>
      <c r="P61" t="str">
        <f>("Treatment of acute pain, Treatment of chronic pain, Treatment of all pain")</f>
        <v>Treatment of acute pain, Treatment of chronic pain, Treatment of all pain</v>
      </c>
      <c r="Q61" t="s">
        <v>545</v>
      </c>
      <c r="R61" t="s">
        <v>553</v>
      </c>
      <c r="S61" t="str">
        <f>("Hospital treatment, Cancer related care, Palliative care, Treatment related to surgery, Treatment of a terminal condition, Emergency Situations")</f>
        <v>Hospital treatment, Cancer related care, Palliative care, Treatment related to surgery, Treatment of a terminal condition, Emergency Situations</v>
      </c>
      <c r="T61" t="s">
        <v>552</v>
      </c>
      <c r="U61" t="s">
        <v>547</v>
      </c>
      <c r="V61">
        <v>1</v>
      </c>
      <c r="W61" t="s">
        <v>544</v>
      </c>
      <c r="Y61">
        <v>1</v>
      </c>
      <c r="Z61" t="s">
        <v>493</v>
      </c>
      <c r="AB61">
        <v>0</v>
      </c>
      <c r="AE61" t="str">
        <f>("Prescription refill policy, Plans for treatment discontinuation , That a patient should receive prescriptions from single prescriber where possible, Alternative treatment options")</f>
        <v>Prescription refill policy, Plans for treatment discontinuation , That a patient should receive prescriptions from single prescriber where possible, Alternative treatment options</v>
      </c>
      <c r="AF61" t="s">
        <v>493</v>
      </c>
      <c r="AG61" t="s">
        <v>554</v>
      </c>
      <c r="AH61" t="str">
        <f t="shared" si="58"/>
        <v>Benefits of the use of the drug, Risks of the use of the drug, Alternative treatment options</v>
      </c>
      <c r="AI61" t="s">
        <v>545</v>
      </c>
      <c r="AJ61" t="s">
        <v>555</v>
      </c>
      <c r="AK61" t="str">
        <f t="shared" si="59"/>
        <v>Risk of “dependence”, Risk of side effects, Risk of addiction, Risk of misuse</v>
      </c>
      <c r="AL61" t="s">
        <v>550</v>
      </c>
      <c r="AN61" t="str">
        <f>("All controlled substances, including all opioids, Schedule II opioids")</f>
        <v>All controlled substances, including all opioids, Schedule II opioids</v>
      </c>
      <c r="AO61" t="s">
        <v>545</v>
      </c>
      <c r="AQ61">
        <v>1</v>
      </c>
      <c r="AR61" t="s">
        <v>500</v>
      </c>
      <c r="AT61" t="str">
        <f t="shared" si="50"/>
        <v>Licensing board of the practitioner violating the law</v>
      </c>
      <c r="AU61" t="s">
        <v>497</v>
      </c>
      <c r="AW61" t="str">
        <f t="shared" si="51"/>
        <v>Professional disciplinary action, Fine</v>
      </c>
      <c r="AX61" t="s">
        <v>497</v>
      </c>
      <c r="AZ61">
        <v>1</v>
      </c>
      <c r="BA61" t="s">
        <v>545</v>
      </c>
      <c r="BC61" t="str">
        <f>("Physicians, Dentists, Nurse practitioners, Physician Assistants, Optometrist, Podiatrist")</f>
        <v>Physicians, Dentists, Nurse practitioners, Physician Assistants, Optometrist, Podiatrist</v>
      </c>
      <c r="BD61" t="s">
        <v>545</v>
      </c>
      <c r="BF61" t="str">
        <f>("Treatment of chronic pain, Treatment of acute pain, Treatment of all pain")</f>
        <v>Treatment of chronic pain, Treatment of acute pain, Treatment of all pain</v>
      </c>
      <c r="BG61" t="s">
        <v>545</v>
      </c>
      <c r="BH61" t="s">
        <v>553</v>
      </c>
      <c r="BI61" t="str">
        <f>("Hospital treatment, Cancer related care, Palliative care, Treatment related to surgery, Emergency Situations, Treatment of a terminal condition")</f>
        <v>Hospital treatment, Cancer related care, Palliative care, Treatment related to surgery, Emergency Situations, Treatment of a terminal condition</v>
      </c>
      <c r="BJ61" t="s">
        <v>552</v>
      </c>
      <c r="BK61" t="s">
        <v>547</v>
      </c>
      <c r="BL61" t="str">
        <f t="shared" si="44"/>
        <v>Guardian, Surrogate</v>
      </c>
      <c r="BM61" t="s">
        <v>544</v>
      </c>
      <c r="BO61">
        <v>1</v>
      </c>
      <c r="BP61" t="s">
        <v>493</v>
      </c>
      <c r="BR61">
        <v>0</v>
      </c>
      <c r="BU61" t="str">
        <f>("Prescription refill policy, Plans for treatment discontinuation , That a patient should receive prescriptions from single prescriber where possible, Alternative treatment options")</f>
        <v>Prescription refill policy, Plans for treatment discontinuation , That a patient should receive prescriptions from single prescriber where possible, Alternative treatment options</v>
      </c>
      <c r="BV61" t="s">
        <v>493</v>
      </c>
      <c r="BW61" t="s">
        <v>554</v>
      </c>
      <c r="BX61" t="str">
        <f t="shared" si="60"/>
        <v>Benefits of the use of the drug, Risks of the use of the drug, Alternative treatment options</v>
      </c>
      <c r="BY61" t="s">
        <v>545</v>
      </c>
      <c r="BZ61" t="s">
        <v>555</v>
      </c>
      <c r="CA61" t="str">
        <f t="shared" si="61"/>
        <v>Risk of “dependence”, Risk of side effects, Risk of addiction, Risk of misuse</v>
      </c>
      <c r="CB61" t="s">
        <v>550</v>
      </c>
      <c r="CD61" t="str">
        <f>("All controlled substances, including all opioids, Schedule II opioids")</f>
        <v>All controlled substances, including all opioids, Schedule II opioids</v>
      </c>
      <c r="CE61" t="s">
        <v>545</v>
      </c>
      <c r="CG61">
        <v>1</v>
      </c>
      <c r="CH61" t="s">
        <v>500</v>
      </c>
      <c r="CJ61" t="str">
        <f t="shared" si="56"/>
        <v>Licensing board of the practitioner violating the law</v>
      </c>
      <c r="CK61" t="s">
        <v>497</v>
      </c>
      <c r="CM61" t="str">
        <f t="shared" si="57"/>
        <v>Professional disciplinary action, Fine</v>
      </c>
      <c r="CN61" t="s">
        <v>497</v>
      </c>
    </row>
    <row r="62" spans="1:92" x14ac:dyDescent="0.35">
      <c r="A62" t="s">
        <v>232</v>
      </c>
      <c r="B62" s="1">
        <v>41640</v>
      </c>
      <c r="C62" s="1">
        <v>42916</v>
      </c>
      <c r="D62" t="str">
        <f t="shared" si="39"/>
        <v xml:space="preserve">Yes, for both adults and minors </v>
      </c>
      <c r="E62" t="s">
        <v>556</v>
      </c>
      <c r="G62" t="str">
        <f t="shared" si="41"/>
        <v>No</v>
      </c>
      <c r="J62">
        <v>1</v>
      </c>
      <c r="K62" t="s">
        <v>556</v>
      </c>
      <c r="M62" t="str">
        <f>("Physicians")</f>
        <v>Physicians</v>
      </c>
      <c r="N62" t="s">
        <v>556</v>
      </c>
      <c r="P62" t="str">
        <f>("Treatment of all pain, Initial prescriptions")</f>
        <v>Treatment of all pain, Initial prescriptions</v>
      </c>
      <c r="Q62" t="s">
        <v>556</v>
      </c>
      <c r="S62" t="str">
        <f>("No exceptions specified ")</f>
        <v xml:space="preserve">No exceptions specified </v>
      </c>
      <c r="V62">
        <v>0</v>
      </c>
      <c r="Y62">
        <v>0</v>
      </c>
      <c r="AH62" t="str">
        <f>("Law doesn’t specify discussion topics ")</f>
        <v xml:space="preserve">Law doesn’t specify discussion topics </v>
      </c>
      <c r="AN62" t="str">
        <f>("All controlled substances, including all opioids")</f>
        <v>All controlled substances, including all opioids</v>
      </c>
      <c r="AO62" t="s">
        <v>556</v>
      </c>
      <c r="AQ62">
        <v>1</v>
      </c>
      <c r="AR62" t="s">
        <v>557</v>
      </c>
      <c r="AT62" t="str">
        <f>("Board of medicine")</f>
        <v>Board of medicine</v>
      </c>
      <c r="AU62" t="s">
        <v>557</v>
      </c>
      <c r="AW62" t="str">
        <f>("Professional disciplinary action")</f>
        <v>Professional disciplinary action</v>
      </c>
      <c r="AX62" t="s">
        <v>558</v>
      </c>
      <c r="AZ62">
        <v>1</v>
      </c>
      <c r="BA62" t="s">
        <v>556</v>
      </c>
      <c r="BC62" t="str">
        <f>("Physicians")</f>
        <v>Physicians</v>
      </c>
      <c r="BD62" t="s">
        <v>556</v>
      </c>
      <c r="BF62" t="str">
        <f>("Treatment of all pain, Initial prescriptions")</f>
        <v>Treatment of all pain, Initial prescriptions</v>
      </c>
      <c r="BG62" t="s">
        <v>556</v>
      </c>
      <c r="BI62" t="str">
        <f>("No exceptions specified")</f>
        <v>No exceptions specified</v>
      </c>
      <c r="BL62" t="str">
        <f>("Not addressed")</f>
        <v>Not addressed</v>
      </c>
      <c r="BO62">
        <v>0</v>
      </c>
      <c r="BX62" t="str">
        <f>("Law doesn’t specify discussion topics ")</f>
        <v xml:space="preserve">Law doesn’t specify discussion topics </v>
      </c>
      <c r="CD62" t="str">
        <f>("All controlled substances, including all opioids")</f>
        <v>All controlled substances, including all opioids</v>
      </c>
      <c r="CE62" t="s">
        <v>556</v>
      </c>
      <c r="CG62">
        <v>1</v>
      </c>
      <c r="CH62" t="s">
        <v>559</v>
      </c>
      <c r="CJ62" t="str">
        <f>("Board of medicine")</f>
        <v>Board of medicine</v>
      </c>
      <c r="CK62" t="s">
        <v>557</v>
      </c>
      <c r="CM62" t="str">
        <f>("Professional disciplinary action")</f>
        <v>Professional disciplinary action</v>
      </c>
      <c r="CN62" t="s">
        <v>558</v>
      </c>
    </row>
    <row r="63" spans="1:92" x14ac:dyDescent="0.35">
      <c r="A63" t="s">
        <v>232</v>
      </c>
      <c r="B63" s="1">
        <v>42917</v>
      </c>
      <c r="C63" s="1">
        <v>43830</v>
      </c>
      <c r="D63" t="str">
        <f t="shared" si="39"/>
        <v xml:space="preserve">Yes, for both adults and minors </v>
      </c>
      <c r="E63" t="s">
        <v>560</v>
      </c>
      <c r="G63" t="str">
        <f t="shared" si="41"/>
        <v>No</v>
      </c>
      <c r="J63">
        <v>1</v>
      </c>
      <c r="K63" t="s">
        <v>561</v>
      </c>
      <c r="M63" t="str">
        <f>("Physicians, Dentists, Nurse practitioners, Physician Assistants")</f>
        <v>Physicians, Dentists, Nurse practitioners, Physician Assistants</v>
      </c>
      <c r="N63" t="s">
        <v>562</v>
      </c>
      <c r="O63" t="s">
        <v>563</v>
      </c>
      <c r="P63" t="str">
        <f>("Treatment of all pain, Initial prescriptions, Informed consent must be obtained in all circumstances")</f>
        <v>Treatment of all pain, Initial prescriptions, Informed consent must be obtained in all circumstances</v>
      </c>
      <c r="Q63" t="s">
        <v>561</v>
      </c>
      <c r="R63" t="s">
        <v>564</v>
      </c>
      <c r="S63" t="str">
        <f>("No exceptions specified ")</f>
        <v xml:space="preserve">No exceptions specified </v>
      </c>
      <c r="V63">
        <v>0</v>
      </c>
      <c r="Y63">
        <v>0</v>
      </c>
      <c r="AH63" t="str">
        <f>("Risks of the use of the drug")</f>
        <v>Risks of the use of the drug</v>
      </c>
      <c r="AI63" t="s">
        <v>565</v>
      </c>
      <c r="AJ63" t="s">
        <v>566</v>
      </c>
      <c r="AK63" t="str">
        <f>("Risk of addiction")</f>
        <v>Risk of addiction</v>
      </c>
      <c r="AL63" t="s">
        <v>565</v>
      </c>
      <c r="AN63" t="str">
        <f>("All controlled substances, including all opioids, All opioids ")</f>
        <v xml:space="preserve">All controlled substances, including all opioids, All opioids </v>
      </c>
      <c r="AO63" t="s">
        <v>561</v>
      </c>
      <c r="AQ63">
        <v>1</v>
      </c>
      <c r="AR63" t="s">
        <v>567</v>
      </c>
      <c r="AT63" t="str">
        <f>("Board of medicine")</f>
        <v>Board of medicine</v>
      </c>
      <c r="AU63" t="s">
        <v>557</v>
      </c>
      <c r="AW63" t="str">
        <f>("Criminal penalty, Professional disciplinary action")</f>
        <v>Criminal penalty, Professional disciplinary action</v>
      </c>
      <c r="AX63" t="s">
        <v>568</v>
      </c>
      <c r="AY63" t="s">
        <v>569</v>
      </c>
      <c r="AZ63">
        <v>1</v>
      </c>
      <c r="BA63" t="s">
        <v>561</v>
      </c>
      <c r="BC63" t="str">
        <f>("Physicians, Dentists, Nurse practitioners, Physician Assistants")</f>
        <v>Physicians, Dentists, Nurse practitioners, Physician Assistants</v>
      </c>
      <c r="BD63" t="s">
        <v>570</v>
      </c>
      <c r="BE63" t="s">
        <v>563</v>
      </c>
      <c r="BF63" t="str">
        <f>("Treatment of all pain, Initial prescriptions, Informed consent must be obtained in all circumstances")</f>
        <v>Treatment of all pain, Initial prescriptions, Informed consent must be obtained in all circumstances</v>
      </c>
      <c r="BG63" t="s">
        <v>561</v>
      </c>
      <c r="BH63" t="s">
        <v>571</v>
      </c>
      <c r="BI63" t="str">
        <f>("No exceptions specified")</f>
        <v>No exceptions specified</v>
      </c>
      <c r="BL63" t="str">
        <f>("Not addressed")</f>
        <v>Not addressed</v>
      </c>
      <c r="BO63">
        <v>0</v>
      </c>
      <c r="BX63" t="str">
        <f>("Risks of the use of the drug")</f>
        <v>Risks of the use of the drug</v>
      </c>
      <c r="BY63" t="s">
        <v>565</v>
      </c>
      <c r="BZ63" t="s">
        <v>566</v>
      </c>
      <c r="CA63" t="str">
        <f>("Risk of addiction")</f>
        <v>Risk of addiction</v>
      </c>
      <c r="CB63" t="s">
        <v>565</v>
      </c>
      <c r="CD63" t="str">
        <f>("All controlled substances, including all opioids, All opioids ")</f>
        <v xml:space="preserve">All controlled substances, including all opioids, All opioids </v>
      </c>
      <c r="CE63" t="s">
        <v>561</v>
      </c>
      <c r="CG63">
        <v>1</v>
      </c>
      <c r="CH63" t="s">
        <v>567</v>
      </c>
      <c r="CJ63" t="str">
        <f>("Board of medicine")</f>
        <v>Board of medicine</v>
      </c>
      <c r="CK63" t="s">
        <v>557</v>
      </c>
      <c r="CM63" t="str">
        <f>("Criminal penalty, Professional disciplinary action")</f>
        <v>Criminal penalty, Professional disciplinary action</v>
      </c>
      <c r="CN63" t="s">
        <v>568</v>
      </c>
    </row>
    <row r="64" spans="1:92" x14ac:dyDescent="0.35">
      <c r="A64" t="s">
        <v>233</v>
      </c>
      <c r="B64" s="1">
        <v>41640</v>
      </c>
      <c r="C64" s="1">
        <v>42916</v>
      </c>
      <c r="D64" t="str">
        <f>("No")</f>
        <v>No</v>
      </c>
    </row>
    <row r="65" spans="1:92" x14ac:dyDescent="0.35">
      <c r="A65" t="s">
        <v>233</v>
      </c>
      <c r="B65" s="1">
        <v>42917</v>
      </c>
      <c r="C65" s="1">
        <v>43100</v>
      </c>
      <c r="D65" t="str">
        <f>("No")</f>
        <v>No</v>
      </c>
    </row>
    <row r="66" spans="1:92" x14ac:dyDescent="0.35">
      <c r="A66" t="s">
        <v>233</v>
      </c>
      <c r="B66" s="1">
        <v>43101</v>
      </c>
      <c r="C66" s="1">
        <v>43650</v>
      </c>
      <c r="D66" t="str">
        <f>("Yes, for both adults and minors ")</f>
        <v xml:space="preserve">Yes, for both adults and minors </v>
      </c>
      <c r="E66" t="s">
        <v>572</v>
      </c>
      <c r="G66" t="str">
        <f>("No")</f>
        <v>No</v>
      </c>
      <c r="J66">
        <v>1</v>
      </c>
      <c r="K66" t="s">
        <v>573</v>
      </c>
      <c r="M66" t="str">
        <f>("Law does not specify which providers are subject to informed consent")</f>
        <v>Law does not specify which providers are subject to informed consent</v>
      </c>
      <c r="P66" t="str">
        <f>("Opioid Prescribing above a specified dosage, Treatment for a duration exceeding 3 months")</f>
        <v>Opioid Prescribing above a specified dosage, Treatment for a duration exceeding 3 months</v>
      </c>
      <c r="Q66" t="s">
        <v>574</v>
      </c>
      <c r="S66" t="str">
        <f>("Obtaining consent would be to the detriment of patient's health")</f>
        <v>Obtaining consent would be to the detriment of patient's health</v>
      </c>
      <c r="T66" t="s">
        <v>572</v>
      </c>
      <c r="V66">
        <v>0</v>
      </c>
      <c r="Y66">
        <v>1</v>
      </c>
      <c r="Z66" t="s">
        <v>575</v>
      </c>
      <c r="AB66">
        <v>1</v>
      </c>
      <c r="AC66" t="s">
        <v>575</v>
      </c>
      <c r="AE66" t="str">
        <f>("Documentation of informed consent")</f>
        <v>Documentation of informed consent</v>
      </c>
      <c r="AF66" t="s">
        <v>575</v>
      </c>
      <c r="AG66" t="s">
        <v>576</v>
      </c>
      <c r="AH66" t="str">
        <f>("Law doesn’t specify discussion topics ")</f>
        <v xml:space="preserve">Law doesn’t specify discussion topics </v>
      </c>
      <c r="AN66" t="str">
        <f>("All opioids ")</f>
        <v xml:space="preserve">All opioids </v>
      </c>
      <c r="AO66" t="s">
        <v>573</v>
      </c>
      <c r="AQ66">
        <v>0</v>
      </c>
      <c r="AZ66">
        <v>1</v>
      </c>
      <c r="BA66" t="s">
        <v>577</v>
      </c>
      <c r="BC66" t="str">
        <f>("Law does not specify which providers are subject to informed consent")</f>
        <v>Law does not specify which providers are subject to informed consent</v>
      </c>
      <c r="BF66" t="str">
        <f>("Opioid Prescribing above a specified dosage, Treatment for a duration exceeding 3 months")</f>
        <v>Opioid Prescribing above a specified dosage, Treatment for a duration exceeding 3 months</v>
      </c>
      <c r="BG66" t="s">
        <v>574</v>
      </c>
      <c r="BI66" t="str">
        <f>("Obtaining consent would be to the detriment of minor’s health")</f>
        <v>Obtaining consent would be to the detriment of minor’s health</v>
      </c>
      <c r="BJ66" t="s">
        <v>572</v>
      </c>
      <c r="BL66" t="str">
        <f>("Not addressed")</f>
        <v>Not addressed</v>
      </c>
      <c r="BO66">
        <v>1</v>
      </c>
      <c r="BP66" t="s">
        <v>575</v>
      </c>
      <c r="BR66">
        <v>1</v>
      </c>
      <c r="BS66" t="s">
        <v>575</v>
      </c>
      <c r="BU66" t="str">
        <f>("Documentation of informed consent")</f>
        <v>Documentation of informed consent</v>
      </c>
      <c r="BV66" t="s">
        <v>575</v>
      </c>
      <c r="BW66" t="s">
        <v>576</v>
      </c>
      <c r="BX66" t="str">
        <f>("Law doesn’t specify discussion topics ")</f>
        <v xml:space="preserve">Law doesn’t specify discussion topics </v>
      </c>
      <c r="CD66" t="str">
        <f>("All opioids ")</f>
        <v xml:space="preserve">All opioids </v>
      </c>
      <c r="CE66" t="s">
        <v>575</v>
      </c>
      <c r="CG66">
        <v>0</v>
      </c>
    </row>
    <row r="67" spans="1:92" x14ac:dyDescent="0.35">
      <c r="A67" t="s">
        <v>233</v>
      </c>
      <c r="B67" s="1">
        <v>43651</v>
      </c>
      <c r="C67" s="1">
        <v>43830</v>
      </c>
      <c r="D67" t="str">
        <f>("Yes, for both adults and minors ")</f>
        <v xml:space="preserve">Yes, for both adults and minors </v>
      </c>
      <c r="E67" t="s">
        <v>572</v>
      </c>
      <c r="G67" t="str">
        <f>("No")</f>
        <v>No</v>
      </c>
      <c r="J67">
        <v>1</v>
      </c>
      <c r="K67" t="s">
        <v>577</v>
      </c>
      <c r="M67" t="str">
        <f>("Physicians, Dentists, Nurse practitioners, Physician Assistants")</f>
        <v>Physicians, Dentists, Nurse practitioners, Physician Assistants</v>
      </c>
      <c r="N67" t="s">
        <v>578</v>
      </c>
      <c r="P67" t="str">
        <f>("Opioid Prescribing above a specified dosage, Treatment for a duration exceeding 3 months")</f>
        <v>Opioid Prescribing above a specified dosage, Treatment for a duration exceeding 3 months</v>
      </c>
      <c r="Q67" t="s">
        <v>574</v>
      </c>
      <c r="S67" t="str">
        <f>("Obtaining consent would be to the detriment of patient's health")</f>
        <v>Obtaining consent would be to the detriment of patient's health</v>
      </c>
      <c r="T67" t="s">
        <v>572</v>
      </c>
      <c r="V67">
        <v>0</v>
      </c>
      <c r="Y67">
        <v>1</v>
      </c>
      <c r="Z67" t="s">
        <v>575</v>
      </c>
      <c r="AB67">
        <v>1</v>
      </c>
      <c r="AC67" t="s">
        <v>575</v>
      </c>
      <c r="AE67" t="str">
        <f>("Documentation of informed consent")</f>
        <v>Documentation of informed consent</v>
      </c>
      <c r="AF67" t="s">
        <v>575</v>
      </c>
      <c r="AG67" t="s">
        <v>576</v>
      </c>
      <c r="AH67" t="str">
        <f>("Law doesn’t specify discussion topics ")</f>
        <v xml:space="preserve">Law doesn’t specify discussion topics </v>
      </c>
      <c r="AN67" t="str">
        <f>("All opioids ")</f>
        <v xml:space="preserve">All opioids </v>
      </c>
      <c r="AO67" t="s">
        <v>577</v>
      </c>
      <c r="AQ67">
        <v>0</v>
      </c>
      <c r="AZ67">
        <v>1</v>
      </c>
      <c r="BA67" t="s">
        <v>573</v>
      </c>
      <c r="BC67" t="str">
        <f>("Law does not specify which providers are subject to informed consent")</f>
        <v>Law does not specify which providers are subject to informed consent</v>
      </c>
      <c r="BF67" t="str">
        <f>("Opioid Prescribing above a specified dosage, Treatment for a duration exceeding 3 months")</f>
        <v>Opioid Prescribing above a specified dosage, Treatment for a duration exceeding 3 months</v>
      </c>
      <c r="BG67" t="s">
        <v>579</v>
      </c>
      <c r="BI67" t="str">
        <f>("Obtaining consent would be to the detriment of minor’s health")</f>
        <v>Obtaining consent would be to the detriment of minor’s health</v>
      </c>
      <c r="BJ67" t="s">
        <v>572</v>
      </c>
      <c r="BL67" t="str">
        <f>("Not addressed")</f>
        <v>Not addressed</v>
      </c>
      <c r="BO67">
        <v>1</v>
      </c>
      <c r="BP67" t="s">
        <v>575</v>
      </c>
      <c r="BR67">
        <v>1</v>
      </c>
      <c r="BS67" t="s">
        <v>575</v>
      </c>
      <c r="BU67" t="str">
        <f>("Documentation of informed consent")</f>
        <v>Documentation of informed consent</v>
      </c>
      <c r="BV67" t="s">
        <v>575</v>
      </c>
      <c r="BW67" t="s">
        <v>576</v>
      </c>
      <c r="BX67" t="str">
        <f>("Law doesn’t specify discussion topics ")</f>
        <v xml:space="preserve">Law doesn’t specify discussion topics </v>
      </c>
      <c r="CD67" t="str">
        <f>("All opioids ")</f>
        <v xml:space="preserve">All opioids </v>
      </c>
      <c r="CE67" t="s">
        <v>573</v>
      </c>
      <c r="CG67">
        <v>0</v>
      </c>
    </row>
    <row r="68" spans="1:92" x14ac:dyDescent="0.35">
      <c r="A68" t="s">
        <v>234</v>
      </c>
      <c r="B68" s="1">
        <v>41640</v>
      </c>
      <c r="C68" s="1">
        <v>43830</v>
      </c>
      <c r="D68" t="str">
        <f>("No")</f>
        <v>No</v>
      </c>
    </row>
    <row r="69" spans="1:92" x14ac:dyDescent="0.35">
      <c r="A69" t="s">
        <v>235</v>
      </c>
      <c r="B69" s="1">
        <v>41640</v>
      </c>
      <c r="C69" s="1">
        <v>43830</v>
      </c>
      <c r="D69" t="str">
        <f>("No")</f>
        <v>No</v>
      </c>
    </row>
    <row r="70" spans="1:92" x14ac:dyDescent="0.35">
      <c r="A70" t="s">
        <v>236</v>
      </c>
      <c r="B70" s="1">
        <v>41640</v>
      </c>
      <c r="C70" s="1">
        <v>41943</v>
      </c>
      <c r="D70" t="str">
        <f>("No")</f>
        <v>No</v>
      </c>
    </row>
    <row r="71" spans="1:92" x14ac:dyDescent="0.35">
      <c r="A71" t="s">
        <v>236</v>
      </c>
      <c r="B71" s="1">
        <v>41944</v>
      </c>
      <c r="C71" s="1">
        <v>42565</v>
      </c>
      <c r="D71" t="str">
        <f t="shared" ref="D71:D79" si="62">("Yes, for both adults and minors ")</f>
        <v xml:space="preserve">Yes, for both adults and minors </v>
      </c>
      <c r="E71" t="s">
        <v>580</v>
      </c>
      <c r="G71" t="str">
        <f t="shared" ref="G71:G79" si="63">("No")</f>
        <v>No</v>
      </c>
      <c r="J71">
        <v>1</v>
      </c>
      <c r="K71" t="s">
        <v>580</v>
      </c>
      <c r="M71" t="str">
        <f>("Physicians")</f>
        <v>Physicians</v>
      </c>
      <c r="N71" t="s">
        <v>580</v>
      </c>
      <c r="P71" t="str">
        <f>("Opioid Prescribing above a specified dosage, Treatment for a duration exceeding 3 months, Treatment of chronic pain")</f>
        <v>Opioid Prescribing above a specified dosage, Treatment for a duration exceeding 3 months, Treatment of chronic pain</v>
      </c>
      <c r="Q71" t="s">
        <v>581</v>
      </c>
      <c r="R71" t="s">
        <v>582</v>
      </c>
      <c r="S71" t="str">
        <f>("Hospice care, Residents of a licensed health facility, Palliative care, Treatment of a terminal condition")</f>
        <v>Hospice care, Residents of a licensed health facility, Palliative care, Treatment of a terminal condition</v>
      </c>
      <c r="T71" t="s">
        <v>583</v>
      </c>
      <c r="U71" t="s">
        <v>584</v>
      </c>
      <c r="V71">
        <v>0</v>
      </c>
      <c r="Y71">
        <v>1</v>
      </c>
      <c r="Z71" t="s">
        <v>580</v>
      </c>
      <c r="AB71">
        <v>1</v>
      </c>
      <c r="AC71" t="s">
        <v>580</v>
      </c>
      <c r="AE71" t="str">
        <f>("Drug screening agreement, Plans for treatment discontinuation , Random pill counts")</f>
        <v>Drug screening agreement, Plans for treatment discontinuation , Random pill counts</v>
      </c>
      <c r="AF71" t="s">
        <v>580</v>
      </c>
      <c r="AG71" t="s">
        <v>585</v>
      </c>
      <c r="AH71" t="str">
        <f>("Benefits of the use of the drug, Risks of the use of the drug, Alternative treatment options")</f>
        <v>Benefits of the use of the drug, Risks of the use of the drug, Alternative treatment options</v>
      </c>
      <c r="AI71" t="s">
        <v>580</v>
      </c>
      <c r="AJ71" t="s">
        <v>586</v>
      </c>
      <c r="AK71" t="str">
        <f>("Risk of “dependence”, Risk of addiction, Risk to the fetus")</f>
        <v>Risk of “dependence”, Risk of addiction, Risk to the fetus</v>
      </c>
      <c r="AL71" t="s">
        <v>580</v>
      </c>
      <c r="AN71" t="str">
        <f>("All opioids , Hydrocodone substances not in abuse-deterrent forms")</f>
        <v>All opioids , Hydrocodone substances not in abuse-deterrent forms</v>
      </c>
      <c r="AO71" t="s">
        <v>581</v>
      </c>
      <c r="AQ71">
        <v>1</v>
      </c>
      <c r="AR71" t="s">
        <v>587</v>
      </c>
      <c r="AT71" t="str">
        <f>("Board of medicine")</f>
        <v>Board of medicine</v>
      </c>
      <c r="AU71" t="s">
        <v>587</v>
      </c>
      <c r="AW71" t="str">
        <f>("Professional disciplinary action")</f>
        <v>Professional disciplinary action</v>
      </c>
      <c r="AX71" t="s">
        <v>587</v>
      </c>
      <c r="AZ71">
        <v>1</v>
      </c>
      <c r="BA71" t="s">
        <v>580</v>
      </c>
      <c r="BC71" t="str">
        <f>("Physicians")</f>
        <v>Physicians</v>
      </c>
      <c r="BD71" t="s">
        <v>580</v>
      </c>
      <c r="BF71" t="str">
        <f>("Opioid Prescribing above a specified dosage, Treatment for a duration exceeding 3 months, Treatment of chronic pain")</f>
        <v>Opioid Prescribing above a specified dosage, Treatment for a duration exceeding 3 months, Treatment of chronic pain</v>
      </c>
      <c r="BG71" t="s">
        <v>581</v>
      </c>
      <c r="BH71" t="s">
        <v>582</v>
      </c>
      <c r="BI71" t="str">
        <f>("Hospice care, Residents of a licensed health facility, Palliative care, Treatment of a terminal condition")</f>
        <v>Hospice care, Residents of a licensed health facility, Palliative care, Treatment of a terminal condition</v>
      </c>
      <c r="BJ71" t="s">
        <v>583</v>
      </c>
      <c r="BK71" t="s">
        <v>588</v>
      </c>
      <c r="BL71" t="str">
        <f>("Not addressed")</f>
        <v>Not addressed</v>
      </c>
      <c r="BO71">
        <v>1</v>
      </c>
      <c r="BP71" t="s">
        <v>580</v>
      </c>
      <c r="BR71">
        <v>1</v>
      </c>
      <c r="BS71" t="s">
        <v>580</v>
      </c>
      <c r="BU71" t="str">
        <f>("Drug screening agreement, Plans for treatment discontinuation , Random pill counts")</f>
        <v>Drug screening agreement, Plans for treatment discontinuation , Random pill counts</v>
      </c>
      <c r="BV71" t="s">
        <v>580</v>
      </c>
      <c r="BW71" t="s">
        <v>589</v>
      </c>
      <c r="BX71" t="str">
        <f>("Benefits of the use of the drug, Risks of the use of the drug, Alternative treatment options")</f>
        <v>Benefits of the use of the drug, Risks of the use of the drug, Alternative treatment options</v>
      </c>
      <c r="BY71" t="s">
        <v>580</v>
      </c>
      <c r="BZ71" t="s">
        <v>586</v>
      </c>
      <c r="CA71" t="str">
        <f>("Risk of “dependence”, Risk of addiction, Risk to the fetus")</f>
        <v>Risk of “dependence”, Risk of addiction, Risk to the fetus</v>
      </c>
      <c r="CB71" t="s">
        <v>580</v>
      </c>
      <c r="CD71" t="str">
        <f>("All opioids , Hydrocodone substances not in abuse-deterrent forms")</f>
        <v>All opioids , Hydrocodone substances not in abuse-deterrent forms</v>
      </c>
      <c r="CE71" t="s">
        <v>581</v>
      </c>
      <c r="CG71">
        <v>1</v>
      </c>
      <c r="CH71" t="s">
        <v>587</v>
      </c>
      <c r="CJ71" t="str">
        <f>("Board of medicine")</f>
        <v>Board of medicine</v>
      </c>
      <c r="CK71" t="s">
        <v>587</v>
      </c>
      <c r="CM71" t="str">
        <f>("Professional disciplinary action")</f>
        <v>Professional disciplinary action</v>
      </c>
      <c r="CN71" t="s">
        <v>587</v>
      </c>
    </row>
    <row r="72" spans="1:92" x14ac:dyDescent="0.35">
      <c r="A72" t="s">
        <v>236</v>
      </c>
      <c r="B72" s="1">
        <v>42566</v>
      </c>
      <c r="C72" s="1">
        <v>42591</v>
      </c>
      <c r="D72" t="str">
        <f t="shared" si="62"/>
        <v xml:space="preserve">Yes, for both adults and minors </v>
      </c>
      <c r="E72" t="s">
        <v>590</v>
      </c>
      <c r="G72" t="str">
        <f t="shared" si="63"/>
        <v>No</v>
      </c>
      <c r="J72">
        <v>1</v>
      </c>
      <c r="K72" t="s">
        <v>590</v>
      </c>
      <c r="M72" t="str">
        <f>("Physicians, Podiatrist")</f>
        <v>Physicians, Podiatrist</v>
      </c>
      <c r="N72" t="s">
        <v>590</v>
      </c>
      <c r="P72" t="str">
        <f>("Opioid Prescribing above a specified dosage, Treatment for a duration exceeding 3 months, Treatment of chronic pain")</f>
        <v>Opioid Prescribing above a specified dosage, Treatment for a duration exceeding 3 months, Treatment of chronic pain</v>
      </c>
      <c r="Q72" t="s">
        <v>591</v>
      </c>
      <c r="R72" t="s">
        <v>582</v>
      </c>
      <c r="S72" t="str">
        <f>("Hospice care, Residents of a licensed health facility, Palliative care, Treatment of a terminal condition")</f>
        <v>Hospice care, Residents of a licensed health facility, Palliative care, Treatment of a terminal condition</v>
      </c>
      <c r="T72" t="s">
        <v>592</v>
      </c>
      <c r="U72" t="s">
        <v>593</v>
      </c>
      <c r="V72">
        <v>0</v>
      </c>
      <c r="Y72">
        <v>1</v>
      </c>
      <c r="Z72" t="s">
        <v>590</v>
      </c>
      <c r="AB72">
        <v>1</v>
      </c>
      <c r="AC72" t="s">
        <v>580</v>
      </c>
      <c r="AE72" t="str">
        <f>("Drug screening agreement, Plans for treatment discontinuation , Random pill counts")</f>
        <v>Drug screening agreement, Plans for treatment discontinuation , Random pill counts</v>
      </c>
      <c r="AF72" t="s">
        <v>590</v>
      </c>
      <c r="AG72" t="s">
        <v>585</v>
      </c>
      <c r="AH72" t="str">
        <f>("Benefits of the use of the drug, Risks of the use of the drug, Alternative treatment options")</f>
        <v>Benefits of the use of the drug, Risks of the use of the drug, Alternative treatment options</v>
      </c>
      <c r="AI72" t="s">
        <v>590</v>
      </c>
      <c r="AJ72" t="s">
        <v>594</v>
      </c>
      <c r="AK72" t="str">
        <f>("Risk of “dependence”, Risk of addiction, Risk to the fetus")</f>
        <v>Risk of “dependence”, Risk of addiction, Risk to the fetus</v>
      </c>
      <c r="AL72" t="s">
        <v>595</v>
      </c>
      <c r="AN72" t="str">
        <f>("All opioids , Hydrocodone substances not in abuse-deterrent forms")</f>
        <v>All opioids , Hydrocodone substances not in abuse-deterrent forms</v>
      </c>
      <c r="AO72" t="s">
        <v>591</v>
      </c>
      <c r="AQ72">
        <v>1</v>
      </c>
      <c r="AR72" t="s">
        <v>596</v>
      </c>
      <c r="AT72" t="str">
        <f>("Board of medicine")</f>
        <v>Board of medicine</v>
      </c>
      <c r="AU72" t="s">
        <v>596</v>
      </c>
      <c r="AW72" t="str">
        <f>("Professional disciplinary action")</f>
        <v>Professional disciplinary action</v>
      </c>
      <c r="AX72" t="s">
        <v>596</v>
      </c>
      <c r="AZ72">
        <v>1</v>
      </c>
      <c r="BA72" t="s">
        <v>590</v>
      </c>
      <c r="BC72" t="str">
        <f>("Physicians, Podiatrist")</f>
        <v>Physicians, Podiatrist</v>
      </c>
      <c r="BD72" t="s">
        <v>590</v>
      </c>
      <c r="BF72" t="str">
        <f>("Opioid Prescribing above a specified dosage, Treatment for a duration exceeding 3 months, Treatment of chronic pain")</f>
        <v>Opioid Prescribing above a specified dosage, Treatment for a duration exceeding 3 months, Treatment of chronic pain</v>
      </c>
      <c r="BG72" t="s">
        <v>597</v>
      </c>
      <c r="BH72" t="s">
        <v>582</v>
      </c>
      <c r="BI72" t="str">
        <f>("Hospice care, Residents of a licensed health facility, Palliative care, Treatment of a terminal condition")</f>
        <v>Hospice care, Residents of a licensed health facility, Palliative care, Treatment of a terminal condition</v>
      </c>
      <c r="BJ72" t="s">
        <v>592</v>
      </c>
      <c r="BK72" t="s">
        <v>593</v>
      </c>
      <c r="BL72" t="str">
        <f>("Not addressed")</f>
        <v>Not addressed</v>
      </c>
      <c r="BO72">
        <v>1</v>
      </c>
      <c r="BP72" t="s">
        <v>590</v>
      </c>
      <c r="BR72">
        <v>1</v>
      </c>
      <c r="BS72" t="s">
        <v>590</v>
      </c>
      <c r="BU72" t="str">
        <f>("Drug screening agreement, Plans for treatment discontinuation , Random pill counts")</f>
        <v>Drug screening agreement, Plans for treatment discontinuation , Random pill counts</v>
      </c>
      <c r="BV72" t="s">
        <v>590</v>
      </c>
      <c r="BW72" t="s">
        <v>589</v>
      </c>
      <c r="BX72" t="str">
        <f>("Benefits of the use of the drug, Risks of the use of the drug, Alternative treatment options")</f>
        <v>Benefits of the use of the drug, Risks of the use of the drug, Alternative treatment options</v>
      </c>
      <c r="BY72" t="s">
        <v>590</v>
      </c>
      <c r="BZ72" t="s">
        <v>594</v>
      </c>
      <c r="CA72" t="str">
        <f>("Risk of “dependence”, Risk of addiction, Risk to the fetus")</f>
        <v>Risk of “dependence”, Risk of addiction, Risk to the fetus</v>
      </c>
      <c r="CB72" t="s">
        <v>595</v>
      </c>
      <c r="CD72" t="str">
        <f>("All opioids , Hydrocodone substances not in abuse-deterrent forms")</f>
        <v>All opioids , Hydrocodone substances not in abuse-deterrent forms</v>
      </c>
      <c r="CE72" t="s">
        <v>597</v>
      </c>
      <c r="CG72">
        <v>1</v>
      </c>
      <c r="CH72" t="s">
        <v>596</v>
      </c>
      <c r="CJ72" t="str">
        <f>("Board of medicine")</f>
        <v>Board of medicine</v>
      </c>
      <c r="CK72" t="s">
        <v>596</v>
      </c>
      <c r="CM72" t="str">
        <f>("Professional disciplinary action")</f>
        <v>Professional disciplinary action</v>
      </c>
      <c r="CN72" t="s">
        <v>596</v>
      </c>
    </row>
    <row r="73" spans="1:92" x14ac:dyDescent="0.35">
      <c r="A73" t="s">
        <v>236</v>
      </c>
      <c r="B73" s="1">
        <v>42592</v>
      </c>
      <c r="C73" s="1">
        <v>42603</v>
      </c>
      <c r="D73" t="str">
        <f t="shared" si="62"/>
        <v xml:space="preserve">Yes, for both adults and minors </v>
      </c>
      <c r="E73" t="s">
        <v>598</v>
      </c>
      <c r="G73" t="str">
        <f t="shared" si="63"/>
        <v>No</v>
      </c>
      <c r="J73">
        <v>1</v>
      </c>
      <c r="K73" t="s">
        <v>598</v>
      </c>
      <c r="M73" t="str">
        <f>("Physicians, Nurse practitioners, Podiatrist")</f>
        <v>Physicians, Nurse practitioners, Podiatrist</v>
      </c>
      <c r="N73" t="s">
        <v>598</v>
      </c>
      <c r="P73" t="str">
        <f>("Opioid Prescribing above a specified dosage, Treatment for a duration exceeding 3 months, Treatment of chronic pain")</f>
        <v>Opioid Prescribing above a specified dosage, Treatment for a duration exceeding 3 months, Treatment of chronic pain</v>
      </c>
      <c r="Q73" t="s">
        <v>599</v>
      </c>
      <c r="R73" t="s">
        <v>582</v>
      </c>
      <c r="S73" t="str">
        <f>("Hospice care, Residents of a licensed health facility, Palliative care, Treatment of a terminal condition")</f>
        <v>Hospice care, Residents of a licensed health facility, Palliative care, Treatment of a terminal condition</v>
      </c>
      <c r="T73" t="s">
        <v>600</v>
      </c>
      <c r="U73" t="s">
        <v>601</v>
      </c>
      <c r="V73">
        <v>0</v>
      </c>
      <c r="Y73">
        <v>1</v>
      </c>
      <c r="Z73" t="s">
        <v>598</v>
      </c>
      <c r="AB73">
        <v>1</v>
      </c>
      <c r="AC73" t="s">
        <v>602</v>
      </c>
      <c r="AE73" t="str">
        <f>("Drug screening agreement, Plans for treatment discontinuation , Random pill counts")</f>
        <v>Drug screening agreement, Plans for treatment discontinuation , Random pill counts</v>
      </c>
      <c r="AF73" t="s">
        <v>603</v>
      </c>
      <c r="AG73" t="s">
        <v>585</v>
      </c>
      <c r="AH73" t="str">
        <f>("Benefits of the use of the drug, Risks of the use of the drug, Alternative treatment options")</f>
        <v>Benefits of the use of the drug, Risks of the use of the drug, Alternative treatment options</v>
      </c>
      <c r="AI73" t="s">
        <v>598</v>
      </c>
      <c r="AJ73" t="s">
        <v>604</v>
      </c>
      <c r="AK73" t="str">
        <f>("Risk of “dependence”, Risk of addiction, Risk to the fetus")</f>
        <v>Risk of “dependence”, Risk of addiction, Risk to the fetus</v>
      </c>
      <c r="AL73" t="s">
        <v>605</v>
      </c>
      <c r="AN73" t="str">
        <f>("All opioids , Hydrocodone substances not in abuse-deterrent forms")</f>
        <v>All opioids , Hydrocodone substances not in abuse-deterrent forms</v>
      </c>
      <c r="AO73" t="s">
        <v>599</v>
      </c>
      <c r="AQ73">
        <v>1</v>
      </c>
      <c r="AR73" t="s">
        <v>596</v>
      </c>
      <c r="AS73" t="s">
        <v>606</v>
      </c>
      <c r="AT73" t="str">
        <f>("Board of medicine")</f>
        <v>Board of medicine</v>
      </c>
      <c r="AU73" t="s">
        <v>596</v>
      </c>
      <c r="AW73" t="str">
        <f>("Professional disciplinary action")</f>
        <v>Professional disciplinary action</v>
      </c>
      <c r="AX73" t="s">
        <v>596</v>
      </c>
      <c r="AZ73">
        <v>1</v>
      </c>
      <c r="BA73" t="s">
        <v>598</v>
      </c>
      <c r="BC73" t="str">
        <f>("Physicians, Nurse practitioners, Podiatrist")</f>
        <v>Physicians, Nurse practitioners, Podiatrist</v>
      </c>
      <c r="BD73" t="s">
        <v>598</v>
      </c>
      <c r="BF73" t="str">
        <f>("Opioid Prescribing above a specified dosage, Treatment for a duration exceeding 3 months, Treatment of chronic pain")</f>
        <v>Opioid Prescribing above a specified dosage, Treatment for a duration exceeding 3 months, Treatment of chronic pain</v>
      </c>
      <c r="BG73" t="s">
        <v>607</v>
      </c>
      <c r="BH73" t="s">
        <v>582</v>
      </c>
      <c r="BI73" t="str">
        <f>("Hospice care, Residents of a licensed health facility, Palliative care, Treatment of a terminal condition")</f>
        <v>Hospice care, Residents of a licensed health facility, Palliative care, Treatment of a terminal condition</v>
      </c>
      <c r="BJ73" t="s">
        <v>600</v>
      </c>
      <c r="BK73" t="s">
        <v>601</v>
      </c>
      <c r="BL73" t="str">
        <f>("Not addressed")</f>
        <v>Not addressed</v>
      </c>
      <c r="BO73">
        <v>1</v>
      </c>
      <c r="BP73" t="s">
        <v>598</v>
      </c>
      <c r="BR73">
        <v>1</v>
      </c>
      <c r="BS73" t="s">
        <v>598</v>
      </c>
      <c r="BU73" t="str">
        <f>("Drug screening agreement, Plans for treatment discontinuation , Random pill counts")</f>
        <v>Drug screening agreement, Plans for treatment discontinuation , Random pill counts</v>
      </c>
      <c r="BV73" t="s">
        <v>598</v>
      </c>
      <c r="BW73" t="s">
        <v>589</v>
      </c>
      <c r="BX73" t="str">
        <f>("Benefits of the use of the drug, Risks of the use of the drug, Alternative treatment options")</f>
        <v>Benefits of the use of the drug, Risks of the use of the drug, Alternative treatment options</v>
      </c>
      <c r="BY73" t="s">
        <v>598</v>
      </c>
      <c r="BZ73" t="s">
        <v>604</v>
      </c>
      <c r="CA73" t="str">
        <f>("Risk of “dependence”, Risk of addiction, Risk to the fetus")</f>
        <v>Risk of “dependence”, Risk of addiction, Risk to the fetus</v>
      </c>
      <c r="CB73" t="s">
        <v>605</v>
      </c>
      <c r="CD73" t="str">
        <f>("All opioids , Hydrocodone substances not in abuse-deterrent forms")</f>
        <v>All opioids , Hydrocodone substances not in abuse-deterrent forms</v>
      </c>
      <c r="CE73" t="s">
        <v>607</v>
      </c>
      <c r="CG73">
        <v>1</v>
      </c>
      <c r="CH73" t="s">
        <v>596</v>
      </c>
      <c r="CI73" t="s">
        <v>606</v>
      </c>
      <c r="CJ73" t="str">
        <f>("Board of medicine")</f>
        <v>Board of medicine</v>
      </c>
      <c r="CK73" t="s">
        <v>596</v>
      </c>
      <c r="CM73" t="str">
        <f>("Professional disciplinary action")</f>
        <v>Professional disciplinary action</v>
      </c>
      <c r="CN73" t="s">
        <v>596</v>
      </c>
    </row>
    <row r="74" spans="1:92" x14ac:dyDescent="0.35">
      <c r="A74" t="s">
        <v>236</v>
      </c>
      <c r="B74" s="1">
        <v>42604</v>
      </c>
      <c r="C74" s="1">
        <v>42614</v>
      </c>
      <c r="D74" t="str">
        <f t="shared" si="62"/>
        <v xml:space="preserve">Yes, for both adults and minors </v>
      </c>
      <c r="E74" t="s">
        <v>602</v>
      </c>
      <c r="G74" t="str">
        <f t="shared" si="63"/>
        <v>No</v>
      </c>
      <c r="J74">
        <v>1</v>
      </c>
      <c r="K74" t="s">
        <v>608</v>
      </c>
      <c r="M74" t="str">
        <f>("Physicians, Nurse practitioners, Podiatrist")</f>
        <v>Physicians, Nurse practitioners, Podiatrist</v>
      </c>
      <c r="N74" t="s">
        <v>608</v>
      </c>
      <c r="P74" t="str">
        <f>("Opioid Prescribing above a specified dosage, Treatment for a duration exceeding 3 months, Treatment of chronic pain")</f>
        <v>Opioid Prescribing above a specified dosage, Treatment for a duration exceeding 3 months, Treatment of chronic pain</v>
      </c>
      <c r="Q74" t="s">
        <v>609</v>
      </c>
      <c r="R74" t="s">
        <v>582</v>
      </c>
      <c r="S74" t="str">
        <f>("Hospice care, Residents of a licensed health facility, Palliative care, Treatment of a terminal condition")</f>
        <v>Hospice care, Residents of a licensed health facility, Palliative care, Treatment of a terminal condition</v>
      </c>
      <c r="T74" t="s">
        <v>610</v>
      </c>
      <c r="U74" t="s">
        <v>601</v>
      </c>
      <c r="V74">
        <v>0</v>
      </c>
      <c r="Y74">
        <v>1</v>
      </c>
      <c r="Z74" t="s">
        <v>608</v>
      </c>
      <c r="AB74">
        <v>1</v>
      </c>
      <c r="AC74" t="s">
        <v>603</v>
      </c>
      <c r="AE74" t="str">
        <f>("Drug screening agreement, Plans for treatment discontinuation , Random pill counts")</f>
        <v>Drug screening agreement, Plans for treatment discontinuation , Random pill counts</v>
      </c>
      <c r="AF74" t="s">
        <v>611</v>
      </c>
      <c r="AG74" t="s">
        <v>585</v>
      </c>
      <c r="AH74" t="str">
        <f>("Benefits of the use of the drug, Risks of the use of the drug, Alternative treatment options")</f>
        <v>Benefits of the use of the drug, Risks of the use of the drug, Alternative treatment options</v>
      </c>
      <c r="AI74" t="s">
        <v>608</v>
      </c>
      <c r="AJ74" t="s">
        <v>604</v>
      </c>
      <c r="AK74" t="str">
        <f>("Risk of “dependence”, Risk of addiction, Risk to the fetus")</f>
        <v>Risk of “dependence”, Risk of addiction, Risk to the fetus</v>
      </c>
      <c r="AL74" t="s">
        <v>612</v>
      </c>
      <c r="AN74" t="str">
        <f>("All opioids , Hydrocodone substances not in abuse-deterrent forms")</f>
        <v>All opioids , Hydrocodone substances not in abuse-deterrent forms</v>
      </c>
      <c r="AO74" t="s">
        <v>609</v>
      </c>
      <c r="AQ74">
        <v>1</v>
      </c>
      <c r="AR74" t="s">
        <v>596</v>
      </c>
      <c r="AS74" t="s">
        <v>606</v>
      </c>
      <c r="AT74" t="str">
        <f>("Board of medicine")</f>
        <v>Board of medicine</v>
      </c>
      <c r="AU74" t="s">
        <v>596</v>
      </c>
      <c r="AW74" t="str">
        <f>("Professional disciplinary action")</f>
        <v>Professional disciplinary action</v>
      </c>
      <c r="AX74" t="s">
        <v>596</v>
      </c>
      <c r="AZ74">
        <v>1</v>
      </c>
      <c r="BA74" t="s">
        <v>608</v>
      </c>
      <c r="BC74" t="str">
        <f>("Physicians, Nurse practitioners, Podiatrist")</f>
        <v>Physicians, Nurse practitioners, Podiatrist</v>
      </c>
      <c r="BD74" t="s">
        <v>608</v>
      </c>
      <c r="BF74" t="str">
        <f>("Opioid Prescribing above a specified dosage, Treatment for a duration exceeding 3 months, Treatment of chronic pain")</f>
        <v>Opioid Prescribing above a specified dosage, Treatment for a duration exceeding 3 months, Treatment of chronic pain</v>
      </c>
      <c r="BG74" t="s">
        <v>613</v>
      </c>
      <c r="BH74" t="s">
        <v>582</v>
      </c>
      <c r="BI74" t="str">
        <f>("Hospice care, Residents of a licensed health facility, Palliative care, Treatment of a terminal condition")</f>
        <v>Hospice care, Residents of a licensed health facility, Palliative care, Treatment of a terminal condition</v>
      </c>
      <c r="BJ74" t="s">
        <v>610</v>
      </c>
      <c r="BK74" t="s">
        <v>601</v>
      </c>
      <c r="BL74" t="str">
        <f>("Not addressed")</f>
        <v>Not addressed</v>
      </c>
      <c r="BO74">
        <v>1</v>
      </c>
      <c r="BP74" t="s">
        <v>608</v>
      </c>
      <c r="BR74">
        <v>1</v>
      </c>
      <c r="BS74" t="s">
        <v>608</v>
      </c>
      <c r="BU74" t="str">
        <f>("Drug screening agreement, Plans for treatment discontinuation , Random pill counts")</f>
        <v>Drug screening agreement, Plans for treatment discontinuation , Random pill counts</v>
      </c>
      <c r="BV74" t="s">
        <v>608</v>
      </c>
      <c r="BW74" t="s">
        <v>589</v>
      </c>
      <c r="BX74" t="str">
        <f>("Benefits of the use of the drug, Risks of the use of the drug, Alternative treatment options")</f>
        <v>Benefits of the use of the drug, Risks of the use of the drug, Alternative treatment options</v>
      </c>
      <c r="BY74" t="s">
        <v>614</v>
      </c>
      <c r="BZ74" t="s">
        <v>604</v>
      </c>
      <c r="CA74" t="str">
        <f>("Risk of “dependence”, Risk of addiction, Risk to the fetus")</f>
        <v>Risk of “dependence”, Risk of addiction, Risk to the fetus</v>
      </c>
      <c r="CB74" t="s">
        <v>612</v>
      </c>
      <c r="CD74" t="str">
        <f>("All opioids , Hydrocodone substances not in abuse-deterrent forms")</f>
        <v>All opioids , Hydrocodone substances not in abuse-deterrent forms</v>
      </c>
      <c r="CE74" t="s">
        <v>613</v>
      </c>
      <c r="CG74">
        <v>1</v>
      </c>
      <c r="CH74" t="s">
        <v>596</v>
      </c>
      <c r="CI74" t="s">
        <v>606</v>
      </c>
      <c r="CJ74" t="str">
        <f>("Board of medicine")</f>
        <v>Board of medicine</v>
      </c>
      <c r="CK74" t="s">
        <v>596</v>
      </c>
      <c r="CM74" t="str">
        <f>("Professional disciplinary action")</f>
        <v>Professional disciplinary action</v>
      </c>
      <c r="CN74" t="s">
        <v>596</v>
      </c>
    </row>
    <row r="75" spans="1:92" x14ac:dyDescent="0.35">
      <c r="A75" t="s">
        <v>236</v>
      </c>
      <c r="B75" s="1">
        <v>42615</v>
      </c>
      <c r="C75" s="1">
        <v>43830</v>
      </c>
      <c r="D75" t="str">
        <f t="shared" si="62"/>
        <v xml:space="preserve">Yes, for both adults and minors </v>
      </c>
      <c r="E75" t="s">
        <v>615</v>
      </c>
      <c r="G75" t="str">
        <f t="shared" si="63"/>
        <v>No</v>
      </c>
      <c r="J75">
        <v>1</v>
      </c>
      <c r="K75" t="s">
        <v>616</v>
      </c>
      <c r="M75" t="str">
        <f>("Physicians, Nurse practitioners, Physician Assistants, Podiatrist")</f>
        <v>Physicians, Nurse practitioners, Physician Assistants, Podiatrist</v>
      </c>
      <c r="N75" t="s">
        <v>616</v>
      </c>
      <c r="P75" t="str">
        <f>("Opioid Prescribing above a specified dosage, Treatment for a duration exceeding 3 months, Treatment of chronic pain")</f>
        <v>Opioid Prescribing above a specified dosage, Treatment for a duration exceeding 3 months, Treatment of chronic pain</v>
      </c>
      <c r="Q75" t="s">
        <v>617</v>
      </c>
      <c r="R75" t="s">
        <v>582</v>
      </c>
      <c r="S75" t="str">
        <f>("Hospice care, Residents of a licensed health facility, Palliative care, Treatment of a terminal condition")</f>
        <v>Hospice care, Residents of a licensed health facility, Palliative care, Treatment of a terminal condition</v>
      </c>
      <c r="T75" t="s">
        <v>618</v>
      </c>
      <c r="U75" t="s">
        <v>619</v>
      </c>
      <c r="V75">
        <v>0</v>
      </c>
      <c r="Y75">
        <v>1</v>
      </c>
      <c r="Z75" t="s">
        <v>620</v>
      </c>
      <c r="AB75">
        <v>1</v>
      </c>
      <c r="AC75" t="s">
        <v>621</v>
      </c>
      <c r="AE75" t="str">
        <f>("Drug screening agreement, Plans for treatment discontinuation , Random pill counts")</f>
        <v>Drug screening agreement, Plans for treatment discontinuation , Random pill counts</v>
      </c>
      <c r="AF75" t="s">
        <v>621</v>
      </c>
      <c r="AG75" t="s">
        <v>585</v>
      </c>
      <c r="AH75" t="str">
        <f>("Benefits of the use of the drug, Risks of the use of the drug, Alternative treatment options")</f>
        <v>Benefits of the use of the drug, Risks of the use of the drug, Alternative treatment options</v>
      </c>
      <c r="AI75" t="s">
        <v>616</v>
      </c>
      <c r="AJ75" t="s">
        <v>622</v>
      </c>
      <c r="AK75" t="str">
        <f>("Risk of “dependence”, Risk of addiction, Risk to the fetus")</f>
        <v>Risk of “dependence”, Risk of addiction, Risk to the fetus</v>
      </c>
      <c r="AL75" t="s">
        <v>623</v>
      </c>
      <c r="AN75" t="str">
        <f>("All opioids , Hydrocodone substances not in abuse-deterrent forms")</f>
        <v>All opioids , Hydrocodone substances not in abuse-deterrent forms</v>
      </c>
      <c r="AO75" t="s">
        <v>617</v>
      </c>
      <c r="AQ75">
        <v>1</v>
      </c>
      <c r="AR75" t="s">
        <v>596</v>
      </c>
      <c r="AS75" t="s">
        <v>606</v>
      </c>
      <c r="AT75" t="str">
        <f>("Board of medicine")</f>
        <v>Board of medicine</v>
      </c>
      <c r="AU75" t="s">
        <v>596</v>
      </c>
      <c r="AW75" t="str">
        <f>("Professional disciplinary action")</f>
        <v>Professional disciplinary action</v>
      </c>
      <c r="AX75" t="s">
        <v>596</v>
      </c>
      <c r="AZ75">
        <v>1</v>
      </c>
      <c r="BA75" t="s">
        <v>616</v>
      </c>
      <c r="BC75" t="str">
        <f>("Physicians, Nurse practitioners, Physician Assistants, Podiatrist")</f>
        <v>Physicians, Nurse practitioners, Physician Assistants, Podiatrist</v>
      </c>
      <c r="BD75" t="s">
        <v>616</v>
      </c>
      <c r="BF75" t="str">
        <f>("Opioid Prescribing above a specified dosage, Treatment for a duration exceeding 3 months, Treatment of chronic pain")</f>
        <v>Opioid Prescribing above a specified dosage, Treatment for a duration exceeding 3 months, Treatment of chronic pain</v>
      </c>
      <c r="BG75" t="s">
        <v>624</v>
      </c>
      <c r="BH75" t="s">
        <v>582</v>
      </c>
      <c r="BI75" t="str">
        <f>("Hospice care, Residents of a licensed health facility, Palliative care, Treatment of a terminal condition")</f>
        <v>Hospice care, Residents of a licensed health facility, Palliative care, Treatment of a terminal condition</v>
      </c>
      <c r="BJ75" t="s">
        <v>618</v>
      </c>
      <c r="BK75" t="s">
        <v>601</v>
      </c>
      <c r="BL75" t="str">
        <f>("Not addressed")</f>
        <v>Not addressed</v>
      </c>
      <c r="BO75">
        <v>1</v>
      </c>
      <c r="BP75" t="s">
        <v>616</v>
      </c>
      <c r="BR75">
        <v>1</v>
      </c>
      <c r="BS75" t="s">
        <v>616</v>
      </c>
      <c r="BU75" t="str">
        <f>("Drug screening agreement, Plans for treatment discontinuation , Random pill counts")</f>
        <v>Drug screening agreement, Plans for treatment discontinuation , Random pill counts</v>
      </c>
      <c r="BV75" t="s">
        <v>616</v>
      </c>
      <c r="BW75" t="s">
        <v>589</v>
      </c>
      <c r="BX75" t="str">
        <f>("Benefits of the use of the drug, Risks of the use of the drug, Alternative treatment options")</f>
        <v>Benefits of the use of the drug, Risks of the use of the drug, Alternative treatment options</v>
      </c>
      <c r="BY75" t="s">
        <v>616</v>
      </c>
      <c r="BZ75" t="s">
        <v>604</v>
      </c>
      <c r="CA75" t="str">
        <f>("Risk of “dependence”, Risk of addiction, Risk to the fetus")</f>
        <v>Risk of “dependence”, Risk of addiction, Risk to the fetus</v>
      </c>
      <c r="CB75" t="s">
        <v>623</v>
      </c>
      <c r="CD75" t="str">
        <f>("All opioids , Hydrocodone substances not in abuse-deterrent forms")</f>
        <v>All opioids , Hydrocodone substances not in abuse-deterrent forms</v>
      </c>
      <c r="CE75" t="s">
        <v>625</v>
      </c>
      <c r="CG75">
        <v>1</v>
      </c>
      <c r="CH75" t="s">
        <v>596</v>
      </c>
      <c r="CI75" t="s">
        <v>606</v>
      </c>
      <c r="CJ75" t="str">
        <f>("Board of medicine")</f>
        <v>Board of medicine</v>
      </c>
      <c r="CK75" t="s">
        <v>596</v>
      </c>
      <c r="CM75" t="str">
        <f>("Professional disciplinary action")</f>
        <v>Professional disciplinary action</v>
      </c>
      <c r="CN75" t="s">
        <v>596</v>
      </c>
    </row>
    <row r="76" spans="1:92" x14ac:dyDescent="0.35">
      <c r="A76" t="s">
        <v>237</v>
      </c>
      <c r="B76" s="1">
        <v>41640</v>
      </c>
      <c r="C76" s="1">
        <v>42661</v>
      </c>
      <c r="D76" t="str">
        <f t="shared" si="62"/>
        <v xml:space="preserve">Yes, for both adults and minors </v>
      </c>
      <c r="E76" t="s">
        <v>626</v>
      </c>
      <c r="G76" t="str">
        <f t="shared" si="63"/>
        <v>No</v>
      </c>
      <c r="J76">
        <v>1</v>
      </c>
      <c r="K76" t="s">
        <v>626</v>
      </c>
      <c r="M76" t="str">
        <f>("Physicians")</f>
        <v>Physicians</v>
      </c>
      <c r="N76" t="s">
        <v>626</v>
      </c>
      <c r="P76" t="str">
        <f>("Treatment of chronic pain")</f>
        <v>Treatment of chronic pain</v>
      </c>
      <c r="Q76" t="s">
        <v>627</v>
      </c>
      <c r="S76" t="str">
        <f>("No exceptions specified ")</f>
        <v xml:space="preserve">No exceptions specified </v>
      </c>
      <c r="V76">
        <v>1</v>
      </c>
      <c r="W76" t="s">
        <v>626</v>
      </c>
      <c r="Y76">
        <v>1</v>
      </c>
      <c r="Z76" t="s">
        <v>626</v>
      </c>
      <c r="AA76" t="s">
        <v>628</v>
      </c>
      <c r="AB76">
        <v>0</v>
      </c>
      <c r="AE76" t="str">
        <f>("Documentation of informed consent")</f>
        <v>Documentation of informed consent</v>
      </c>
      <c r="AH76" t="str">
        <f>("Benefits of the use of the drug, Risks of the use of the drug")</f>
        <v>Benefits of the use of the drug, Risks of the use of the drug</v>
      </c>
      <c r="AI76" t="s">
        <v>626</v>
      </c>
      <c r="AK76" t="str">
        <f>("Law doesn’t specify which specific risks must be discussed")</f>
        <v>Law doesn’t specify which specific risks must be discussed</v>
      </c>
      <c r="AN76" t="str">
        <f>("All controlled substances, including all opioids")</f>
        <v>All controlled substances, including all opioids</v>
      </c>
      <c r="AO76" t="s">
        <v>626</v>
      </c>
      <c r="AQ76">
        <v>0</v>
      </c>
      <c r="AS76" t="s">
        <v>629</v>
      </c>
      <c r="AZ76">
        <v>1</v>
      </c>
      <c r="BA76" t="s">
        <v>626</v>
      </c>
      <c r="BC76" t="str">
        <f>("Physicians")</f>
        <v>Physicians</v>
      </c>
      <c r="BD76" t="s">
        <v>626</v>
      </c>
      <c r="BF76" t="str">
        <f>("Treatment of chronic pain")</f>
        <v>Treatment of chronic pain</v>
      </c>
      <c r="BG76" t="s">
        <v>627</v>
      </c>
      <c r="BI76" t="str">
        <f>("No exceptions specified")</f>
        <v>No exceptions specified</v>
      </c>
      <c r="BL76" t="str">
        <f>("Representative")</f>
        <v>Representative</v>
      </c>
      <c r="BM76" t="s">
        <v>626</v>
      </c>
      <c r="BO76">
        <v>1</v>
      </c>
      <c r="BP76" t="s">
        <v>626</v>
      </c>
      <c r="BQ76" t="s">
        <v>628</v>
      </c>
      <c r="BR76">
        <v>0</v>
      </c>
      <c r="BU76" t="str">
        <f>("Documentation of informed consent")</f>
        <v>Documentation of informed consent</v>
      </c>
      <c r="BX76" t="str">
        <f>("Benefits of the use of the drug, Risks of the use of the drug")</f>
        <v>Benefits of the use of the drug, Risks of the use of the drug</v>
      </c>
      <c r="BY76" t="s">
        <v>626</v>
      </c>
      <c r="CA76" t="str">
        <f>("Law doesn't specify which specific risks must be discussed")</f>
        <v>Law doesn't specify which specific risks must be discussed</v>
      </c>
      <c r="CD76" t="str">
        <f>("All controlled substances, including all opioids")</f>
        <v>All controlled substances, including all opioids</v>
      </c>
      <c r="CE76" t="s">
        <v>626</v>
      </c>
      <c r="CG76">
        <v>0</v>
      </c>
      <c r="CI76" t="s">
        <v>629</v>
      </c>
    </row>
    <row r="77" spans="1:92" x14ac:dyDescent="0.35">
      <c r="A77" t="s">
        <v>237</v>
      </c>
      <c r="B77" s="1">
        <v>42662</v>
      </c>
      <c r="C77" s="1">
        <v>43543</v>
      </c>
      <c r="D77" t="str">
        <f t="shared" si="62"/>
        <v xml:space="preserve">Yes, for both adults and minors </v>
      </c>
      <c r="E77" t="s">
        <v>626</v>
      </c>
      <c r="G77" t="str">
        <f t="shared" si="63"/>
        <v>No</v>
      </c>
      <c r="J77">
        <v>1</v>
      </c>
      <c r="K77" t="s">
        <v>626</v>
      </c>
      <c r="M77" t="str">
        <f>("Physicians")</f>
        <v>Physicians</v>
      </c>
      <c r="N77" t="s">
        <v>626</v>
      </c>
      <c r="P77" t="str">
        <f>("Treatment of chronic pain")</f>
        <v>Treatment of chronic pain</v>
      </c>
      <c r="Q77" t="s">
        <v>630</v>
      </c>
      <c r="S77" t="str">
        <f>("No exceptions specified ")</f>
        <v xml:space="preserve">No exceptions specified </v>
      </c>
      <c r="V77">
        <v>1</v>
      </c>
      <c r="W77" t="s">
        <v>626</v>
      </c>
      <c r="Y77">
        <v>1</v>
      </c>
      <c r="Z77" t="s">
        <v>626</v>
      </c>
      <c r="AA77" t="s">
        <v>628</v>
      </c>
      <c r="AB77">
        <v>0</v>
      </c>
      <c r="AE77" t="str">
        <f>("Documentation of informed consent")</f>
        <v>Documentation of informed consent</v>
      </c>
      <c r="AH77" t="str">
        <f>("Benefits of the use of the drug, Risks of the use of the drug")</f>
        <v>Benefits of the use of the drug, Risks of the use of the drug</v>
      </c>
      <c r="AI77" t="s">
        <v>626</v>
      </c>
      <c r="AK77" t="str">
        <f>("Law doesn’t specify which specific risks must be discussed")</f>
        <v>Law doesn’t specify which specific risks must be discussed</v>
      </c>
      <c r="AN77" t="str">
        <f>("All controlled substances, including all opioids")</f>
        <v>All controlled substances, including all opioids</v>
      </c>
      <c r="AO77" t="s">
        <v>626</v>
      </c>
      <c r="AQ77">
        <v>0</v>
      </c>
      <c r="AS77" t="s">
        <v>629</v>
      </c>
      <c r="AZ77">
        <v>1</v>
      </c>
      <c r="BA77" t="s">
        <v>626</v>
      </c>
      <c r="BC77" t="str">
        <f>("Physicians")</f>
        <v>Physicians</v>
      </c>
      <c r="BD77" t="s">
        <v>626</v>
      </c>
      <c r="BF77" t="str">
        <f>("Treatment of chronic pain")</f>
        <v>Treatment of chronic pain</v>
      </c>
      <c r="BG77" t="s">
        <v>630</v>
      </c>
      <c r="BI77" t="str">
        <f>("No exceptions specified")</f>
        <v>No exceptions specified</v>
      </c>
      <c r="BL77" t="str">
        <f>("The minor, Representative")</f>
        <v>The minor, Representative</v>
      </c>
      <c r="BM77" t="s">
        <v>626</v>
      </c>
      <c r="BO77">
        <v>1</v>
      </c>
      <c r="BP77" t="s">
        <v>626</v>
      </c>
      <c r="BQ77" t="s">
        <v>628</v>
      </c>
      <c r="BR77">
        <v>0</v>
      </c>
      <c r="BU77" t="str">
        <f>("Documentation of informed consent")</f>
        <v>Documentation of informed consent</v>
      </c>
      <c r="BX77" t="str">
        <f>("Benefits of the use of the drug, Risks of the use of the drug")</f>
        <v>Benefits of the use of the drug, Risks of the use of the drug</v>
      </c>
      <c r="BY77" t="s">
        <v>626</v>
      </c>
      <c r="CA77" t="str">
        <f>("Law doesn't specify which specific risks must be discussed")</f>
        <v>Law doesn't specify which specific risks must be discussed</v>
      </c>
      <c r="CD77" t="str">
        <f>("All controlled substances, including all opioids")</f>
        <v>All controlled substances, including all opioids</v>
      </c>
      <c r="CE77" t="s">
        <v>626</v>
      </c>
      <c r="CG77">
        <v>0</v>
      </c>
      <c r="CI77" t="s">
        <v>629</v>
      </c>
    </row>
    <row r="78" spans="1:92" x14ac:dyDescent="0.35">
      <c r="A78" t="s">
        <v>237</v>
      </c>
      <c r="B78" s="1">
        <v>43544</v>
      </c>
      <c r="C78" s="1">
        <v>43795</v>
      </c>
      <c r="D78" t="str">
        <f t="shared" si="62"/>
        <v xml:space="preserve">Yes, for both adults and minors </v>
      </c>
      <c r="E78" t="s">
        <v>626</v>
      </c>
      <c r="G78" t="str">
        <f t="shared" si="63"/>
        <v>No</v>
      </c>
      <c r="J78">
        <v>1</v>
      </c>
      <c r="K78" t="s">
        <v>631</v>
      </c>
      <c r="L78" t="s">
        <v>632</v>
      </c>
      <c r="M78" t="str">
        <f>("Physicians")</f>
        <v>Physicians</v>
      </c>
      <c r="N78" t="s">
        <v>626</v>
      </c>
      <c r="P78" t="str">
        <f>("Treatment of chronic pain")</f>
        <v>Treatment of chronic pain</v>
      </c>
      <c r="Q78" t="s">
        <v>630</v>
      </c>
      <c r="S78" t="str">
        <f>("No exceptions specified ")</f>
        <v xml:space="preserve">No exceptions specified </v>
      </c>
      <c r="V78">
        <v>1</v>
      </c>
      <c r="W78" t="s">
        <v>626</v>
      </c>
      <c r="Y78">
        <v>1</v>
      </c>
      <c r="Z78" t="s">
        <v>626</v>
      </c>
      <c r="AA78" t="s">
        <v>628</v>
      </c>
      <c r="AB78">
        <v>0</v>
      </c>
      <c r="AE78" t="str">
        <f>("Documentation of informed consent")</f>
        <v>Documentation of informed consent</v>
      </c>
      <c r="AH78" t="str">
        <f>("Benefits of the use of the drug, Risks of the use of the drug")</f>
        <v>Benefits of the use of the drug, Risks of the use of the drug</v>
      </c>
      <c r="AI78" t="s">
        <v>626</v>
      </c>
      <c r="AK78" t="str">
        <f>("Law doesn’t specify which specific risks must be discussed")</f>
        <v>Law doesn’t specify which specific risks must be discussed</v>
      </c>
      <c r="AN78" t="str">
        <f>("All controlled substances, including all opioids")</f>
        <v>All controlled substances, including all opioids</v>
      </c>
      <c r="AO78" t="s">
        <v>626</v>
      </c>
      <c r="AQ78">
        <v>0</v>
      </c>
      <c r="AS78" t="s">
        <v>629</v>
      </c>
      <c r="AZ78">
        <v>1</v>
      </c>
      <c r="BA78" t="s">
        <v>631</v>
      </c>
      <c r="BB78" t="s">
        <v>632</v>
      </c>
      <c r="BC78" t="str">
        <f>("Physicians")</f>
        <v>Physicians</v>
      </c>
      <c r="BD78" t="s">
        <v>626</v>
      </c>
      <c r="BF78" t="str">
        <f>("Treatment of chronic pain")</f>
        <v>Treatment of chronic pain</v>
      </c>
      <c r="BG78" t="s">
        <v>630</v>
      </c>
      <c r="BI78" t="str">
        <f>("No exceptions specified")</f>
        <v>No exceptions specified</v>
      </c>
      <c r="BL78" t="str">
        <f>("The minor, Representative")</f>
        <v>The minor, Representative</v>
      </c>
      <c r="BM78" t="s">
        <v>626</v>
      </c>
      <c r="BO78">
        <v>1</v>
      </c>
      <c r="BP78" t="s">
        <v>626</v>
      </c>
      <c r="BQ78" t="s">
        <v>628</v>
      </c>
      <c r="BR78">
        <v>0</v>
      </c>
      <c r="BU78" t="str">
        <f>("Documentation of informed consent")</f>
        <v>Documentation of informed consent</v>
      </c>
      <c r="BX78" t="str">
        <f>("Benefits of the use of the drug, Risks of the use of the drug")</f>
        <v>Benefits of the use of the drug, Risks of the use of the drug</v>
      </c>
      <c r="BY78" t="s">
        <v>626</v>
      </c>
      <c r="CA78" t="str">
        <f>("Law doesn't specify which specific risks must be discussed")</f>
        <v>Law doesn't specify which specific risks must be discussed</v>
      </c>
      <c r="CD78" t="str">
        <f>("All controlled substances, including all opioids")</f>
        <v>All controlled substances, including all opioids</v>
      </c>
      <c r="CE78" t="s">
        <v>626</v>
      </c>
      <c r="CG78">
        <v>0</v>
      </c>
      <c r="CI78" t="s">
        <v>629</v>
      </c>
    </row>
    <row r="79" spans="1:92" x14ac:dyDescent="0.35">
      <c r="A79" t="s">
        <v>237</v>
      </c>
      <c r="B79" s="1">
        <v>43796</v>
      </c>
      <c r="C79" s="1">
        <v>43830</v>
      </c>
      <c r="D79" t="str">
        <f t="shared" si="62"/>
        <v xml:space="preserve">Yes, for both adults and minors </v>
      </c>
      <c r="E79" t="s">
        <v>626</v>
      </c>
      <c r="G79" t="str">
        <f t="shared" si="63"/>
        <v>No</v>
      </c>
      <c r="J79">
        <v>1</v>
      </c>
      <c r="K79" t="s">
        <v>633</v>
      </c>
      <c r="L79" t="s">
        <v>632</v>
      </c>
      <c r="M79" t="str">
        <f>("Physicians")</f>
        <v>Physicians</v>
      </c>
      <c r="N79" t="s">
        <v>627</v>
      </c>
      <c r="P79" t="str">
        <f>("Treatment of chronic pain")</f>
        <v>Treatment of chronic pain</v>
      </c>
      <c r="Q79" t="s">
        <v>627</v>
      </c>
      <c r="S79" t="str">
        <f>("No exceptions specified ")</f>
        <v xml:space="preserve">No exceptions specified </v>
      </c>
      <c r="V79">
        <v>1</v>
      </c>
      <c r="W79" t="s">
        <v>626</v>
      </c>
      <c r="Y79">
        <v>1</v>
      </c>
      <c r="Z79" t="s">
        <v>626</v>
      </c>
      <c r="AA79" t="s">
        <v>628</v>
      </c>
      <c r="AB79">
        <v>0</v>
      </c>
      <c r="AE79" t="str">
        <f>("Documentation of informed consent")</f>
        <v>Documentation of informed consent</v>
      </c>
      <c r="AH79" t="str">
        <f>("Benefits of the use of the drug, Risks of the use of the drug")</f>
        <v>Benefits of the use of the drug, Risks of the use of the drug</v>
      </c>
      <c r="AI79" t="s">
        <v>634</v>
      </c>
      <c r="AK79" t="str">
        <f>("Law doesn’t specify which specific risks must be discussed")</f>
        <v>Law doesn’t specify which specific risks must be discussed</v>
      </c>
      <c r="AN79" t="str">
        <f>("All opioids ")</f>
        <v xml:space="preserve">All opioids </v>
      </c>
      <c r="AO79" t="s">
        <v>626</v>
      </c>
      <c r="AQ79">
        <v>0</v>
      </c>
      <c r="AS79" t="s">
        <v>629</v>
      </c>
      <c r="AZ79">
        <v>1</v>
      </c>
      <c r="BA79" t="s">
        <v>633</v>
      </c>
      <c r="BB79" t="s">
        <v>632</v>
      </c>
      <c r="BC79" t="str">
        <f>("Physicians")</f>
        <v>Physicians</v>
      </c>
      <c r="BD79" t="s">
        <v>627</v>
      </c>
      <c r="BF79" t="str">
        <f>("Treatment of chronic pain")</f>
        <v>Treatment of chronic pain</v>
      </c>
      <c r="BG79" t="s">
        <v>627</v>
      </c>
      <c r="BI79" t="str">
        <f>("No exceptions specified")</f>
        <v>No exceptions specified</v>
      </c>
      <c r="BL79" t="str">
        <f>("The minor, Representative")</f>
        <v>The minor, Representative</v>
      </c>
      <c r="BM79" t="s">
        <v>626</v>
      </c>
      <c r="BO79">
        <v>1</v>
      </c>
      <c r="BP79" t="s">
        <v>626</v>
      </c>
      <c r="BQ79" t="s">
        <v>628</v>
      </c>
      <c r="BR79">
        <v>0</v>
      </c>
      <c r="BU79" t="str">
        <f>("Documentation of informed consent")</f>
        <v>Documentation of informed consent</v>
      </c>
      <c r="BX79" t="str">
        <f>("Benefits of the use of the drug, Risks of the use of the drug")</f>
        <v>Benefits of the use of the drug, Risks of the use of the drug</v>
      </c>
      <c r="BY79" t="s">
        <v>626</v>
      </c>
      <c r="CA79" t="str">
        <f>("Law doesn't specify which specific risks must be discussed")</f>
        <v>Law doesn't specify which specific risks must be discussed</v>
      </c>
      <c r="CD79" t="str">
        <f>("All opioids ")</f>
        <v xml:space="preserve">All opioids </v>
      </c>
      <c r="CE79" t="s">
        <v>626</v>
      </c>
      <c r="CG79">
        <v>0</v>
      </c>
      <c r="CI79" t="s">
        <v>629</v>
      </c>
    </row>
    <row r="80" spans="1:92" x14ac:dyDescent="0.35">
      <c r="A80" t="s">
        <v>238</v>
      </c>
      <c r="B80" s="1">
        <v>41640</v>
      </c>
      <c r="C80" s="1">
        <v>43830</v>
      </c>
      <c r="D80" t="str">
        <f>("No")</f>
        <v>No</v>
      </c>
    </row>
    <row r="81" spans="1:92" x14ac:dyDescent="0.35">
      <c r="A81" t="s">
        <v>239</v>
      </c>
      <c r="B81" s="1">
        <v>41640</v>
      </c>
      <c r="C81" s="1">
        <v>41835</v>
      </c>
      <c r="D81" t="str">
        <f t="shared" ref="D81:D96" si="64">("Yes, for both adults and minors ")</f>
        <v xml:space="preserve">Yes, for both adults and minors </v>
      </c>
      <c r="E81" t="s">
        <v>635</v>
      </c>
      <c r="G81" t="str">
        <f t="shared" ref="G81:G96" si="65">("No")</f>
        <v>No</v>
      </c>
      <c r="J81">
        <v>1</v>
      </c>
      <c r="K81" t="s">
        <v>636</v>
      </c>
      <c r="M81" t="str">
        <f>("Physicians, Dentists, Nurse practitioners, Optometrist, Podiatrist")</f>
        <v>Physicians, Dentists, Nurse practitioners, Optometrist, Podiatrist</v>
      </c>
      <c r="N81" t="s">
        <v>637</v>
      </c>
      <c r="P81" t="str">
        <f t="shared" ref="P81:P92" si="66">("Initial prescriptions, Informed consent must be obtained in all circumstances")</f>
        <v>Initial prescriptions, Informed consent must be obtained in all circumstances</v>
      </c>
      <c r="Q81" t="s">
        <v>638</v>
      </c>
      <c r="R81" t="s">
        <v>639</v>
      </c>
      <c r="S81" t="s">
        <v>640</v>
      </c>
      <c r="T81" t="s">
        <v>641</v>
      </c>
      <c r="U81" t="s">
        <v>642</v>
      </c>
      <c r="V81">
        <v>0</v>
      </c>
      <c r="Y81">
        <v>1</v>
      </c>
      <c r="Z81" t="s">
        <v>638</v>
      </c>
      <c r="AB81">
        <v>0</v>
      </c>
      <c r="AE81" t="str">
        <f t="shared" ref="AE81:AE96" si="67">("Documentation of informed consent")</f>
        <v>Documentation of informed consent</v>
      </c>
      <c r="AH81" t="str">
        <f t="shared" ref="AH81:AH93" si="68">("Benefits of the use of the drug, Risks of the use of the drug")</f>
        <v>Benefits of the use of the drug, Risks of the use of the drug</v>
      </c>
      <c r="AI81" t="s">
        <v>643</v>
      </c>
      <c r="AK81" t="str">
        <f t="shared" ref="AK81:AK92" si="69">("Risk of “dependence”, Risk of tolerance")</f>
        <v>Risk of “dependence”, Risk of tolerance</v>
      </c>
      <c r="AL81" t="s">
        <v>644</v>
      </c>
      <c r="AN81" t="str">
        <f t="shared" ref="AN81:AN92" si="70">("All controlled substances, including all opioids, All Schedule II drugs, including opioids")</f>
        <v>All controlled substances, including all opioids, All Schedule II drugs, including opioids</v>
      </c>
      <c r="AO81" t="s">
        <v>645</v>
      </c>
      <c r="AP81" t="s">
        <v>639</v>
      </c>
      <c r="AQ81">
        <v>1</v>
      </c>
      <c r="AR81" t="s">
        <v>641</v>
      </c>
      <c r="AT81" t="str">
        <f t="shared" ref="AT81:AT92" si="71">("Licensing board of the practitioner violating the law")</f>
        <v>Licensing board of the practitioner violating the law</v>
      </c>
      <c r="AU81" t="s">
        <v>641</v>
      </c>
      <c r="AW81" t="str">
        <f t="shared" ref="AW81:AW96" si="72">("Professional disciplinary action")</f>
        <v>Professional disciplinary action</v>
      </c>
      <c r="AX81" t="s">
        <v>641</v>
      </c>
      <c r="AZ81">
        <v>1</v>
      </c>
      <c r="BA81" t="s">
        <v>646</v>
      </c>
      <c r="BC81" t="str">
        <f t="shared" ref="BC81:BC92" si="73">("Physicians, Dentists, Nurse practitioners, Optometrist, Podiatrist")</f>
        <v>Physicians, Dentists, Nurse practitioners, Optometrist, Podiatrist</v>
      </c>
      <c r="BD81" t="s">
        <v>647</v>
      </c>
      <c r="BF81" t="str">
        <f t="shared" ref="BF81:BF92" si="74">("Initial prescriptions, Informed consent must be obtained in all circumstances")</f>
        <v>Initial prescriptions, Informed consent must be obtained in all circumstances</v>
      </c>
      <c r="BG81" t="s">
        <v>648</v>
      </c>
      <c r="BH81" t="s">
        <v>639</v>
      </c>
      <c r="BI81" t="s">
        <v>649</v>
      </c>
      <c r="BJ81" t="s">
        <v>641</v>
      </c>
      <c r="BK81" t="s">
        <v>642</v>
      </c>
      <c r="BL81" t="str">
        <f t="shared" ref="BL81:BL92" si="75">("Parent, Surrogate")</f>
        <v>Parent, Surrogate</v>
      </c>
      <c r="BM81" t="s">
        <v>641</v>
      </c>
      <c r="BO81">
        <v>1</v>
      </c>
      <c r="BP81" t="s">
        <v>637</v>
      </c>
      <c r="BR81">
        <v>0</v>
      </c>
      <c r="BU81" t="str">
        <f t="shared" ref="BU81:BU96" si="76">("Documentation of informed consent")</f>
        <v>Documentation of informed consent</v>
      </c>
      <c r="BX81" t="str">
        <f t="shared" ref="BX81:BX93" si="77">("Benefits of the use of the drug, Risks of the use of the drug")</f>
        <v>Benefits of the use of the drug, Risks of the use of the drug</v>
      </c>
      <c r="BY81" t="s">
        <v>637</v>
      </c>
      <c r="CA81" t="str">
        <f t="shared" ref="CA81:CA92" si="78">("Risk of “dependence”, Risk of tolerance")</f>
        <v>Risk of “dependence”, Risk of tolerance</v>
      </c>
      <c r="CB81" t="s">
        <v>637</v>
      </c>
      <c r="CD81" t="str">
        <f t="shared" ref="CD81:CD92" si="79">("All controlled substances, including all opioids, All Schedule II drugs, including opioids")</f>
        <v>All controlled substances, including all opioids, All Schedule II drugs, including opioids</v>
      </c>
      <c r="CE81" t="s">
        <v>637</v>
      </c>
      <c r="CF81" t="s">
        <v>639</v>
      </c>
      <c r="CG81">
        <v>1</v>
      </c>
      <c r="CH81" t="s">
        <v>641</v>
      </c>
      <c r="CJ81" t="str">
        <f t="shared" ref="CJ81:CJ92" si="80">("Licensing board of the practitioner violating the law")</f>
        <v>Licensing board of the practitioner violating the law</v>
      </c>
      <c r="CK81" t="s">
        <v>641</v>
      </c>
      <c r="CM81" t="str">
        <f t="shared" ref="CM81:CM96" si="81">("Professional disciplinary action")</f>
        <v>Professional disciplinary action</v>
      </c>
      <c r="CN81" t="s">
        <v>641</v>
      </c>
    </row>
    <row r="82" spans="1:92" x14ac:dyDescent="0.35">
      <c r="A82" t="s">
        <v>239</v>
      </c>
      <c r="B82" s="1">
        <v>41836</v>
      </c>
      <c r="C82" s="1">
        <v>42124</v>
      </c>
      <c r="D82" t="str">
        <f t="shared" si="64"/>
        <v xml:space="preserve">Yes, for both adults and minors </v>
      </c>
      <c r="E82" t="s">
        <v>635</v>
      </c>
      <c r="G82" t="str">
        <f t="shared" si="65"/>
        <v>No</v>
      </c>
      <c r="J82">
        <v>1</v>
      </c>
      <c r="K82" t="s">
        <v>636</v>
      </c>
      <c r="M82" t="str">
        <f>("Physicians, Dentists, Nurse practitioners, Optometrist, Podiatrist")</f>
        <v>Physicians, Dentists, Nurse practitioners, Optometrist, Podiatrist</v>
      </c>
      <c r="N82" t="s">
        <v>637</v>
      </c>
      <c r="P82" t="str">
        <f t="shared" si="66"/>
        <v>Initial prescriptions, Informed consent must be obtained in all circumstances</v>
      </c>
      <c r="Q82" t="s">
        <v>638</v>
      </c>
      <c r="R82" t="s">
        <v>639</v>
      </c>
      <c r="S82" t="s">
        <v>640</v>
      </c>
      <c r="T82" t="s">
        <v>641</v>
      </c>
      <c r="U82" t="s">
        <v>642</v>
      </c>
      <c r="V82">
        <v>0</v>
      </c>
      <c r="Y82">
        <v>1</v>
      </c>
      <c r="Z82" t="s">
        <v>638</v>
      </c>
      <c r="AB82">
        <v>0</v>
      </c>
      <c r="AE82" t="str">
        <f t="shared" si="67"/>
        <v>Documentation of informed consent</v>
      </c>
      <c r="AH82" t="str">
        <f t="shared" si="68"/>
        <v>Benefits of the use of the drug, Risks of the use of the drug</v>
      </c>
      <c r="AI82" t="s">
        <v>643</v>
      </c>
      <c r="AK82" t="str">
        <f t="shared" si="69"/>
        <v>Risk of “dependence”, Risk of tolerance</v>
      </c>
      <c r="AL82" t="s">
        <v>644</v>
      </c>
      <c r="AN82" t="str">
        <f t="shared" si="70"/>
        <v>All controlled substances, including all opioids, All Schedule II drugs, including opioids</v>
      </c>
      <c r="AO82" t="s">
        <v>645</v>
      </c>
      <c r="AP82" t="s">
        <v>639</v>
      </c>
      <c r="AQ82">
        <v>1</v>
      </c>
      <c r="AR82" t="s">
        <v>641</v>
      </c>
      <c r="AT82" t="str">
        <f t="shared" si="71"/>
        <v>Licensing board of the practitioner violating the law</v>
      </c>
      <c r="AU82" t="s">
        <v>641</v>
      </c>
      <c r="AW82" t="str">
        <f t="shared" si="72"/>
        <v>Professional disciplinary action</v>
      </c>
      <c r="AX82" t="s">
        <v>641</v>
      </c>
      <c r="AZ82">
        <v>1</v>
      </c>
      <c r="BA82" t="s">
        <v>646</v>
      </c>
      <c r="BC82" t="str">
        <f t="shared" si="73"/>
        <v>Physicians, Dentists, Nurse practitioners, Optometrist, Podiatrist</v>
      </c>
      <c r="BD82" t="s">
        <v>647</v>
      </c>
      <c r="BF82" t="str">
        <f t="shared" si="74"/>
        <v>Initial prescriptions, Informed consent must be obtained in all circumstances</v>
      </c>
      <c r="BG82" t="s">
        <v>648</v>
      </c>
      <c r="BH82" t="s">
        <v>639</v>
      </c>
      <c r="BI82" t="s">
        <v>649</v>
      </c>
      <c r="BJ82" t="s">
        <v>641</v>
      </c>
      <c r="BK82" t="s">
        <v>642</v>
      </c>
      <c r="BL82" t="str">
        <f t="shared" si="75"/>
        <v>Parent, Surrogate</v>
      </c>
      <c r="BM82" t="s">
        <v>641</v>
      </c>
      <c r="BO82">
        <v>1</v>
      </c>
      <c r="BP82" t="s">
        <v>637</v>
      </c>
      <c r="BR82">
        <v>0</v>
      </c>
      <c r="BU82" t="str">
        <f t="shared" si="76"/>
        <v>Documentation of informed consent</v>
      </c>
      <c r="BX82" t="str">
        <f t="shared" si="77"/>
        <v>Benefits of the use of the drug, Risks of the use of the drug</v>
      </c>
      <c r="BY82" t="s">
        <v>637</v>
      </c>
      <c r="CA82" t="str">
        <f t="shared" si="78"/>
        <v>Risk of “dependence”, Risk of tolerance</v>
      </c>
      <c r="CB82" t="s">
        <v>637</v>
      </c>
      <c r="CD82" t="str">
        <f t="shared" si="79"/>
        <v>All controlled substances, including all opioids, All Schedule II drugs, including opioids</v>
      </c>
      <c r="CE82" t="s">
        <v>637</v>
      </c>
      <c r="CF82" t="s">
        <v>639</v>
      </c>
      <c r="CG82">
        <v>1</v>
      </c>
      <c r="CH82" t="s">
        <v>641</v>
      </c>
      <c r="CJ82" t="str">
        <f t="shared" si="80"/>
        <v>Licensing board of the practitioner violating the law</v>
      </c>
      <c r="CK82" t="s">
        <v>641</v>
      </c>
      <c r="CM82" t="str">
        <f t="shared" si="81"/>
        <v>Professional disciplinary action</v>
      </c>
      <c r="CN82" t="s">
        <v>641</v>
      </c>
    </row>
    <row r="83" spans="1:92" x14ac:dyDescent="0.35">
      <c r="A83" t="s">
        <v>239</v>
      </c>
      <c r="B83" s="1">
        <v>42125</v>
      </c>
      <c r="C83" s="1">
        <v>42438</v>
      </c>
      <c r="D83" t="str">
        <f t="shared" si="64"/>
        <v xml:space="preserve">Yes, for both adults and minors </v>
      </c>
      <c r="E83" t="s">
        <v>635</v>
      </c>
      <c r="G83" t="str">
        <f t="shared" si="65"/>
        <v>No</v>
      </c>
      <c r="J83">
        <v>1</v>
      </c>
      <c r="K83" t="s">
        <v>650</v>
      </c>
      <c r="M83" t="str">
        <f>("Physicians, Dentists, Nurse practitioners, Optometrist, Podiatrist")</f>
        <v>Physicians, Dentists, Nurse practitioners, Optometrist, Podiatrist</v>
      </c>
      <c r="N83" t="s">
        <v>651</v>
      </c>
      <c r="P83" t="str">
        <f t="shared" si="66"/>
        <v>Initial prescriptions, Informed consent must be obtained in all circumstances</v>
      </c>
      <c r="Q83" t="s">
        <v>638</v>
      </c>
      <c r="R83" t="s">
        <v>639</v>
      </c>
      <c r="S83" t="s">
        <v>640</v>
      </c>
      <c r="T83" t="s">
        <v>652</v>
      </c>
      <c r="U83" t="s">
        <v>642</v>
      </c>
      <c r="V83">
        <v>0</v>
      </c>
      <c r="Y83">
        <v>1</v>
      </c>
      <c r="Z83" t="s">
        <v>651</v>
      </c>
      <c r="AB83">
        <v>0</v>
      </c>
      <c r="AE83" t="str">
        <f t="shared" si="67"/>
        <v>Documentation of informed consent</v>
      </c>
      <c r="AH83" t="str">
        <f t="shared" si="68"/>
        <v>Benefits of the use of the drug, Risks of the use of the drug</v>
      </c>
      <c r="AI83" t="s">
        <v>653</v>
      </c>
      <c r="AK83" t="str">
        <f t="shared" si="69"/>
        <v>Risk of “dependence”, Risk of tolerance</v>
      </c>
      <c r="AL83" t="s">
        <v>654</v>
      </c>
      <c r="AN83" t="str">
        <f t="shared" si="70"/>
        <v>All controlled substances, including all opioids, All Schedule II drugs, including opioids</v>
      </c>
      <c r="AO83" t="s">
        <v>655</v>
      </c>
      <c r="AP83" t="s">
        <v>639</v>
      </c>
      <c r="AQ83">
        <v>1</v>
      </c>
      <c r="AR83" t="s">
        <v>641</v>
      </c>
      <c r="AT83" t="str">
        <f t="shared" si="71"/>
        <v>Licensing board of the practitioner violating the law</v>
      </c>
      <c r="AU83" t="s">
        <v>641</v>
      </c>
      <c r="AW83" t="str">
        <f t="shared" si="72"/>
        <v>Professional disciplinary action</v>
      </c>
      <c r="AX83" t="s">
        <v>641</v>
      </c>
      <c r="AZ83">
        <v>1</v>
      </c>
      <c r="BA83" t="s">
        <v>646</v>
      </c>
      <c r="BC83" t="str">
        <f t="shared" si="73"/>
        <v>Physicians, Dentists, Nurse practitioners, Optometrist, Podiatrist</v>
      </c>
      <c r="BD83" t="s">
        <v>656</v>
      </c>
      <c r="BF83" t="str">
        <f t="shared" si="74"/>
        <v>Initial prescriptions, Informed consent must be obtained in all circumstances</v>
      </c>
      <c r="BG83" t="s">
        <v>648</v>
      </c>
      <c r="BH83" t="s">
        <v>639</v>
      </c>
      <c r="BI83" t="s">
        <v>649</v>
      </c>
      <c r="BJ83" t="s">
        <v>641</v>
      </c>
      <c r="BK83" t="s">
        <v>642</v>
      </c>
      <c r="BL83" t="str">
        <f t="shared" si="75"/>
        <v>Parent, Surrogate</v>
      </c>
      <c r="BM83" t="s">
        <v>646</v>
      </c>
      <c r="BO83">
        <v>1</v>
      </c>
      <c r="BP83" t="s">
        <v>651</v>
      </c>
      <c r="BR83">
        <v>0</v>
      </c>
      <c r="BU83" t="str">
        <f t="shared" si="76"/>
        <v>Documentation of informed consent</v>
      </c>
      <c r="BX83" t="str">
        <f t="shared" si="77"/>
        <v>Benefits of the use of the drug, Risks of the use of the drug</v>
      </c>
      <c r="BY83" t="s">
        <v>651</v>
      </c>
      <c r="CA83" t="str">
        <f t="shared" si="78"/>
        <v>Risk of “dependence”, Risk of tolerance</v>
      </c>
      <c r="CB83" t="s">
        <v>651</v>
      </c>
      <c r="CD83" t="str">
        <f t="shared" si="79"/>
        <v>All controlled substances, including all opioids, All Schedule II drugs, including opioids</v>
      </c>
      <c r="CE83" t="s">
        <v>651</v>
      </c>
      <c r="CF83" t="s">
        <v>639</v>
      </c>
      <c r="CG83">
        <v>1</v>
      </c>
      <c r="CH83" t="s">
        <v>641</v>
      </c>
      <c r="CJ83" t="str">
        <f t="shared" si="80"/>
        <v>Licensing board of the practitioner violating the law</v>
      </c>
      <c r="CK83" t="s">
        <v>641</v>
      </c>
      <c r="CM83" t="str">
        <f t="shared" si="81"/>
        <v>Professional disciplinary action</v>
      </c>
      <c r="CN83" t="s">
        <v>641</v>
      </c>
    </row>
    <row r="84" spans="1:92" x14ac:dyDescent="0.35">
      <c r="A84" t="s">
        <v>239</v>
      </c>
      <c r="B84" s="1">
        <v>42439</v>
      </c>
      <c r="C84" s="1">
        <v>42906</v>
      </c>
      <c r="D84" t="str">
        <f t="shared" si="64"/>
        <v xml:space="preserve">Yes, for both adults and minors </v>
      </c>
      <c r="E84" t="s">
        <v>635</v>
      </c>
      <c r="G84" t="str">
        <f t="shared" si="65"/>
        <v>No</v>
      </c>
      <c r="J84">
        <v>1</v>
      </c>
      <c r="K84" t="s">
        <v>650</v>
      </c>
      <c r="M84" t="str">
        <f>("Physicians, Dentists, Nurse practitioners, Podiatrist")</f>
        <v>Physicians, Dentists, Nurse practitioners, Podiatrist</v>
      </c>
      <c r="N84" t="s">
        <v>651</v>
      </c>
      <c r="P84" t="str">
        <f t="shared" si="66"/>
        <v>Initial prescriptions, Informed consent must be obtained in all circumstances</v>
      </c>
      <c r="Q84" t="s">
        <v>638</v>
      </c>
      <c r="R84" t="s">
        <v>639</v>
      </c>
      <c r="S84" t="s">
        <v>640</v>
      </c>
      <c r="T84" t="s">
        <v>652</v>
      </c>
      <c r="U84" t="s">
        <v>642</v>
      </c>
      <c r="V84">
        <v>0</v>
      </c>
      <c r="Y84">
        <v>1</v>
      </c>
      <c r="Z84" t="s">
        <v>651</v>
      </c>
      <c r="AB84">
        <v>0</v>
      </c>
      <c r="AE84" t="str">
        <f t="shared" si="67"/>
        <v>Documentation of informed consent</v>
      </c>
      <c r="AH84" t="str">
        <f t="shared" si="68"/>
        <v>Benefits of the use of the drug, Risks of the use of the drug</v>
      </c>
      <c r="AI84" t="s">
        <v>653</v>
      </c>
      <c r="AK84" t="str">
        <f t="shared" si="69"/>
        <v>Risk of “dependence”, Risk of tolerance</v>
      </c>
      <c r="AL84" t="s">
        <v>654</v>
      </c>
      <c r="AN84" t="str">
        <f t="shared" si="70"/>
        <v>All controlled substances, including all opioids, All Schedule II drugs, including opioids</v>
      </c>
      <c r="AO84" t="s">
        <v>655</v>
      </c>
      <c r="AP84" t="s">
        <v>639</v>
      </c>
      <c r="AQ84">
        <v>1</v>
      </c>
      <c r="AR84" t="s">
        <v>641</v>
      </c>
      <c r="AT84" t="str">
        <f t="shared" si="71"/>
        <v>Licensing board of the practitioner violating the law</v>
      </c>
      <c r="AU84" t="s">
        <v>641</v>
      </c>
      <c r="AW84" t="str">
        <f t="shared" si="72"/>
        <v>Professional disciplinary action</v>
      </c>
      <c r="AX84" t="s">
        <v>641</v>
      </c>
      <c r="AZ84">
        <v>1</v>
      </c>
      <c r="BA84" t="s">
        <v>646</v>
      </c>
      <c r="BC84" t="str">
        <f t="shared" si="73"/>
        <v>Physicians, Dentists, Nurse practitioners, Optometrist, Podiatrist</v>
      </c>
      <c r="BD84" t="s">
        <v>656</v>
      </c>
      <c r="BF84" t="str">
        <f t="shared" si="74"/>
        <v>Initial prescriptions, Informed consent must be obtained in all circumstances</v>
      </c>
      <c r="BG84" t="s">
        <v>648</v>
      </c>
      <c r="BH84" t="s">
        <v>639</v>
      </c>
      <c r="BI84" t="s">
        <v>649</v>
      </c>
      <c r="BJ84" t="s">
        <v>641</v>
      </c>
      <c r="BK84" t="s">
        <v>642</v>
      </c>
      <c r="BL84" t="str">
        <f t="shared" si="75"/>
        <v>Parent, Surrogate</v>
      </c>
      <c r="BM84" t="s">
        <v>641</v>
      </c>
      <c r="BO84">
        <v>1</v>
      </c>
      <c r="BP84" t="s">
        <v>651</v>
      </c>
      <c r="BR84">
        <v>0</v>
      </c>
      <c r="BU84" t="str">
        <f t="shared" si="76"/>
        <v>Documentation of informed consent</v>
      </c>
      <c r="BX84" t="str">
        <f t="shared" si="77"/>
        <v>Benefits of the use of the drug, Risks of the use of the drug</v>
      </c>
      <c r="BY84" t="s">
        <v>651</v>
      </c>
      <c r="CA84" t="str">
        <f t="shared" si="78"/>
        <v>Risk of “dependence”, Risk of tolerance</v>
      </c>
      <c r="CB84" t="s">
        <v>651</v>
      </c>
      <c r="CD84" t="str">
        <f t="shared" si="79"/>
        <v>All controlled substances, including all opioids, All Schedule II drugs, including opioids</v>
      </c>
      <c r="CE84" t="s">
        <v>651</v>
      </c>
      <c r="CF84" t="s">
        <v>639</v>
      </c>
      <c r="CG84">
        <v>1</v>
      </c>
      <c r="CH84" t="s">
        <v>641</v>
      </c>
      <c r="CJ84" t="str">
        <f t="shared" si="80"/>
        <v>Licensing board of the practitioner violating the law</v>
      </c>
      <c r="CK84" t="s">
        <v>641</v>
      </c>
      <c r="CM84" t="str">
        <f t="shared" si="81"/>
        <v>Professional disciplinary action</v>
      </c>
      <c r="CN84" t="s">
        <v>641</v>
      </c>
    </row>
    <row r="85" spans="1:92" x14ac:dyDescent="0.35">
      <c r="A85" t="s">
        <v>239</v>
      </c>
      <c r="B85" s="1">
        <v>42907</v>
      </c>
      <c r="C85" s="1">
        <v>43053</v>
      </c>
      <c r="D85" t="str">
        <f t="shared" si="64"/>
        <v xml:space="preserve">Yes, for both adults and minors </v>
      </c>
      <c r="E85" t="s">
        <v>635</v>
      </c>
      <c r="G85" t="str">
        <f t="shared" si="65"/>
        <v>No</v>
      </c>
      <c r="J85">
        <v>1</v>
      </c>
      <c r="K85" t="s">
        <v>650</v>
      </c>
      <c r="M85" t="str">
        <f t="shared" ref="M85:M92" si="82">("Physicians, Dentists, Nurse practitioners, Optometrist, Podiatrist")</f>
        <v>Physicians, Dentists, Nurse practitioners, Optometrist, Podiatrist</v>
      </c>
      <c r="N85" t="s">
        <v>651</v>
      </c>
      <c r="P85" t="str">
        <f t="shared" si="66"/>
        <v>Initial prescriptions, Informed consent must be obtained in all circumstances</v>
      </c>
      <c r="Q85" t="s">
        <v>638</v>
      </c>
      <c r="R85" t="s">
        <v>639</v>
      </c>
      <c r="S85" t="s">
        <v>640</v>
      </c>
      <c r="T85" t="s">
        <v>652</v>
      </c>
      <c r="U85" t="s">
        <v>642</v>
      </c>
      <c r="V85">
        <v>0</v>
      </c>
      <c r="Y85">
        <v>1</v>
      </c>
      <c r="Z85" t="s">
        <v>651</v>
      </c>
      <c r="AB85">
        <v>0</v>
      </c>
      <c r="AE85" t="str">
        <f t="shared" si="67"/>
        <v>Documentation of informed consent</v>
      </c>
      <c r="AH85" t="str">
        <f t="shared" si="68"/>
        <v>Benefits of the use of the drug, Risks of the use of the drug</v>
      </c>
      <c r="AI85" t="s">
        <v>653</v>
      </c>
      <c r="AK85" t="str">
        <f t="shared" si="69"/>
        <v>Risk of “dependence”, Risk of tolerance</v>
      </c>
      <c r="AL85" t="s">
        <v>654</v>
      </c>
      <c r="AN85" t="str">
        <f t="shared" si="70"/>
        <v>All controlled substances, including all opioids, All Schedule II drugs, including opioids</v>
      </c>
      <c r="AO85" t="s">
        <v>655</v>
      </c>
      <c r="AP85" t="s">
        <v>639</v>
      </c>
      <c r="AQ85">
        <v>1</v>
      </c>
      <c r="AR85" t="s">
        <v>641</v>
      </c>
      <c r="AT85" t="str">
        <f t="shared" si="71"/>
        <v>Licensing board of the practitioner violating the law</v>
      </c>
      <c r="AU85" t="s">
        <v>641</v>
      </c>
      <c r="AW85" t="str">
        <f t="shared" si="72"/>
        <v>Professional disciplinary action</v>
      </c>
      <c r="AX85" t="s">
        <v>641</v>
      </c>
      <c r="AZ85">
        <v>1</v>
      </c>
      <c r="BA85" t="s">
        <v>646</v>
      </c>
      <c r="BC85" t="str">
        <f t="shared" si="73"/>
        <v>Physicians, Dentists, Nurse practitioners, Optometrist, Podiatrist</v>
      </c>
      <c r="BD85" t="s">
        <v>656</v>
      </c>
      <c r="BF85" t="str">
        <f t="shared" si="74"/>
        <v>Initial prescriptions, Informed consent must be obtained in all circumstances</v>
      </c>
      <c r="BG85" t="s">
        <v>648</v>
      </c>
      <c r="BH85" t="s">
        <v>639</v>
      </c>
      <c r="BI85" t="s">
        <v>649</v>
      </c>
      <c r="BJ85" t="s">
        <v>641</v>
      </c>
      <c r="BK85" t="s">
        <v>642</v>
      </c>
      <c r="BL85" t="str">
        <f t="shared" si="75"/>
        <v>Parent, Surrogate</v>
      </c>
      <c r="BM85" t="s">
        <v>641</v>
      </c>
      <c r="BO85">
        <v>1</v>
      </c>
      <c r="BP85" t="s">
        <v>651</v>
      </c>
      <c r="BR85">
        <v>0</v>
      </c>
      <c r="BU85" t="str">
        <f t="shared" si="76"/>
        <v>Documentation of informed consent</v>
      </c>
      <c r="BX85" t="str">
        <f t="shared" si="77"/>
        <v>Benefits of the use of the drug, Risks of the use of the drug</v>
      </c>
      <c r="BY85" t="s">
        <v>651</v>
      </c>
      <c r="CA85" t="str">
        <f t="shared" si="78"/>
        <v>Risk of “dependence”, Risk of tolerance</v>
      </c>
      <c r="CB85" t="s">
        <v>651</v>
      </c>
      <c r="CD85" t="str">
        <f t="shared" si="79"/>
        <v>All controlled substances, including all opioids, All Schedule II drugs, including opioids</v>
      </c>
      <c r="CE85" t="s">
        <v>651</v>
      </c>
      <c r="CF85" t="s">
        <v>639</v>
      </c>
      <c r="CG85">
        <v>1</v>
      </c>
      <c r="CH85" t="s">
        <v>641</v>
      </c>
      <c r="CJ85" t="str">
        <f t="shared" si="80"/>
        <v>Licensing board of the practitioner violating the law</v>
      </c>
      <c r="CK85" t="s">
        <v>641</v>
      </c>
      <c r="CM85" t="str">
        <f t="shared" si="81"/>
        <v>Professional disciplinary action</v>
      </c>
      <c r="CN85" t="s">
        <v>641</v>
      </c>
    </row>
    <row r="86" spans="1:92" x14ac:dyDescent="0.35">
      <c r="A86" t="s">
        <v>239</v>
      </c>
      <c r="B86" s="1">
        <v>43054</v>
      </c>
      <c r="C86" s="1">
        <v>43294</v>
      </c>
      <c r="D86" t="str">
        <f t="shared" si="64"/>
        <v xml:space="preserve">Yes, for both adults and minors </v>
      </c>
      <c r="E86" t="s">
        <v>657</v>
      </c>
      <c r="G86" t="str">
        <f t="shared" si="65"/>
        <v>No</v>
      </c>
      <c r="J86">
        <v>1</v>
      </c>
      <c r="K86" t="s">
        <v>657</v>
      </c>
      <c r="M86" t="str">
        <f t="shared" si="82"/>
        <v>Physicians, Dentists, Nurse practitioners, Optometrist, Podiatrist</v>
      </c>
      <c r="N86" t="s">
        <v>658</v>
      </c>
      <c r="P86" t="str">
        <f t="shared" si="66"/>
        <v>Initial prescriptions, Informed consent must be obtained in all circumstances</v>
      </c>
      <c r="Q86" t="s">
        <v>659</v>
      </c>
      <c r="R86" t="s">
        <v>639</v>
      </c>
      <c r="S86" t="s">
        <v>640</v>
      </c>
      <c r="T86" t="s">
        <v>660</v>
      </c>
      <c r="U86" t="s">
        <v>661</v>
      </c>
      <c r="V86">
        <v>0</v>
      </c>
      <c r="Y86">
        <v>1</v>
      </c>
      <c r="Z86" t="s">
        <v>662</v>
      </c>
      <c r="AB86">
        <v>0</v>
      </c>
      <c r="AE86" t="str">
        <f t="shared" si="67"/>
        <v>Documentation of informed consent</v>
      </c>
      <c r="AH86" t="str">
        <f t="shared" si="68"/>
        <v>Benefits of the use of the drug, Risks of the use of the drug</v>
      </c>
      <c r="AI86" t="s">
        <v>663</v>
      </c>
      <c r="AK86" t="str">
        <f t="shared" si="69"/>
        <v>Risk of “dependence”, Risk of tolerance</v>
      </c>
      <c r="AL86" t="s">
        <v>664</v>
      </c>
      <c r="AN86" t="str">
        <f t="shared" si="70"/>
        <v>All controlled substances, including all opioids, All Schedule II drugs, including opioids</v>
      </c>
      <c r="AO86" t="s">
        <v>665</v>
      </c>
      <c r="AP86" t="s">
        <v>639</v>
      </c>
      <c r="AQ86">
        <v>1</v>
      </c>
      <c r="AR86" t="s">
        <v>666</v>
      </c>
      <c r="AT86" t="str">
        <f t="shared" si="71"/>
        <v>Licensing board of the practitioner violating the law</v>
      </c>
      <c r="AU86" t="s">
        <v>666</v>
      </c>
      <c r="AW86" t="str">
        <f t="shared" si="72"/>
        <v>Professional disciplinary action</v>
      </c>
      <c r="AX86" t="s">
        <v>666</v>
      </c>
      <c r="AZ86">
        <v>1</v>
      </c>
      <c r="BA86" t="s">
        <v>667</v>
      </c>
      <c r="BC86" t="str">
        <f t="shared" si="73"/>
        <v>Physicians, Dentists, Nurse practitioners, Optometrist, Podiatrist</v>
      </c>
      <c r="BD86" t="s">
        <v>668</v>
      </c>
      <c r="BF86" t="str">
        <f t="shared" si="74"/>
        <v>Initial prescriptions, Informed consent must be obtained in all circumstances</v>
      </c>
      <c r="BG86" t="s">
        <v>669</v>
      </c>
      <c r="BH86" t="s">
        <v>639</v>
      </c>
      <c r="BI86" t="s">
        <v>649</v>
      </c>
      <c r="BJ86" t="s">
        <v>670</v>
      </c>
      <c r="BK86" t="s">
        <v>671</v>
      </c>
      <c r="BL86" t="str">
        <f t="shared" si="75"/>
        <v>Parent, Surrogate</v>
      </c>
      <c r="BM86" t="s">
        <v>666</v>
      </c>
      <c r="BO86">
        <v>1</v>
      </c>
      <c r="BP86" t="s">
        <v>662</v>
      </c>
      <c r="BR86">
        <v>0</v>
      </c>
      <c r="BU86" t="str">
        <f t="shared" si="76"/>
        <v>Documentation of informed consent</v>
      </c>
      <c r="BX86" t="str">
        <f t="shared" si="77"/>
        <v>Benefits of the use of the drug, Risks of the use of the drug</v>
      </c>
      <c r="BY86" t="s">
        <v>658</v>
      </c>
      <c r="CA86" t="str">
        <f t="shared" si="78"/>
        <v>Risk of “dependence”, Risk of tolerance</v>
      </c>
      <c r="CB86" t="s">
        <v>658</v>
      </c>
      <c r="CD86" t="str">
        <f t="shared" si="79"/>
        <v>All controlled substances, including all opioids, All Schedule II drugs, including opioids</v>
      </c>
      <c r="CE86" t="s">
        <v>658</v>
      </c>
      <c r="CF86" t="s">
        <v>639</v>
      </c>
      <c r="CG86">
        <v>1</v>
      </c>
      <c r="CH86" t="s">
        <v>666</v>
      </c>
      <c r="CJ86" t="str">
        <f t="shared" si="80"/>
        <v>Licensing board of the practitioner violating the law</v>
      </c>
      <c r="CK86" t="s">
        <v>666</v>
      </c>
      <c r="CM86" t="str">
        <f t="shared" si="81"/>
        <v>Professional disciplinary action</v>
      </c>
      <c r="CN86" t="s">
        <v>666</v>
      </c>
    </row>
    <row r="87" spans="1:92" x14ac:dyDescent="0.35">
      <c r="A87" t="s">
        <v>239</v>
      </c>
      <c r="B87" s="1">
        <v>43295</v>
      </c>
      <c r="C87" s="1">
        <v>43342</v>
      </c>
      <c r="D87" t="str">
        <f t="shared" si="64"/>
        <v xml:space="preserve">Yes, for both adults and minors </v>
      </c>
      <c r="E87" t="s">
        <v>657</v>
      </c>
      <c r="G87" t="str">
        <f t="shared" si="65"/>
        <v>No</v>
      </c>
      <c r="J87">
        <v>1</v>
      </c>
      <c r="K87" t="s">
        <v>657</v>
      </c>
      <c r="M87" t="str">
        <f t="shared" si="82"/>
        <v>Physicians, Dentists, Nurse practitioners, Optometrist, Podiatrist</v>
      </c>
      <c r="N87" t="s">
        <v>658</v>
      </c>
      <c r="P87" t="str">
        <f t="shared" si="66"/>
        <v>Initial prescriptions, Informed consent must be obtained in all circumstances</v>
      </c>
      <c r="Q87" t="s">
        <v>659</v>
      </c>
      <c r="R87" t="s">
        <v>639</v>
      </c>
      <c r="S87" t="s">
        <v>640</v>
      </c>
      <c r="T87" t="s">
        <v>660</v>
      </c>
      <c r="U87" t="s">
        <v>661</v>
      </c>
      <c r="V87">
        <v>0</v>
      </c>
      <c r="Y87">
        <v>1</v>
      </c>
      <c r="Z87" t="s">
        <v>662</v>
      </c>
      <c r="AB87">
        <v>0</v>
      </c>
      <c r="AE87" t="str">
        <f t="shared" si="67"/>
        <v>Documentation of informed consent</v>
      </c>
      <c r="AH87" t="str">
        <f t="shared" si="68"/>
        <v>Benefits of the use of the drug, Risks of the use of the drug</v>
      </c>
      <c r="AI87" t="s">
        <v>663</v>
      </c>
      <c r="AK87" t="str">
        <f t="shared" si="69"/>
        <v>Risk of “dependence”, Risk of tolerance</v>
      </c>
      <c r="AL87" t="s">
        <v>664</v>
      </c>
      <c r="AN87" t="str">
        <f t="shared" si="70"/>
        <v>All controlled substances, including all opioids, All Schedule II drugs, including opioids</v>
      </c>
      <c r="AO87" t="s">
        <v>665</v>
      </c>
      <c r="AP87" t="s">
        <v>639</v>
      </c>
      <c r="AQ87">
        <v>1</v>
      </c>
      <c r="AR87" t="s">
        <v>666</v>
      </c>
      <c r="AT87" t="str">
        <f t="shared" si="71"/>
        <v>Licensing board of the practitioner violating the law</v>
      </c>
      <c r="AU87" t="s">
        <v>666</v>
      </c>
      <c r="AW87" t="str">
        <f t="shared" si="72"/>
        <v>Professional disciplinary action</v>
      </c>
      <c r="AX87" t="s">
        <v>666</v>
      </c>
      <c r="AZ87">
        <v>1</v>
      </c>
      <c r="BA87" t="s">
        <v>667</v>
      </c>
      <c r="BC87" t="str">
        <f t="shared" si="73"/>
        <v>Physicians, Dentists, Nurse practitioners, Optometrist, Podiatrist</v>
      </c>
      <c r="BD87" t="s">
        <v>668</v>
      </c>
      <c r="BF87" t="str">
        <f t="shared" si="74"/>
        <v>Initial prescriptions, Informed consent must be obtained in all circumstances</v>
      </c>
      <c r="BG87" t="s">
        <v>669</v>
      </c>
      <c r="BH87" t="s">
        <v>639</v>
      </c>
      <c r="BI87" t="s">
        <v>649</v>
      </c>
      <c r="BJ87" t="s">
        <v>670</v>
      </c>
      <c r="BK87" t="s">
        <v>671</v>
      </c>
      <c r="BL87" t="str">
        <f t="shared" si="75"/>
        <v>Parent, Surrogate</v>
      </c>
      <c r="BM87" t="s">
        <v>666</v>
      </c>
      <c r="BO87">
        <v>1</v>
      </c>
      <c r="BP87" t="s">
        <v>662</v>
      </c>
      <c r="BR87">
        <v>0</v>
      </c>
      <c r="BU87" t="str">
        <f t="shared" si="76"/>
        <v>Documentation of informed consent</v>
      </c>
      <c r="BX87" t="str">
        <f t="shared" si="77"/>
        <v>Benefits of the use of the drug, Risks of the use of the drug</v>
      </c>
      <c r="BY87" t="s">
        <v>658</v>
      </c>
      <c r="CA87" t="str">
        <f t="shared" si="78"/>
        <v>Risk of “dependence”, Risk of tolerance</v>
      </c>
      <c r="CB87" t="s">
        <v>658</v>
      </c>
      <c r="CD87" t="str">
        <f t="shared" si="79"/>
        <v>All controlled substances, including all opioids, All Schedule II drugs, including opioids</v>
      </c>
      <c r="CE87" t="s">
        <v>658</v>
      </c>
      <c r="CF87" t="s">
        <v>639</v>
      </c>
      <c r="CG87">
        <v>1</v>
      </c>
      <c r="CH87" t="s">
        <v>666</v>
      </c>
      <c r="CJ87" t="str">
        <f t="shared" si="80"/>
        <v>Licensing board of the practitioner violating the law</v>
      </c>
      <c r="CK87" t="s">
        <v>666</v>
      </c>
      <c r="CM87" t="str">
        <f t="shared" si="81"/>
        <v>Professional disciplinary action</v>
      </c>
      <c r="CN87" t="s">
        <v>666</v>
      </c>
    </row>
    <row r="88" spans="1:92" x14ac:dyDescent="0.35">
      <c r="A88" t="s">
        <v>239</v>
      </c>
      <c r="B88" s="1">
        <v>43343</v>
      </c>
      <c r="C88" s="1">
        <v>43430</v>
      </c>
      <c r="D88" t="str">
        <f t="shared" si="64"/>
        <v xml:space="preserve">Yes, for both adults and minors </v>
      </c>
      <c r="E88" t="s">
        <v>672</v>
      </c>
      <c r="G88" t="str">
        <f t="shared" si="65"/>
        <v>No</v>
      </c>
      <c r="J88">
        <v>1</v>
      </c>
      <c r="K88" t="s">
        <v>672</v>
      </c>
      <c r="M88" t="str">
        <f t="shared" si="82"/>
        <v>Physicians, Dentists, Nurse practitioners, Optometrist, Podiatrist</v>
      </c>
      <c r="N88" t="s">
        <v>673</v>
      </c>
      <c r="P88" t="str">
        <f t="shared" si="66"/>
        <v>Initial prescriptions, Informed consent must be obtained in all circumstances</v>
      </c>
      <c r="Q88" t="s">
        <v>674</v>
      </c>
      <c r="R88" t="s">
        <v>639</v>
      </c>
      <c r="S88" t="s">
        <v>675</v>
      </c>
      <c r="T88" t="s">
        <v>676</v>
      </c>
      <c r="U88" t="s">
        <v>677</v>
      </c>
      <c r="V88">
        <v>0</v>
      </c>
      <c r="Y88">
        <v>1</v>
      </c>
      <c r="Z88" t="s">
        <v>678</v>
      </c>
      <c r="AB88">
        <v>0</v>
      </c>
      <c r="AE88" t="str">
        <f t="shared" si="67"/>
        <v>Documentation of informed consent</v>
      </c>
      <c r="AH88" t="str">
        <f t="shared" si="68"/>
        <v>Benefits of the use of the drug, Risks of the use of the drug</v>
      </c>
      <c r="AI88" t="s">
        <v>679</v>
      </c>
      <c r="AK88" t="str">
        <f t="shared" si="69"/>
        <v>Risk of “dependence”, Risk of tolerance</v>
      </c>
      <c r="AL88" t="s">
        <v>680</v>
      </c>
      <c r="AN88" t="str">
        <f t="shared" si="70"/>
        <v>All controlled substances, including all opioids, All Schedule II drugs, including opioids</v>
      </c>
      <c r="AO88" t="s">
        <v>681</v>
      </c>
      <c r="AP88" t="s">
        <v>639</v>
      </c>
      <c r="AQ88">
        <v>1</v>
      </c>
      <c r="AR88" t="s">
        <v>666</v>
      </c>
      <c r="AT88" t="str">
        <f t="shared" si="71"/>
        <v>Licensing board of the practitioner violating the law</v>
      </c>
      <c r="AU88" t="s">
        <v>666</v>
      </c>
      <c r="AW88" t="str">
        <f t="shared" si="72"/>
        <v>Professional disciplinary action</v>
      </c>
      <c r="AX88" t="s">
        <v>666</v>
      </c>
      <c r="AZ88">
        <v>1</v>
      </c>
      <c r="BA88" t="s">
        <v>666</v>
      </c>
      <c r="BC88" t="str">
        <f t="shared" si="73"/>
        <v>Physicians, Dentists, Nurse practitioners, Optometrist, Podiatrist</v>
      </c>
      <c r="BD88" t="s">
        <v>682</v>
      </c>
      <c r="BF88" t="str">
        <f t="shared" si="74"/>
        <v>Initial prescriptions, Informed consent must be obtained in all circumstances</v>
      </c>
      <c r="BG88" t="s">
        <v>683</v>
      </c>
      <c r="BH88" t="s">
        <v>639</v>
      </c>
      <c r="BI88" t="s">
        <v>684</v>
      </c>
      <c r="BJ88" t="s">
        <v>670</v>
      </c>
      <c r="BK88" t="s">
        <v>677</v>
      </c>
      <c r="BL88" t="str">
        <f t="shared" si="75"/>
        <v>Parent, Surrogate</v>
      </c>
      <c r="BM88" t="s">
        <v>666</v>
      </c>
      <c r="BO88">
        <v>1</v>
      </c>
      <c r="BP88" t="s">
        <v>685</v>
      </c>
      <c r="BR88">
        <v>0</v>
      </c>
      <c r="BU88" t="str">
        <f t="shared" si="76"/>
        <v>Documentation of informed consent</v>
      </c>
      <c r="BX88" t="str">
        <f t="shared" si="77"/>
        <v>Benefits of the use of the drug, Risks of the use of the drug</v>
      </c>
      <c r="BY88" t="s">
        <v>686</v>
      </c>
      <c r="CA88" t="str">
        <f t="shared" si="78"/>
        <v>Risk of “dependence”, Risk of tolerance</v>
      </c>
      <c r="CB88" t="s">
        <v>686</v>
      </c>
      <c r="CD88" t="str">
        <f t="shared" si="79"/>
        <v>All controlled substances, including all opioids, All Schedule II drugs, including opioids</v>
      </c>
      <c r="CE88" t="s">
        <v>687</v>
      </c>
      <c r="CF88" t="s">
        <v>639</v>
      </c>
      <c r="CG88">
        <v>1</v>
      </c>
      <c r="CH88" t="s">
        <v>666</v>
      </c>
      <c r="CJ88" t="str">
        <f t="shared" si="80"/>
        <v>Licensing board of the practitioner violating the law</v>
      </c>
      <c r="CK88" t="s">
        <v>666</v>
      </c>
      <c r="CM88" t="str">
        <f t="shared" si="81"/>
        <v>Professional disciplinary action</v>
      </c>
      <c r="CN88" t="s">
        <v>666</v>
      </c>
    </row>
    <row r="89" spans="1:92" x14ac:dyDescent="0.35">
      <c r="A89" t="s">
        <v>239</v>
      </c>
      <c r="B89" s="1">
        <v>43431</v>
      </c>
      <c r="C89" s="1">
        <v>43445</v>
      </c>
      <c r="D89" t="str">
        <f t="shared" si="64"/>
        <v xml:space="preserve">Yes, for both adults and minors </v>
      </c>
      <c r="E89" t="s">
        <v>672</v>
      </c>
      <c r="G89" t="str">
        <f t="shared" si="65"/>
        <v>No</v>
      </c>
      <c r="J89">
        <v>1</v>
      </c>
      <c r="K89" t="s">
        <v>672</v>
      </c>
      <c r="M89" t="str">
        <f t="shared" si="82"/>
        <v>Physicians, Dentists, Nurse practitioners, Optometrist, Podiatrist</v>
      </c>
      <c r="N89" t="s">
        <v>688</v>
      </c>
      <c r="P89" t="str">
        <f t="shared" si="66"/>
        <v>Initial prescriptions, Informed consent must be obtained in all circumstances</v>
      </c>
      <c r="Q89" t="s">
        <v>674</v>
      </c>
      <c r="R89" t="s">
        <v>639</v>
      </c>
      <c r="S89" t="s">
        <v>675</v>
      </c>
      <c r="T89" t="s">
        <v>689</v>
      </c>
      <c r="U89" t="s">
        <v>677</v>
      </c>
      <c r="V89">
        <v>0</v>
      </c>
      <c r="Y89">
        <v>1</v>
      </c>
      <c r="Z89" t="s">
        <v>690</v>
      </c>
      <c r="AB89">
        <v>0</v>
      </c>
      <c r="AE89" t="str">
        <f t="shared" si="67"/>
        <v>Documentation of informed consent</v>
      </c>
      <c r="AH89" t="str">
        <f t="shared" si="68"/>
        <v>Benefits of the use of the drug, Risks of the use of the drug</v>
      </c>
      <c r="AI89" t="s">
        <v>691</v>
      </c>
      <c r="AK89" t="str">
        <f t="shared" si="69"/>
        <v>Risk of “dependence”, Risk of tolerance</v>
      </c>
      <c r="AL89" t="s">
        <v>692</v>
      </c>
      <c r="AN89" t="str">
        <f t="shared" si="70"/>
        <v>All controlled substances, including all opioids, All Schedule II drugs, including opioids</v>
      </c>
      <c r="AO89" t="s">
        <v>693</v>
      </c>
      <c r="AP89" t="s">
        <v>639</v>
      </c>
      <c r="AQ89">
        <v>1</v>
      </c>
      <c r="AR89" t="s">
        <v>666</v>
      </c>
      <c r="AT89" t="str">
        <f t="shared" si="71"/>
        <v>Licensing board of the practitioner violating the law</v>
      </c>
      <c r="AU89" t="s">
        <v>666</v>
      </c>
      <c r="AW89" t="str">
        <f t="shared" si="72"/>
        <v>Professional disciplinary action</v>
      </c>
      <c r="AX89" t="s">
        <v>666</v>
      </c>
      <c r="AZ89">
        <v>1</v>
      </c>
      <c r="BA89" t="s">
        <v>666</v>
      </c>
      <c r="BC89" t="str">
        <f t="shared" si="73"/>
        <v>Physicians, Dentists, Nurse practitioners, Optometrist, Podiatrist</v>
      </c>
      <c r="BD89" t="s">
        <v>694</v>
      </c>
      <c r="BF89" t="str">
        <f t="shared" si="74"/>
        <v>Initial prescriptions, Informed consent must be obtained in all circumstances</v>
      </c>
      <c r="BG89" t="s">
        <v>683</v>
      </c>
      <c r="BH89" t="s">
        <v>639</v>
      </c>
      <c r="BI89" t="s">
        <v>684</v>
      </c>
      <c r="BJ89" t="s">
        <v>670</v>
      </c>
      <c r="BK89" t="s">
        <v>677</v>
      </c>
      <c r="BL89" t="str">
        <f t="shared" si="75"/>
        <v>Parent, Surrogate</v>
      </c>
      <c r="BM89" t="s">
        <v>666</v>
      </c>
      <c r="BO89">
        <v>1</v>
      </c>
      <c r="BP89" t="s">
        <v>695</v>
      </c>
      <c r="BR89">
        <v>0</v>
      </c>
      <c r="BU89" t="str">
        <f t="shared" si="76"/>
        <v>Documentation of informed consent</v>
      </c>
      <c r="BX89" t="str">
        <f t="shared" si="77"/>
        <v>Benefits of the use of the drug, Risks of the use of the drug</v>
      </c>
      <c r="BY89" t="s">
        <v>696</v>
      </c>
      <c r="CA89" t="str">
        <f t="shared" si="78"/>
        <v>Risk of “dependence”, Risk of tolerance</v>
      </c>
      <c r="CB89" t="s">
        <v>696</v>
      </c>
      <c r="CD89" t="str">
        <f t="shared" si="79"/>
        <v>All controlled substances, including all opioids, All Schedule II drugs, including opioids</v>
      </c>
      <c r="CE89" t="s">
        <v>697</v>
      </c>
      <c r="CF89" t="s">
        <v>639</v>
      </c>
      <c r="CG89">
        <v>1</v>
      </c>
      <c r="CH89" t="s">
        <v>666</v>
      </c>
      <c r="CJ89" t="str">
        <f t="shared" si="80"/>
        <v>Licensing board of the practitioner violating the law</v>
      </c>
      <c r="CK89" t="s">
        <v>666</v>
      </c>
      <c r="CM89" t="str">
        <f t="shared" si="81"/>
        <v>Professional disciplinary action</v>
      </c>
      <c r="CN89" t="s">
        <v>666</v>
      </c>
    </row>
    <row r="90" spans="1:92" x14ac:dyDescent="0.35">
      <c r="A90" t="s">
        <v>239</v>
      </c>
      <c r="B90" s="1">
        <v>43446</v>
      </c>
      <c r="C90" s="1">
        <v>43786</v>
      </c>
      <c r="D90" t="str">
        <f t="shared" si="64"/>
        <v xml:space="preserve">Yes, for both adults and minors </v>
      </c>
      <c r="E90" t="s">
        <v>672</v>
      </c>
      <c r="G90" t="str">
        <f t="shared" si="65"/>
        <v>No</v>
      </c>
      <c r="J90">
        <v>1</v>
      </c>
      <c r="K90" t="s">
        <v>672</v>
      </c>
      <c r="M90" t="str">
        <f t="shared" si="82"/>
        <v>Physicians, Dentists, Nurse practitioners, Optometrist, Podiatrist</v>
      </c>
      <c r="N90" t="s">
        <v>688</v>
      </c>
      <c r="P90" t="str">
        <f t="shared" si="66"/>
        <v>Initial prescriptions, Informed consent must be obtained in all circumstances</v>
      </c>
      <c r="Q90" t="s">
        <v>674</v>
      </c>
      <c r="R90" t="s">
        <v>639</v>
      </c>
      <c r="S90" t="s">
        <v>675</v>
      </c>
      <c r="T90" t="s">
        <v>689</v>
      </c>
      <c r="U90" t="s">
        <v>677</v>
      </c>
      <c r="V90">
        <v>0</v>
      </c>
      <c r="Y90">
        <v>1</v>
      </c>
      <c r="Z90" t="s">
        <v>690</v>
      </c>
      <c r="AB90">
        <v>0</v>
      </c>
      <c r="AE90" t="str">
        <f t="shared" si="67"/>
        <v>Documentation of informed consent</v>
      </c>
      <c r="AH90" t="str">
        <f t="shared" si="68"/>
        <v>Benefits of the use of the drug, Risks of the use of the drug</v>
      </c>
      <c r="AI90" t="s">
        <v>691</v>
      </c>
      <c r="AK90" t="str">
        <f t="shared" si="69"/>
        <v>Risk of “dependence”, Risk of tolerance</v>
      </c>
      <c r="AL90" t="s">
        <v>692</v>
      </c>
      <c r="AN90" t="str">
        <f t="shared" si="70"/>
        <v>All controlled substances, including all opioids, All Schedule II drugs, including opioids</v>
      </c>
      <c r="AO90" t="s">
        <v>693</v>
      </c>
      <c r="AP90" t="s">
        <v>639</v>
      </c>
      <c r="AQ90">
        <v>1</v>
      </c>
      <c r="AR90" t="s">
        <v>666</v>
      </c>
      <c r="AT90" t="str">
        <f t="shared" si="71"/>
        <v>Licensing board of the practitioner violating the law</v>
      </c>
      <c r="AU90" t="s">
        <v>666</v>
      </c>
      <c r="AW90" t="str">
        <f t="shared" si="72"/>
        <v>Professional disciplinary action</v>
      </c>
      <c r="AX90" t="s">
        <v>666</v>
      </c>
      <c r="AZ90">
        <v>1</v>
      </c>
      <c r="BA90" t="s">
        <v>666</v>
      </c>
      <c r="BC90" t="str">
        <f t="shared" si="73"/>
        <v>Physicians, Dentists, Nurse practitioners, Optometrist, Podiatrist</v>
      </c>
      <c r="BD90" t="s">
        <v>694</v>
      </c>
      <c r="BF90" t="str">
        <f t="shared" si="74"/>
        <v>Initial prescriptions, Informed consent must be obtained in all circumstances</v>
      </c>
      <c r="BG90" t="s">
        <v>683</v>
      </c>
      <c r="BH90" t="s">
        <v>639</v>
      </c>
      <c r="BI90" t="s">
        <v>684</v>
      </c>
      <c r="BJ90" t="s">
        <v>670</v>
      </c>
      <c r="BK90" t="s">
        <v>677</v>
      </c>
      <c r="BL90" t="str">
        <f t="shared" si="75"/>
        <v>Parent, Surrogate</v>
      </c>
      <c r="BM90" t="s">
        <v>666</v>
      </c>
      <c r="BO90">
        <v>1</v>
      </c>
      <c r="BP90" t="s">
        <v>695</v>
      </c>
      <c r="BR90">
        <v>0</v>
      </c>
      <c r="BU90" t="str">
        <f t="shared" si="76"/>
        <v>Documentation of informed consent</v>
      </c>
      <c r="BX90" t="str">
        <f t="shared" si="77"/>
        <v>Benefits of the use of the drug, Risks of the use of the drug</v>
      </c>
      <c r="BY90" t="s">
        <v>696</v>
      </c>
      <c r="CA90" t="str">
        <f t="shared" si="78"/>
        <v>Risk of “dependence”, Risk of tolerance</v>
      </c>
      <c r="CB90" t="s">
        <v>696</v>
      </c>
      <c r="CD90" t="str">
        <f t="shared" si="79"/>
        <v>All controlled substances, including all opioids, All Schedule II drugs, including opioids</v>
      </c>
      <c r="CE90" t="s">
        <v>697</v>
      </c>
      <c r="CF90" t="s">
        <v>639</v>
      </c>
      <c r="CG90">
        <v>1</v>
      </c>
      <c r="CH90" t="s">
        <v>666</v>
      </c>
      <c r="CJ90" t="str">
        <f t="shared" si="80"/>
        <v>Licensing board of the practitioner violating the law</v>
      </c>
      <c r="CK90" t="s">
        <v>666</v>
      </c>
      <c r="CM90" t="str">
        <f t="shared" si="81"/>
        <v>Professional disciplinary action</v>
      </c>
      <c r="CN90" t="s">
        <v>666</v>
      </c>
    </row>
    <row r="91" spans="1:92" x14ac:dyDescent="0.35">
      <c r="A91" t="s">
        <v>239</v>
      </c>
      <c r="B91" s="1">
        <v>43787</v>
      </c>
      <c r="C91" s="1">
        <v>43804</v>
      </c>
      <c r="D91" t="str">
        <f t="shared" si="64"/>
        <v xml:space="preserve">Yes, for both adults and minors </v>
      </c>
      <c r="E91" t="s">
        <v>672</v>
      </c>
      <c r="G91" t="str">
        <f t="shared" si="65"/>
        <v>No</v>
      </c>
      <c r="J91">
        <v>1</v>
      </c>
      <c r="K91" t="s">
        <v>672</v>
      </c>
      <c r="M91" t="str">
        <f t="shared" si="82"/>
        <v>Physicians, Dentists, Nurse practitioners, Optometrist, Podiatrist</v>
      </c>
      <c r="N91" t="s">
        <v>698</v>
      </c>
      <c r="P91" t="str">
        <f t="shared" si="66"/>
        <v>Initial prescriptions, Informed consent must be obtained in all circumstances</v>
      </c>
      <c r="Q91" t="s">
        <v>674</v>
      </c>
      <c r="R91" t="s">
        <v>639</v>
      </c>
      <c r="S91" t="s">
        <v>675</v>
      </c>
      <c r="T91" t="s">
        <v>699</v>
      </c>
      <c r="U91" t="s">
        <v>700</v>
      </c>
      <c r="V91">
        <v>0</v>
      </c>
      <c r="Y91">
        <v>1</v>
      </c>
      <c r="Z91" t="s">
        <v>690</v>
      </c>
      <c r="AB91">
        <v>0</v>
      </c>
      <c r="AE91" t="str">
        <f t="shared" si="67"/>
        <v>Documentation of informed consent</v>
      </c>
      <c r="AH91" t="str">
        <f t="shared" si="68"/>
        <v>Benefits of the use of the drug, Risks of the use of the drug</v>
      </c>
      <c r="AI91" t="s">
        <v>701</v>
      </c>
      <c r="AK91" t="str">
        <f t="shared" si="69"/>
        <v>Risk of “dependence”, Risk of tolerance</v>
      </c>
      <c r="AL91" t="s">
        <v>702</v>
      </c>
      <c r="AN91" t="str">
        <f t="shared" si="70"/>
        <v>All controlled substances, including all opioids, All Schedule II drugs, including opioids</v>
      </c>
      <c r="AO91" t="s">
        <v>703</v>
      </c>
      <c r="AP91" t="s">
        <v>639</v>
      </c>
      <c r="AQ91">
        <v>1</v>
      </c>
      <c r="AR91" t="s">
        <v>666</v>
      </c>
      <c r="AT91" t="str">
        <f t="shared" si="71"/>
        <v>Licensing board of the practitioner violating the law</v>
      </c>
      <c r="AU91" t="s">
        <v>666</v>
      </c>
      <c r="AW91" t="str">
        <f t="shared" si="72"/>
        <v>Professional disciplinary action</v>
      </c>
      <c r="AX91" t="s">
        <v>666</v>
      </c>
      <c r="AZ91">
        <v>1</v>
      </c>
      <c r="BA91" t="s">
        <v>666</v>
      </c>
      <c r="BC91" t="str">
        <f t="shared" si="73"/>
        <v>Physicians, Dentists, Nurse practitioners, Optometrist, Podiatrist</v>
      </c>
      <c r="BD91" t="s">
        <v>704</v>
      </c>
      <c r="BF91" t="str">
        <f t="shared" si="74"/>
        <v>Initial prescriptions, Informed consent must be obtained in all circumstances</v>
      </c>
      <c r="BG91" t="s">
        <v>683</v>
      </c>
      <c r="BH91" t="s">
        <v>639</v>
      </c>
      <c r="BI91" t="s">
        <v>684</v>
      </c>
      <c r="BJ91" t="s">
        <v>670</v>
      </c>
      <c r="BK91" t="s">
        <v>700</v>
      </c>
      <c r="BL91" t="str">
        <f t="shared" si="75"/>
        <v>Parent, Surrogate</v>
      </c>
      <c r="BM91" t="s">
        <v>666</v>
      </c>
      <c r="BO91">
        <v>1</v>
      </c>
      <c r="BP91" t="s">
        <v>695</v>
      </c>
      <c r="BR91">
        <v>0</v>
      </c>
      <c r="BU91" t="str">
        <f t="shared" si="76"/>
        <v>Documentation of informed consent</v>
      </c>
      <c r="BX91" t="str">
        <f t="shared" si="77"/>
        <v>Benefits of the use of the drug, Risks of the use of the drug</v>
      </c>
      <c r="BY91" t="s">
        <v>705</v>
      </c>
      <c r="CA91" t="str">
        <f t="shared" si="78"/>
        <v>Risk of “dependence”, Risk of tolerance</v>
      </c>
      <c r="CB91" t="s">
        <v>705</v>
      </c>
      <c r="CD91" t="str">
        <f t="shared" si="79"/>
        <v>All controlled substances, including all opioids, All Schedule II drugs, including opioids</v>
      </c>
      <c r="CE91" t="s">
        <v>706</v>
      </c>
      <c r="CF91" t="s">
        <v>639</v>
      </c>
      <c r="CG91">
        <v>1</v>
      </c>
      <c r="CH91" t="s">
        <v>666</v>
      </c>
      <c r="CJ91" t="str">
        <f t="shared" si="80"/>
        <v>Licensing board of the practitioner violating the law</v>
      </c>
      <c r="CK91" t="s">
        <v>666</v>
      </c>
      <c r="CM91" t="str">
        <f t="shared" si="81"/>
        <v>Professional disciplinary action</v>
      </c>
      <c r="CN91" t="s">
        <v>666</v>
      </c>
    </row>
    <row r="92" spans="1:92" x14ac:dyDescent="0.35">
      <c r="A92" t="s">
        <v>239</v>
      </c>
      <c r="B92" s="1">
        <v>43805</v>
      </c>
      <c r="C92" s="1">
        <v>43830</v>
      </c>
      <c r="D92" t="str">
        <f t="shared" si="64"/>
        <v xml:space="preserve">Yes, for both adults and minors </v>
      </c>
      <c r="E92" t="s">
        <v>672</v>
      </c>
      <c r="G92" t="str">
        <f t="shared" si="65"/>
        <v>No</v>
      </c>
      <c r="J92">
        <v>1</v>
      </c>
      <c r="K92" t="s">
        <v>672</v>
      </c>
      <c r="M92" t="str">
        <f t="shared" si="82"/>
        <v>Physicians, Dentists, Nurse practitioners, Optometrist, Podiatrist</v>
      </c>
      <c r="N92" t="s">
        <v>707</v>
      </c>
      <c r="P92" t="str">
        <f t="shared" si="66"/>
        <v>Initial prescriptions, Informed consent must be obtained in all circumstances</v>
      </c>
      <c r="Q92" t="s">
        <v>708</v>
      </c>
      <c r="R92" t="s">
        <v>639</v>
      </c>
      <c r="S92" t="s">
        <v>675</v>
      </c>
      <c r="T92" t="s">
        <v>699</v>
      </c>
      <c r="U92" t="s">
        <v>709</v>
      </c>
      <c r="V92">
        <v>0</v>
      </c>
      <c r="Y92">
        <v>1</v>
      </c>
      <c r="Z92" t="s">
        <v>710</v>
      </c>
      <c r="AB92">
        <v>0</v>
      </c>
      <c r="AE92" t="str">
        <f t="shared" si="67"/>
        <v>Documentation of informed consent</v>
      </c>
      <c r="AH92" t="str">
        <f t="shared" si="68"/>
        <v>Benefits of the use of the drug, Risks of the use of the drug</v>
      </c>
      <c r="AI92" t="s">
        <v>701</v>
      </c>
      <c r="AK92" t="str">
        <f t="shared" si="69"/>
        <v>Risk of “dependence”, Risk of tolerance</v>
      </c>
      <c r="AL92" t="s">
        <v>701</v>
      </c>
      <c r="AN92" t="str">
        <f t="shared" si="70"/>
        <v>All controlled substances, including all opioids, All Schedule II drugs, including opioids</v>
      </c>
      <c r="AO92" t="s">
        <v>703</v>
      </c>
      <c r="AP92" t="s">
        <v>639</v>
      </c>
      <c r="AQ92">
        <v>1</v>
      </c>
      <c r="AR92" t="s">
        <v>666</v>
      </c>
      <c r="AT92" t="str">
        <f t="shared" si="71"/>
        <v>Licensing board of the practitioner violating the law</v>
      </c>
      <c r="AU92" t="s">
        <v>666</v>
      </c>
      <c r="AW92" t="str">
        <f t="shared" si="72"/>
        <v>Professional disciplinary action</v>
      </c>
      <c r="AX92" t="s">
        <v>666</v>
      </c>
      <c r="AZ92">
        <v>1</v>
      </c>
      <c r="BA92" t="s">
        <v>666</v>
      </c>
      <c r="BC92" t="str">
        <f t="shared" si="73"/>
        <v>Physicians, Dentists, Nurse practitioners, Optometrist, Podiatrist</v>
      </c>
      <c r="BD92" t="s">
        <v>711</v>
      </c>
      <c r="BF92" t="str">
        <f t="shared" si="74"/>
        <v>Initial prescriptions, Informed consent must be obtained in all circumstances</v>
      </c>
      <c r="BG92" t="s">
        <v>683</v>
      </c>
      <c r="BH92" t="s">
        <v>639</v>
      </c>
      <c r="BI92" t="s">
        <v>684</v>
      </c>
      <c r="BJ92" t="s">
        <v>712</v>
      </c>
      <c r="BK92" t="s">
        <v>709</v>
      </c>
      <c r="BL92" t="str">
        <f t="shared" si="75"/>
        <v>Parent, Surrogate</v>
      </c>
      <c r="BM92" t="s">
        <v>666</v>
      </c>
      <c r="BO92">
        <v>1</v>
      </c>
      <c r="BP92" t="s">
        <v>713</v>
      </c>
      <c r="BR92">
        <v>0</v>
      </c>
      <c r="BU92" t="str">
        <f t="shared" si="76"/>
        <v>Documentation of informed consent</v>
      </c>
      <c r="BX92" t="str">
        <f t="shared" si="77"/>
        <v>Benefits of the use of the drug, Risks of the use of the drug</v>
      </c>
      <c r="BY92" t="s">
        <v>705</v>
      </c>
      <c r="CA92" t="str">
        <f t="shared" si="78"/>
        <v>Risk of “dependence”, Risk of tolerance</v>
      </c>
      <c r="CB92" t="s">
        <v>705</v>
      </c>
      <c r="CD92" t="str">
        <f t="shared" si="79"/>
        <v>All controlled substances, including all opioids, All Schedule II drugs, including opioids</v>
      </c>
      <c r="CE92" t="s">
        <v>706</v>
      </c>
      <c r="CF92" t="s">
        <v>639</v>
      </c>
      <c r="CG92">
        <v>1</v>
      </c>
      <c r="CH92" t="s">
        <v>666</v>
      </c>
      <c r="CJ92" t="str">
        <f t="shared" si="80"/>
        <v>Licensing board of the practitioner violating the law</v>
      </c>
      <c r="CK92" t="s">
        <v>666</v>
      </c>
      <c r="CM92" t="str">
        <f t="shared" si="81"/>
        <v>Professional disciplinary action</v>
      </c>
      <c r="CN92" t="s">
        <v>666</v>
      </c>
    </row>
    <row r="93" spans="1:92" x14ac:dyDescent="0.35">
      <c r="A93" t="s">
        <v>240</v>
      </c>
      <c r="B93" s="1">
        <v>41640</v>
      </c>
      <c r="C93" s="1">
        <v>42947</v>
      </c>
      <c r="D93" t="str">
        <f t="shared" si="64"/>
        <v xml:space="preserve">Yes, for both adults and minors </v>
      </c>
      <c r="E93" t="s">
        <v>714</v>
      </c>
      <c r="G93" t="str">
        <f t="shared" si="65"/>
        <v>No</v>
      </c>
      <c r="J93">
        <v>1</v>
      </c>
      <c r="K93" t="s">
        <v>714</v>
      </c>
      <c r="M93" t="str">
        <f>("Physicians")</f>
        <v>Physicians</v>
      </c>
      <c r="N93" t="s">
        <v>715</v>
      </c>
      <c r="P93" t="str">
        <f>("Treatment for a duration exceeding 3 months, Treatment of chronic pain")</f>
        <v>Treatment for a duration exceeding 3 months, Treatment of chronic pain</v>
      </c>
      <c r="Q93" t="s">
        <v>716</v>
      </c>
      <c r="R93" t="s">
        <v>717</v>
      </c>
      <c r="S93" t="str">
        <f>("Cancer related care")</f>
        <v>Cancer related care</v>
      </c>
      <c r="T93" t="s">
        <v>715</v>
      </c>
      <c r="V93">
        <v>1</v>
      </c>
      <c r="W93" t="s">
        <v>715</v>
      </c>
      <c r="Y93">
        <v>1</v>
      </c>
      <c r="Z93" t="s">
        <v>715</v>
      </c>
      <c r="AB93">
        <v>0</v>
      </c>
      <c r="AE93" t="str">
        <f t="shared" si="67"/>
        <v>Documentation of informed consent</v>
      </c>
      <c r="AF93" t="s">
        <v>715</v>
      </c>
      <c r="AH93" t="str">
        <f t="shared" si="68"/>
        <v>Benefits of the use of the drug, Risks of the use of the drug</v>
      </c>
      <c r="AI93" t="s">
        <v>715</v>
      </c>
      <c r="AK93" t="str">
        <f>("Law doesn’t specify which specific risks must be discussed")</f>
        <v>Law doesn’t specify which specific risks must be discussed</v>
      </c>
      <c r="AN93" t="str">
        <f>("All controlled substances, including all opioids")</f>
        <v>All controlled substances, including all opioids</v>
      </c>
      <c r="AO93" t="s">
        <v>715</v>
      </c>
      <c r="AQ93">
        <v>1</v>
      </c>
      <c r="AR93" t="s">
        <v>718</v>
      </c>
      <c r="AT93" t="str">
        <f>("Board of medicine")</f>
        <v>Board of medicine</v>
      </c>
      <c r="AU93" t="s">
        <v>719</v>
      </c>
      <c r="AW93" t="str">
        <f t="shared" si="72"/>
        <v>Professional disciplinary action</v>
      </c>
      <c r="AX93" t="s">
        <v>720</v>
      </c>
      <c r="AZ93">
        <v>1</v>
      </c>
      <c r="BA93" t="s">
        <v>714</v>
      </c>
      <c r="BC93" t="str">
        <f>("Physicians")</f>
        <v>Physicians</v>
      </c>
      <c r="BD93" t="s">
        <v>714</v>
      </c>
      <c r="BF93" t="str">
        <f>("Treatment for a duration exceeding 3 months, Treatment of chronic pain")</f>
        <v>Treatment for a duration exceeding 3 months, Treatment of chronic pain</v>
      </c>
      <c r="BG93" t="s">
        <v>716</v>
      </c>
      <c r="BI93" t="str">
        <f>("Cancer related care")</f>
        <v>Cancer related care</v>
      </c>
      <c r="BJ93" t="s">
        <v>715</v>
      </c>
      <c r="BL93" t="str">
        <f>("The minor, Guardian")</f>
        <v>The minor, Guardian</v>
      </c>
      <c r="BM93" t="s">
        <v>715</v>
      </c>
      <c r="BO93">
        <v>1</v>
      </c>
      <c r="BP93" t="s">
        <v>715</v>
      </c>
      <c r="BR93">
        <v>0</v>
      </c>
      <c r="BU93" t="str">
        <f t="shared" si="76"/>
        <v>Documentation of informed consent</v>
      </c>
      <c r="BV93" t="s">
        <v>715</v>
      </c>
      <c r="BX93" t="str">
        <f t="shared" si="77"/>
        <v>Benefits of the use of the drug, Risks of the use of the drug</v>
      </c>
      <c r="BY93" t="s">
        <v>715</v>
      </c>
      <c r="CA93" t="str">
        <f>("Law doesn't specify which specific risks must be discussed")</f>
        <v>Law doesn't specify which specific risks must be discussed</v>
      </c>
      <c r="CD93" t="str">
        <f>("All controlled substances, including all opioids")</f>
        <v>All controlled substances, including all opioids</v>
      </c>
      <c r="CE93" t="s">
        <v>715</v>
      </c>
      <c r="CG93">
        <v>1</v>
      </c>
      <c r="CH93" t="s">
        <v>718</v>
      </c>
      <c r="CJ93" t="str">
        <f>("Board of medicine")</f>
        <v>Board of medicine</v>
      </c>
      <c r="CK93" t="s">
        <v>719</v>
      </c>
      <c r="CM93" t="str">
        <f t="shared" si="81"/>
        <v>Professional disciplinary action</v>
      </c>
      <c r="CN93" t="s">
        <v>718</v>
      </c>
    </row>
    <row r="94" spans="1:92" x14ac:dyDescent="0.35">
      <c r="A94" t="s">
        <v>240</v>
      </c>
      <c r="B94" s="1">
        <v>42948</v>
      </c>
      <c r="C94" s="1">
        <v>43312</v>
      </c>
      <c r="D94" t="str">
        <f t="shared" si="64"/>
        <v xml:space="preserve">Yes, for both adults and minors </v>
      </c>
      <c r="E94" t="s">
        <v>714</v>
      </c>
      <c r="G94" t="str">
        <f t="shared" si="65"/>
        <v>No</v>
      </c>
      <c r="J94">
        <v>1</v>
      </c>
      <c r="K94" t="s">
        <v>714</v>
      </c>
      <c r="M94" t="str">
        <f>("Physicians, Dentists, Podiatrist")</f>
        <v>Physicians, Dentists, Podiatrist</v>
      </c>
      <c r="N94" t="s">
        <v>721</v>
      </c>
      <c r="O94" t="s">
        <v>722</v>
      </c>
      <c r="P94" t="str">
        <f>("Treatment for a duration exceeding 3 months, Treatment of chronic pain")</f>
        <v>Treatment for a duration exceeding 3 months, Treatment of chronic pain</v>
      </c>
      <c r="Q94" t="s">
        <v>716</v>
      </c>
      <c r="R94" t="s">
        <v>723</v>
      </c>
      <c r="S94" t="str">
        <f>("Cancer related care")</f>
        <v>Cancer related care</v>
      </c>
      <c r="T94" t="s">
        <v>715</v>
      </c>
      <c r="U94" t="s">
        <v>724</v>
      </c>
      <c r="V94">
        <v>1</v>
      </c>
      <c r="W94" t="s">
        <v>715</v>
      </c>
      <c r="X94" t="s">
        <v>725</v>
      </c>
      <c r="Y94">
        <v>1</v>
      </c>
      <c r="Z94" t="s">
        <v>715</v>
      </c>
      <c r="AA94" t="s">
        <v>726</v>
      </c>
      <c r="AB94">
        <v>0</v>
      </c>
      <c r="AE94" t="str">
        <f t="shared" si="67"/>
        <v>Documentation of informed consent</v>
      </c>
      <c r="AF94" t="s">
        <v>715</v>
      </c>
      <c r="AH94" t="str">
        <f>("Benefits of the use of the drug, Risks of the use of the drug, Option to fill prescription for a lesser quantity than prescribed")</f>
        <v>Benefits of the use of the drug, Risks of the use of the drug, Option to fill prescription for a lesser quantity than prescribed</v>
      </c>
      <c r="AI94" t="s">
        <v>715</v>
      </c>
      <c r="AJ94" t="s">
        <v>727</v>
      </c>
      <c r="AK94" t="str">
        <f>("Law doesn’t specify which specific risks must be discussed")</f>
        <v>Law doesn’t specify which specific risks must be discussed</v>
      </c>
      <c r="AN94" t="str">
        <f>("All controlled substances, including all opioids, All opioids ")</f>
        <v xml:space="preserve">All controlled substances, including all opioids, All opioids </v>
      </c>
      <c r="AO94" t="s">
        <v>715</v>
      </c>
      <c r="AP94" t="s">
        <v>723</v>
      </c>
      <c r="AQ94">
        <v>1</v>
      </c>
      <c r="AR94" t="s">
        <v>718</v>
      </c>
      <c r="AT94" t="str">
        <f>("Board of medicine")</f>
        <v>Board of medicine</v>
      </c>
      <c r="AU94" t="s">
        <v>719</v>
      </c>
      <c r="AW94" t="str">
        <f t="shared" si="72"/>
        <v>Professional disciplinary action</v>
      </c>
      <c r="AX94" t="s">
        <v>718</v>
      </c>
      <c r="AZ94">
        <v>1</v>
      </c>
      <c r="BA94" t="s">
        <v>714</v>
      </c>
      <c r="BC94" t="str">
        <f>("Physicians, Dentists, Podiatrist")</f>
        <v>Physicians, Dentists, Podiatrist</v>
      </c>
      <c r="BD94" t="s">
        <v>714</v>
      </c>
      <c r="BE94" t="s">
        <v>728</v>
      </c>
      <c r="BF94" t="str">
        <f>("Treatment for a duration exceeding 3 months, Treatment of chronic pain, Informed consent must be obtained in all circumstances")</f>
        <v>Treatment for a duration exceeding 3 months, Treatment of chronic pain, Informed consent must be obtained in all circumstances</v>
      </c>
      <c r="BG94" t="s">
        <v>729</v>
      </c>
      <c r="BH94" t="s">
        <v>730</v>
      </c>
      <c r="BI94" t="str">
        <f>("Cancer related care")</f>
        <v>Cancer related care</v>
      </c>
      <c r="BJ94" t="s">
        <v>715</v>
      </c>
      <c r="BK94" t="s">
        <v>724</v>
      </c>
      <c r="BL94" t="str">
        <f>("The minor, Parent, Guardian, Tutor")</f>
        <v>The minor, Parent, Guardian, Tutor</v>
      </c>
      <c r="BM94" t="s">
        <v>715</v>
      </c>
      <c r="BN94" t="s">
        <v>731</v>
      </c>
      <c r="BO94">
        <v>1</v>
      </c>
      <c r="BP94" t="s">
        <v>715</v>
      </c>
      <c r="BQ94" t="s">
        <v>726</v>
      </c>
      <c r="BR94">
        <v>0</v>
      </c>
      <c r="BU94" t="str">
        <f t="shared" si="76"/>
        <v>Documentation of informed consent</v>
      </c>
      <c r="BV94" t="s">
        <v>715</v>
      </c>
      <c r="BX94" t="str">
        <f>("Benefits of the use of the drug, Risks of the use of the drug, Option to fill prescription for a lesser quantity then prescribed")</f>
        <v>Benefits of the use of the drug, Risks of the use of the drug, Option to fill prescription for a lesser quantity then prescribed</v>
      </c>
      <c r="BY94" t="s">
        <v>715</v>
      </c>
      <c r="BZ94" t="s">
        <v>732</v>
      </c>
      <c r="CA94" t="str">
        <f>("Law doesn't specify which specific risks must be discussed")</f>
        <v>Law doesn't specify which specific risks must be discussed</v>
      </c>
      <c r="CD94" t="str">
        <f>("All controlled substances, including all opioids, All opioids ")</f>
        <v xml:space="preserve">All controlled substances, including all opioids, All opioids </v>
      </c>
      <c r="CE94" t="s">
        <v>715</v>
      </c>
      <c r="CF94" t="s">
        <v>730</v>
      </c>
      <c r="CG94">
        <v>1</v>
      </c>
      <c r="CH94" t="s">
        <v>718</v>
      </c>
      <c r="CJ94" t="str">
        <f>("Board of medicine")</f>
        <v>Board of medicine</v>
      </c>
      <c r="CK94" t="s">
        <v>719</v>
      </c>
      <c r="CM94" t="str">
        <f t="shared" si="81"/>
        <v>Professional disciplinary action</v>
      </c>
      <c r="CN94" t="s">
        <v>718</v>
      </c>
    </row>
    <row r="95" spans="1:92" x14ac:dyDescent="0.35">
      <c r="A95" t="s">
        <v>240</v>
      </c>
      <c r="B95" s="1">
        <v>43313</v>
      </c>
      <c r="C95" s="1">
        <v>43677</v>
      </c>
      <c r="D95" t="str">
        <f t="shared" si="64"/>
        <v xml:space="preserve">Yes, for both adults and minors </v>
      </c>
      <c r="E95" t="s">
        <v>714</v>
      </c>
      <c r="G95" t="str">
        <f t="shared" si="65"/>
        <v>No</v>
      </c>
      <c r="J95">
        <v>1</v>
      </c>
      <c r="K95" t="s">
        <v>714</v>
      </c>
      <c r="M95" t="str">
        <f>("Physicians, Dentists, Podiatrist")</f>
        <v>Physicians, Dentists, Podiatrist</v>
      </c>
      <c r="N95" t="s">
        <v>721</v>
      </c>
      <c r="O95" t="s">
        <v>722</v>
      </c>
      <c r="P95" t="str">
        <f>("Treatment for a duration exceeding 3 months, Treatment of chronic pain")</f>
        <v>Treatment for a duration exceeding 3 months, Treatment of chronic pain</v>
      </c>
      <c r="Q95" t="s">
        <v>729</v>
      </c>
      <c r="R95" t="s">
        <v>723</v>
      </c>
      <c r="S95" t="str">
        <f>("Cancer related care")</f>
        <v>Cancer related care</v>
      </c>
      <c r="T95" t="s">
        <v>733</v>
      </c>
      <c r="U95" t="s">
        <v>724</v>
      </c>
      <c r="V95">
        <v>1</v>
      </c>
      <c r="W95" t="s">
        <v>733</v>
      </c>
      <c r="X95" t="s">
        <v>725</v>
      </c>
      <c r="Y95">
        <v>1</v>
      </c>
      <c r="Z95" t="s">
        <v>715</v>
      </c>
      <c r="AA95" t="s">
        <v>726</v>
      </c>
      <c r="AB95">
        <v>0</v>
      </c>
      <c r="AE95" t="str">
        <f t="shared" si="67"/>
        <v>Documentation of informed consent</v>
      </c>
      <c r="AF95" t="s">
        <v>715</v>
      </c>
      <c r="AH95" t="str">
        <f>("Benefits of the use of the drug, Risks of the use of the drug, Option to fill prescription for a lesser quantity than prescribed")</f>
        <v>Benefits of the use of the drug, Risks of the use of the drug, Option to fill prescription for a lesser quantity than prescribed</v>
      </c>
      <c r="AI95" t="s">
        <v>733</v>
      </c>
      <c r="AJ95" t="s">
        <v>727</v>
      </c>
      <c r="AK95" t="str">
        <f>("Law doesn’t specify which specific risks must be discussed")</f>
        <v>Law doesn’t specify which specific risks must be discussed</v>
      </c>
      <c r="AN95" t="str">
        <f>("All controlled substances, including all opioids, All opioids ")</f>
        <v xml:space="preserve">All controlled substances, including all opioids, All opioids </v>
      </c>
      <c r="AO95" t="s">
        <v>715</v>
      </c>
      <c r="AP95" t="s">
        <v>723</v>
      </c>
      <c r="AQ95">
        <v>1</v>
      </c>
      <c r="AR95" t="s">
        <v>718</v>
      </c>
      <c r="AT95" t="str">
        <f>("Board of medicine")</f>
        <v>Board of medicine</v>
      </c>
      <c r="AU95" t="s">
        <v>719</v>
      </c>
      <c r="AW95" t="str">
        <f t="shared" si="72"/>
        <v>Professional disciplinary action</v>
      </c>
      <c r="AX95" t="s">
        <v>718</v>
      </c>
      <c r="AZ95">
        <v>1</v>
      </c>
      <c r="BA95" t="s">
        <v>734</v>
      </c>
      <c r="BC95" t="str">
        <f>("Physicians, Dentists, Podiatrist")</f>
        <v>Physicians, Dentists, Podiatrist</v>
      </c>
      <c r="BD95" t="s">
        <v>734</v>
      </c>
      <c r="BE95" t="s">
        <v>728</v>
      </c>
      <c r="BF95" t="str">
        <f>("Treatment for a duration exceeding 3 months, Treatment of chronic pain, Informed consent must be obtained in all circumstances")</f>
        <v>Treatment for a duration exceeding 3 months, Treatment of chronic pain, Informed consent must be obtained in all circumstances</v>
      </c>
      <c r="BG95" t="s">
        <v>735</v>
      </c>
      <c r="BH95" t="s">
        <v>730</v>
      </c>
      <c r="BI95" t="str">
        <f>("Cancer related care")</f>
        <v>Cancer related care</v>
      </c>
      <c r="BJ95" t="s">
        <v>733</v>
      </c>
      <c r="BK95" t="s">
        <v>724</v>
      </c>
      <c r="BL95" t="str">
        <f>("The minor, Parent, Guardian, Tutor")</f>
        <v>The minor, Parent, Guardian, Tutor</v>
      </c>
      <c r="BM95" t="s">
        <v>733</v>
      </c>
      <c r="BN95" t="s">
        <v>731</v>
      </c>
      <c r="BO95">
        <v>1</v>
      </c>
      <c r="BP95" t="s">
        <v>715</v>
      </c>
      <c r="BQ95" t="s">
        <v>726</v>
      </c>
      <c r="BR95">
        <v>0</v>
      </c>
      <c r="BU95" t="str">
        <f t="shared" si="76"/>
        <v>Documentation of informed consent</v>
      </c>
      <c r="BV95" t="s">
        <v>715</v>
      </c>
      <c r="BX95" t="str">
        <f>("Benefits of the use of the drug, Risks of the use of the drug, Option to fill prescription for a lesser quantity then prescribed")</f>
        <v>Benefits of the use of the drug, Risks of the use of the drug, Option to fill prescription for a lesser quantity then prescribed</v>
      </c>
      <c r="BY95" t="s">
        <v>715</v>
      </c>
      <c r="BZ95" t="s">
        <v>732</v>
      </c>
      <c r="CA95" t="str">
        <f>("Law doesn't specify which specific risks must be discussed")</f>
        <v>Law doesn't specify which specific risks must be discussed</v>
      </c>
      <c r="CD95" t="str">
        <f>("All controlled substances, including all opioids, All opioids ")</f>
        <v xml:space="preserve">All controlled substances, including all opioids, All opioids </v>
      </c>
      <c r="CE95" t="s">
        <v>715</v>
      </c>
      <c r="CF95" t="s">
        <v>730</v>
      </c>
      <c r="CG95">
        <v>1</v>
      </c>
      <c r="CH95" t="s">
        <v>718</v>
      </c>
      <c r="CJ95" t="str">
        <f>("Board of medicine")</f>
        <v>Board of medicine</v>
      </c>
      <c r="CK95" t="s">
        <v>719</v>
      </c>
      <c r="CM95" t="str">
        <f t="shared" si="81"/>
        <v>Professional disciplinary action</v>
      </c>
      <c r="CN95" t="s">
        <v>718</v>
      </c>
    </row>
    <row r="96" spans="1:92" x14ac:dyDescent="0.35">
      <c r="A96" t="s">
        <v>240</v>
      </c>
      <c r="B96" s="1">
        <v>43678</v>
      </c>
      <c r="C96" s="1">
        <v>43830</v>
      </c>
      <c r="D96" t="str">
        <f t="shared" si="64"/>
        <v xml:space="preserve">Yes, for both adults and minors </v>
      </c>
      <c r="E96" t="s">
        <v>714</v>
      </c>
      <c r="G96" t="str">
        <f t="shared" si="65"/>
        <v>No</v>
      </c>
      <c r="J96">
        <v>1</v>
      </c>
      <c r="K96" t="s">
        <v>714</v>
      </c>
      <c r="M96" t="str">
        <f>("Physicians, Dentists, Podiatrist")</f>
        <v>Physicians, Dentists, Podiatrist</v>
      </c>
      <c r="N96" t="s">
        <v>721</v>
      </c>
      <c r="O96" t="s">
        <v>722</v>
      </c>
      <c r="P96" t="str">
        <f>("Treatment for a duration exceeding 3 months, Treatment of chronic pain")</f>
        <v>Treatment for a duration exceeding 3 months, Treatment of chronic pain</v>
      </c>
      <c r="Q96" t="s">
        <v>729</v>
      </c>
      <c r="R96" t="s">
        <v>723</v>
      </c>
      <c r="S96" t="str">
        <f>("Cancer related care")</f>
        <v>Cancer related care</v>
      </c>
      <c r="T96" t="s">
        <v>733</v>
      </c>
      <c r="U96" t="s">
        <v>724</v>
      </c>
      <c r="V96">
        <v>1</v>
      </c>
      <c r="W96" t="s">
        <v>733</v>
      </c>
      <c r="X96" t="s">
        <v>725</v>
      </c>
      <c r="Y96">
        <v>1</v>
      </c>
      <c r="Z96" t="s">
        <v>715</v>
      </c>
      <c r="AA96" t="s">
        <v>726</v>
      </c>
      <c r="AB96">
        <v>0</v>
      </c>
      <c r="AE96" t="str">
        <f t="shared" si="67"/>
        <v>Documentation of informed consent</v>
      </c>
      <c r="AF96" t="s">
        <v>715</v>
      </c>
      <c r="AH96" t="str">
        <f>("Benefits of the use of the drug, Risks of the use of the drug, Option to fill prescription for a lesser quantity than prescribed")</f>
        <v>Benefits of the use of the drug, Risks of the use of the drug, Option to fill prescription for a lesser quantity than prescribed</v>
      </c>
      <c r="AI96" t="s">
        <v>733</v>
      </c>
      <c r="AJ96" t="s">
        <v>727</v>
      </c>
      <c r="AK96" t="str">
        <f>("Law doesn’t specify which specific risks must be discussed")</f>
        <v>Law doesn’t specify which specific risks must be discussed</v>
      </c>
      <c r="AN96" t="str">
        <f>("All controlled substances, including all opioids, All opioids ")</f>
        <v xml:space="preserve">All controlled substances, including all opioids, All opioids </v>
      </c>
      <c r="AO96" t="s">
        <v>715</v>
      </c>
      <c r="AP96" t="s">
        <v>723</v>
      </c>
      <c r="AQ96">
        <v>1</v>
      </c>
      <c r="AR96" t="s">
        <v>718</v>
      </c>
      <c r="AT96" t="str">
        <f>("Board of medicine")</f>
        <v>Board of medicine</v>
      </c>
      <c r="AU96" t="s">
        <v>719</v>
      </c>
      <c r="AW96" t="str">
        <f t="shared" si="72"/>
        <v>Professional disciplinary action</v>
      </c>
      <c r="AX96" t="s">
        <v>718</v>
      </c>
      <c r="AZ96">
        <v>1</v>
      </c>
      <c r="BA96" t="s">
        <v>734</v>
      </c>
      <c r="BC96" t="str">
        <f>("Physicians, Dentists, Podiatrist")</f>
        <v>Physicians, Dentists, Podiatrist</v>
      </c>
      <c r="BD96" t="s">
        <v>734</v>
      </c>
      <c r="BE96" t="s">
        <v>728</v>
      </c>
      <c r="BF96" t="str">
        <f>("Treatment for a duration exceeding 3 months, Treatment of chronic pain, Informed consent must be obtained in all circumstances")</f>
        <v>Treatment for a duration exceeding 3 months, Treatment of chronic pain, Informed consent must be obtained in all circumstances</v>
      </c>
      <c r="BG96" t="s">
        <v>735</v>
      </c>
      <c r="BH96" t="s">
        <v>730</v>
      </c>
      <c r="BI96" t="str">
        <f>("Cancer related care")</f>
        <v>Cancer related care</v>
      </c>
      <c r="BJ96" t="s">
        <v>733</v>
      </c>
      <c r="BK96" t="s">
        <v>724</v>
      </c>
      <c r="BL96" t="str">
        <f>("The minor, Parent, Guardian, Tutor")</f>
        <v>The minor, Parent, Guardian, Tutor</v>
      </c>
      <c r="BM96" t="s">
        <v>733</v>
      </c>
      <c r="BN96" t="s">
        <v>731</v>
      </c>
      <c r="BO96">
        <v>1</v>
      </c>
      <c r="BP96" t="s">
        <v>715</v>
      </c>
      <c r="BQ96" t="s">
        <v>726</v>
      </c>
      <c r="BR96">
        <v>0</v>
      </c>
      <c r="BU96" t="str">
        <f t="shared" si="76"/>
        <v>Documentation of informed consent</v>
      </c>
      <c r="BV96" t="s">
        <v>715</v>
      </c>
      <c r="BX96" t="str">
        <f>("Benefits of the use of the drug, Risks of the use of the drug, Option to fill prescription for a lesser quantity then prescribed")</f>
        <v>Benefits of the use of the drug, Risks of the use of the drug, Option to fill prescription for a lesser quantity then prescribed</v>
      </c>
      <c r="BY96" t="s">
        <v>715</v>
      </c>
      <c r="BZ96" t="s">
        <v>732</v>
      </c>
      <c r="CA96" t="str">
        <f>("Law doesn't specify which specific risks must be discussed")</f>
        <v>Law doesn't specify which specific risks must be discussed</v>
      </c>
      <c r="CD96" t="str">
        <f>("All controlled substances, including all opioids, All opioids ")</f>
        <v xml:space="preserve">All controlled substances, including all opioids, All opioids </v>
      </c>
      <c r="CE96" t="s">
        <v>715</v>
      </c>
      <c r="CF96" t="s">
        <v>730</v>
      </c>
      <c r="CG96">
        <v>1</v>
      </c>
      <c r="CH96" t="s">
        <v>718</v>
      </c>
      <c r="CJ96" t="str">
        <f>("Board of medicine")</f>
        <v>Board of medicine</v>
      </c>
      <c r="CK96" t="s">
        <v>719</v>
      </c>
      <c r="CM96" t="str">
        <f t="shared" si="81"/>
        <v>Professional disciplinary action</v>
      </c>
      <c r="CN96" t="s">
        <v>718</v>
      </c>
    </row>
    <row r="97" spans="1:93" x14ac:dyDescent="0.35">
      <c r="A97" t="s">
        <v>241</v>
      </c>
      <c r="B97" s="1">
        <v>41640</v>
      </c>
      <c r="C97" s="1">
        <v>43039</v>
      </c>
      <c r="D97" t="str">
        <f>("No")</f>
        <v>No</v>
      </c>
      <c r="F97" t="s">
        <v>736</v>
      </c>
    </row>
    <row r="98" spans="1:93" x14ac:dyDescent="0.35">
      <c r="A98" t="s">
        <v>241</v>
      </c>
      <c r="B98" s="1">
        <v>43040</v>
      </c>
      <c r="C98" s="1">
        <v>43182</v>
      </c>
      <c r="D98" t="str">
        <f>("No")</f>
        <v>No</v>
      </c>
      <c r="F98" t="s">
        <v>737</v>
      </c>
    </row>
    <row r="99" spans="1:93" x14ac:dyDescent="0.35">
      <c r="A99" t="s">
        <v>241</v>
      </c>
      <c r="B99" s="1">
        <v>43183</v>
      </c>
      <c r="C99" s="1">
        <v>43830</v>
      </c>
      <c r="D99" t="str">
        <f>("Yes, for both adults and minors ")</f>
        <v xml:space="preserve">Yes, for both adults and minors </v>
      </c>
      <c r="E99" t="s">
        <v>738</v>
      </c>
      <c r="G99" t="str">
        <f>("No")</f>
        <v>No</v>
      </c>
      <c r="J99">
        <v>1</v>
      </c>
      <c r="K99" t="s">
        <v>738</v>
      </c>
      <c r="M99" t="str">
        <f>("Physicians, Nurse practitioners, Physician Assistants, Podiatrist")</f>
        <v>Physicians, Nurse practitioners, Physician Assistants, Podiatrist</v>
      </c>
      <c r="N99" t="s">
        <v>739</v>
      </c>
      <c r="O99" t="s">
        <v>740</v>
      </c>
      <c r="P99" t="str">
        <f>("Treatment for a duration exceeding 3 months, Treatment of chronic pain")</f>
        <v>Treatment for a duration exceeding 3 months, Treatment of chronic pain</v>
      </c>
      <c r="Q99" t="s">
        <v>741</v>
      </c>
      <c r="S99" t="str">
        <f>("No exceptions specified ")</f>
        <v xml:space="preserve">No exceptions specified </v>
      </c>
      <c r="V99">
        <v>1</v>
      </c>
      <c r="W99" t="s">
        <v>741</v>
      </c>
      <c r="Y99">
        <v>1</v>
      </c>
      <c r="Z99" t="s">
        <v>741</v>
      </c>
      <c r="AB99">
        <v>1</v>
      </c>
      <c r="AC99" t="s">
        <v>741</v>
      </c>
      <c r="AE99" t="s">
        <v>742</v>
      </c>
      <c r="AF99" t="s">
        <v>743</v>
      </c>
      <c r="AH99" t="str">
        <f>("Benefits of the use of the drug, Risks of the use of the drug")</f>
        <v>Benefits of the use of the drug, Risks of the use of the drug</v>
      </c>
      <c r="AI99" t="s">
        <v>741</v>
      </c>
      <c r="AK99" t="str">
        <f>("Risk of overdose, Risk of “dependence”, Risk of side effects, Risk of addiction, Risk of misuse, Risk of drug interaction, Risk to the fetus, Risk of accidental exposure, Risk of withdrawal")</f>
        <v>Risk of overdose, Risk of “dependence”, Risk of side effects, Risk of addiction, Risk of misuse, Risk of drug interaction, Risk to the fetus, Risk of accidental exposure, Risk of withdrawal</v>
      </c>
      <c r="AL99" t="s">
        <v>741</v>
      </c>
      <c r="AN99" t="str">
        <f>("All controlled substances, including all opioids")</f>
        <v>All controlled substances, including all opioids</v>
      </c>
      <c r="AO99" t="s">
        <v>744</v>
      </c>
      <c r="AQ99">
        <v>1</v>
      </c>
      <c r="AR99" t="s">
        <v>745</v>
      </c>
      <c r="AT99" t="str">
        <f>("Department of health and human services")</f>
        <v>Department of health and human services</v>
      </c>
      <c r="AU99" t="s">
        <v>745</v>
      </c>
      <c r="AW99" t="str">
        <f>("Fine")</f>
        <v>Fine</v>
      </c>
      <c r="AX99" t="s">
        <v>745</v>
      </c>
      <c r="AZ99">
        <v>1</v>
      </c>
      <c r="BA99" t="s">
        <v>746</v>
      </c>
      <c r="BC99" t="str">
        <f>("Physicians, Nurse practitioners, Physician Assistants, Podiatrist")</f>
        <v>Physicians, Nurse practitioners, Physician Assistants, Podiatrist</v>
      </c>
      <c r="BD99" t="s">
        <v>739</v>
      </c>
      <c r="BE99" t="s">
        <v>740</v>
      </c>
      <c r="BF99" t="str">
        <f>("Treatment for a duration exceeding 3 months, Treatment of chronic pain")</f>
        <v>Treatment for a duration exceeding 3 months, Treatment of chronic pain</v>
      </c>
      <c r="BG99" t="s">
        <v>741</v>
      </c>
      <c r="BI99" t="str">
        <f>("No exceptions specified")</f>
        <v>No exceptions specified</v>
      </c>
      <c r="BL99" t="str">
        <f>("Representative")</f>
        <v>Representative</v>
      </c>
      <c r="BM99" t="s">
        <v>741</v>
      </c>
      <c r="BO99">
        <v>1</v>
      </c>
      <c r="BP99" t="s">
        <v>747</v>
      </c>
      <c r="BR99">
        <v>1</v>
      </c>
      <c r="BS99" t="s">
        <v>741</v>
      </c>
      <c r="BU99" t="s">
        <v>742</v>
      </c>
      <c r="BV99" t="s">
        <v>748</v>
      </c>
      <c r="BX99" t="str">
        <f>("Benefits of the use of the drug, Risks of the use of the drug")</f>
        <v>Benefits of the use of the drug, Risks of the use of the drug</v>
      </c>
      <c r="BY99" t="s">
        <v>744</v>
      </c>
      <c r="CA99" t="str">
        <f>("Risk of overdose, Risk of “dependence”, Risk of side effects, Risk of addiction, Risk of misuse, Risk to the fetus, Risk of drug interaction , Risk of accidental exposure, Risk of withdrawal")</f>
        <v>Risk of overdose, Risk of “dependence”, Risk of side effects, Risk of addiction, Risk of misuse, Risk to the fetus, Risk of drug interaction , Risk of accidental exposure, Risk of withdrawal</v>
      </c>
      <c r="CB99" t="s">
        <v>741</v>
      </c>
      <c r="CD99" t="str">
        <f>("All controlled substances, including all opioids")</f>
        <v>All controlled substances, including all opioids</v>
      </c>
      <c r="CE99" t="s">
        <v>744</v>
      </c>
      <c r="CG99">
        <v>1</v>
      </c>
      <c r="CH99" t="s">
        <v>745</v>
      </c>
      <c r="CJ99" t="str">
        <f>("Department of health and human services")</f>
        <v>Department of health and human services</v>
      </c>
      <c r="CK99" t="s">
        <v>745</v>
      </c>
      <c r="CM99" t="str">
        <f>("Fine")</f>
        <v>Fine</v>
      </c>
      <c r="CN99" t="s">
        <v>745</v>
      </c>
    </row>
    <row r="100" spans="1:93" x14ac:dyDescent="0.35">
      <c r="A100" t="s">
        <v>242</v>
      </c>
      <c r="B100" s="1">
        <v>41640</v>
      </c>
      <c r="C100" s="1">
        <v>42879</v>
      </c>
      <c r="D100" t="str">
        <f>("No")</f>
        <v>No</v>
      </c>
    </row>
    <row r="101" spans="1:93" x14ac:dyDescent="0.35">
      <c r="A101" t="s">
        <v>242</v>
      </c>
      <c r="B101" s="1">
        <v>42880</v>
      </c>
      <c r="C101" s="1">
        <v>43008</v>
      </c>
      <c r="D101" t="str">
        <f>("No")</f>
        <v>No</v>
      </c>
    </row>
    <row r="102" spans="1:93" x14ac:dyDescent="0.35">
      <c r="A102" t="s">
        <v>242</v>
      </c>
      <c r="B102" s="1">
        <v>43009</v>
      </c>
      <c r="C102" s="1">
        <v>43373</v>
      </c>
      <c r="D102" t="str">
        <f>("No")</f>
        <v>No</v>
      </c>
    </row>
    <row r="103" spans="1:93" x14ac:dyDescent="0.35">
      <c r="A103" t="s">
        <v>242</v>
      </c>
      <c r="B103" s="1">
        <v>43374</v>
      </c>
      <c r="C103" s="1">
        <v>43646</v>
      </c>
      <c r="D103" t="str">
        <f>("Yes, for both adults and minors ")</f>
        <v xml:space="preserve">Yes, for both adults and minors </v>
      </c>
      <c r="E103" t="s">
        <v>749</v>
      </c>
      <c r="G103" t="str">
        <f>("No")</f>
        <v>No</v>
      </c>
      <c r="J103">
        <v>1</v>
      </c>
      <c r="K103" t="s">
        <v>749</v>
      </c>
      <c r="M103" t="str">
        <f>("Physicians, Dentists, Nurse practitioners, Podiatrist")</f>
        <v>Physicians, Dentists, Nurse practitioners, Podiatrist</v>
      </c>
      <c r="N103" t="s">
        <v>750</v>
      </c>
      <c r="P103" t="str">
        <f>("Treatment of all pain")</f>
        <v>Treatment of all pain</v>
      </c>
      <c r="Q103" t="s">
        <v>749</v>
      </c>
      <c r="S103" t="str">
        <f>("No exceptions specified ")</f>
        <v xml:space="preserve">No exceptions specified </v>
      </c>
      <c r="V103">
        <v>0</v>
      </c>
      <c r="Y103">
        <v>0</v>
      </c>
      <c r="AH103" t="str">
        <f>("Benefits of the use of the drug, Risks of the use of the drug")</f>
        <v>Benefits of the use of the drug, Risks of the use of the drug</v>
      </c>
      <c r="AI103" t="s">
        <v>749</v>
      </c>
      <c r="AK103" t="str">
        <f>("Law doesn’t specify which specific risks must be discussed")</f>
        <v>Law doesn’t specify which specific risks must be discussed</v>
      </c>
      <c r="AN103" t="str">
        <f>("All opioids ")</f>
        <v xml:space="preserve">All opioids </v>
      </c>
      <c r="AO103" t="s">
        <v>749</v>
      </c>
      <c r="AQ103">
        <v>1</v>
      </c>
      <c r="AR103" t="s">
        <v>749</v>
      </c>
      <c r="AT103" t="str">
        <f>("Licensing board of the practitioner violating the law")</f>
        <v>Licensing board of the practitioner violating the law</v>
      </c>
      <c r="AU103" t="s">
        <v>749</v>
      </c>
      <c r="AW103" t="str">
        <f>("Civil penalty, Professional disciplinary action")</f>
        <v>Civil penalty, Professional disciplinary action</v>
      </c>
      <c r="AX103" t="s">
        <v>751</v>
      </c>
      <c r="AY103" t="s">
        <v>752</v>
      </c>
      <c r="AZ103">
        <v>1</v>
      </c>
      <c r="BA103" t="s">
        <v>749</v>
      </c>
      <c r="BC103" t="str">
        <f>("Physicians, Dentists, Nurse practitioners, Podiatrist")</f>
        <v>Physicians, Dentists, Nurse practitioners, Podiatrist</v>
      </c>
      <c r="BD103" t="s">
        <v>750</v>
      </c>
      <c r="BF103" t="str">
        <f>("Treatment of all pain")</f>
        <v>Treatment of all pain</v>
      </c>
      <c r="BG103" t="s">
        <v>749</v>
      </c>
      <c r="BI103" t="str">
        <f>("No exceptions specified")</f>
        <v>No exceptions specified</v>
      </c>
      <c r="BL103" t="str">
        <f>("Not addressed")</f>
        <v>Not addressed</v>
      </c>
      <c r="BO103">
        <v>0</v>
      </c>
      <c r="BX103" t="str">
        <f>("Benefits of the use of the drug, Risks of the use of the drug")</f>
        <v>Benefits of the use of the drug, Risks of the use of the drug</v>
      </c>
      <c r="BY103" t="s">
        <v>749</v>
      </c>
      <c r="CA103" t="str">
        <f>("Law doesn't specify which specific risks must be discussed")</f>
        <v>Law doesn't specify which specific risks must be discussed</v>
      </c>
      <c r="CD103" t="str">
        <f>("All opioids ")</f>
        <v xml:space="preserve">All opioids </v>
      </c>
      <c r="CE103" t="s">
        <v>749</v>
      </c>
      <c r="CG103">
        <v>1</v>
      </c>
      <c r="CH103" t="s">
        <v>749</v>
      </c>
      <c r="CJ103" t="str">
        <f>("Licensing board of the practitioner violating the law")</f>
        <v>Licensing board of the practitioner violating the law</v>
      </c>
      <c r="CK103" t="s">
        <v>749</v>
      </c>
      <c r="CM103" t="str">
        <f>("Civil penalty, Professional disciplinary action")</f>
        <v>Civil penalty, Professional disciplinary action</v>
      </c>
      <c r="CN103" t="s">
        <v>751</v>
      </c>
      <c r="CO103" t="s">
        <v>752</v>
      </c>
    </row>
    <row r="104" spans="1:93" x14ac:dyDescent="0.35">
      <c r="A104" t="s">
        <v>242</v>
      </c>
      <c r="B104" s="1">
        <v>43647</v>
      </c>
      <c r="C104" s="1">
        <v>43830</v>
      </c>
      <c r="D104" t="str">
        <f>("Yes, for both adults and minors ")</f>
        <v xml:space="preserve">Yes, for both adults and minors </v>
      </c>
      <c r="E104" t="s">
        <v>749</v>
      </c>
      <c r="G104" t="str">
        <f>("No")</f>
        <v>No</v>
      </c>
      <c r="J104">
        <v>1</v>
      </c>
      <c r="K104" t="s">
        <v>749</v>
      </c>
      <c r="M104" t="str">
        <f>("Physicians, Dentists, Nurse practitioners, Podiatrist")</f>
        <v>Physicians, Dentists, Nurse practitioners, Podiatrist</v>
      </c>
      <c r="N104" t="s">
        <v>753</v>
      </c>
      <c r="P104" t="str">
        <f>("Treatment of all pain")</f>
        <v>Treatment of all pain</v>
      </c>
      <c r="Q104" t="s">
        <v>749</v>
      </c>
      <c r="S104" t="str">
        <f>("No exceptions specified ")</f>
        <v xml:space="preserve">No exceptions specified </v>
      </c>
      <c r="V104">
        <v>0</v>
      </c>
      <c r="Y104">
        <v>0</v>
      </c>
      <c r="AH104" t="str">
        <f>("Benefits of the use of the drug, Risks of the use of the drug")</f>
        <v>Benefits of the use of the drug, Risks of the use of the drug</v>
      </c>
      <c r="AI104" t="s">
        <v>749</v>
      </c>
      <c r="AK104" t="str">
        <f>("Law doesn’t specify which specific risks must be discussed")</f>
        <v>Law doesn’t specify which specific risks must be discussed</v>
      </c>
      <c r="AN104" t="str">
        <f>("All opioids ")</f>
        <v xml:space="preserve">All opioids </v>
      </c>
      <c r="AO104" t="s">
        <v>749</v>
      </c>
      <c r="AQ104">
        <v>1</v>
      </c>
      <c r="AR104" t="s">
        <v>749</v>
      </c>
      <c r="AT104" t="str">
        <f>("Licensing board of the practitioner violating the law")</f>
        <v>Licensing board of the practitioner violating the law</v>
      </c>
      <c r="AU104" t="s">
        <v>749</v>
      </c>
      <c r="AW104" t="str">
        <f>("Civil penalty, Professional disciplinary action")</f>
        <v>Civil penalty, Professional disciplinary action</v>
      </c>
      <c r="AX104" t="s">
        <v>754</v>
      </c>
      <c r="AY104" t="s">
        <v>752</v>
      </c>
      <c r="AZ104">
        <v>1</v>
      </c>
      <c r="BA104" t="s">
        <v>749</v>
      </c>
      <c r="BC104" t="str">
        <f>("Physicians, Dentists, Nurse practitioners, Podiatrist")</f>
        <v>Physicians, Dentists, Nurse practitioners, Podiatrist</v>
      </c>
      <c r="BD104" t="s">
        <v>753</v>
      </c>
      <c r="BF104" t="str">
        <f>("Treatment of all pain")</f>
        <v>Treatment of all pain</v>
      </c>
      <c r="BG104" t="s">
        <v>749</v>
      </c>
      <c r="BI104" t="str">
        <f>("No exceptions specified")</f>
        <v>No exceptions specified</v>
      </c>
      <c r="BL104" t="str">
        <f>("Not addressed")</f>
        <v>Not addressed</v>
      </c>
      <c r="BO104">
        <v>0</v>
      </c>
      <c r="BX104" t="str">
        <f>("Benefits of the use of the drug, Risks of the use of the drug")</f>
        <v>Benefits of the use of the drug, Risks of the use of the drug</v>
      </c>
      <c r="BY104" t="s">
        <v>749</v>
      </c>
      <c r="CA104" t="str">
        <f>("Law doesn't specify which specific risks must be discussed")</f>
        <v>Law doesn't specify which specific risks must be discussed</v>
      </c>
      <c r="CD104" t="str">
        <f>("All opioids ")</f>
        <v xml:space="preserve">All opioids </v>
      </c>
      <c r="CE104" t="s">
        <v>749</v>
      </c>
      <c r="CG104">
        <v>1</v>
      </c>
      <c r="CH104" t="s">
        <v>749</v>
      </c>
      <c r="CJ104" t="str">
        <f>("Licensing board of the practitioner violating the law")</f>
        <v>Licensing board of the practitioner violating the law</v>
      </c>
      <c r="CK104" t="s">
        <v>749</v>
      </c>
      <c r="CM104" t="str">
        <f>("Civil penalty, Professional disciplinary action")</f>
        <v>Civil penalty, Professional disciplinary action</v>
      </c>
      <c r="CN104" t="s">
        <v>754</v>
      </c>
      <c r="CO104" t="s">
        <v>752</v>
      </c>
    </row>
    <row r="105" spans="1:93" x14ac:dyDescent="0.35">
      <c r="A105" t="s">
        <v>243</v>
      </c>
      <c r="B105" s="1">
        <v>41640</v>
      </c>
      <c r="C105" s="1">
        <v>41751</v>
      </c>
      <c r="D105" t="str">
        <f>("No")</f>
        <v>No</v>
      </c>
    </row>
    <row r="106" spans="1:93" x14ac:dyDescent="0.35">
      <c r="A106" t="s">
        <v>243</v>
      </c>
      <c r="B106" s="1">
        <v>41752</v>
      </c>
      <c r="C106" s="1">
        <v>41837</v>
      </c>
      <c r="D106" t="str">
        <f t="shared" ref="D106:D115" si="83">("Yes, for both adults and minors ")</f>
        <v xml:space="preserve">Yes, for both adults and minors </v>
      </c>
      <c r="E106" t="s">
        <v>755</v>
      </c>
      <c r="G106" t="str">
        <f t="shared" ref="G106:G115" si="84">("No")</f>
        <v>No</v>
      </c>
      <c r="J106">
        <v>1</v>
      </c>
      <c r="K106" t="s">
        <v>755</v>
      </c>
      <c r="M106" t="str">
        <f>("Physicians")</f>
        <v>Physicians</v>
      </c>
      <c r="N106" t="s">
        <v>755</v>
      </c>
      <c r="P106" t="str">
        <f t="shared" ref="P106:P115" si="85">("Informed consent must be obtained in all circumstances")</f>
        <v>Informed consent must be obtained in all circumstances</v>
      </c>
      <c r="Q106" t="s">
        <v>756</v>
      </c>
      <c r="S106" t="str">
        <f t="shared" ref="S106:S115" si="86">("No exceptions specified ")</f>
        <v xml:space="preserve">No exceptions specified </v>
      </c>
      <c r="V106">
        <v>0</v>
      </c>
      <c r="Y106">
        <v>1</v>
      </c>
      <c r="Z106" t="s">
        <v>755</v>
      </c>
      <c r="AB106">
        <v>0</v>
      </c>
      <c r="AE106" t="str">
        <f t="shared" ref="AE106:AE115" si="87">("Documentation of informed consent")</f>
        <v>Documentation of informed consent</v>
      </c>
      <c r="AF106" t="s">
        <v>755</v>
      </c>
      <c r="AH106" t="str">
        <f>("Benefits of the use of the drug, Risks of the use of the drug")</f>
        <v>Benefits of the use of the drug, Risks of the use of the drug</v>
      </c>
      <c r="AI106" t="s">
        <v>755</v>
      </c>
      <c r="AK106" t="str">
        <f t="shared" ref="AK106:AK115" si="88">("Law doesn’t specify which specific risks must be discussed")</f>
        <v>Law doesn’t specify which specific risks must be discussed</v>
      </c>
      <c r="AN106" t="str">
        <f>("Hydrocodone substances not in abuse-deterrent forms")</f>
        <v>Hydrocodone substances not in abuse-deterrent forms</v>
      </c>
      <c r="AQ106">
        <v>1</v>
      </c>
      <c r="AR106" t="s">
        <v>757</v>
      </c>
      <c r="AT106" t="str">
        <f t="shared" ref="AT106:AT115" si="89">("Board of medicine")</f>
        <v>Board of medicine</v>
      </c>
      <c r="AU106" t="s">
        <v>758</v>
      </c>
      <c r="AW106" t="str">
        <f t="shared" ref="AW106:AW115" si="90">("Civil penalty, Professional disciplinary action")</f>
        <v>Civil penalty, Professional disciplinary action</v>
      </c>
      <c r="AX106" t="s">
        <v>759</v>
      </c>
      <c r="AZ106">
        <v>1</v>
      </c>
      <c r="BA106" t="s">
        <v>755</v>
      </c>
      <c r="BC106" t="str">
        <f>("Physicians")</f>
        <v>Physicians</v>
      </c>
      <c r="BD106" t="s">
        <v>755</v>
      </c>
      <c r="BF106" t="str">
        <f t="shared" ref="BF106:BF115" si="91">("Informed consent must be obtained in all circumstances")</f>
        <v>Informed consent must be obtained in all circumstances</v>
      </c>
      <c r="BG106" t="s">
        <v>755</v>
      </c>
      <c r="BI106" t="str">
        <f t="shared" ref="BI106:BI115" si="92">("No exceptions specified")</f>
        <v>No exceptions specified</v>
      </c>
      <c r="BL106" t="str">
        <f t="shared" ref="BL106:BL115" si="93">("Not addressed")</f>
        <v>Not addressed</v>
      </c>
      <c r="BO106">
        <v>1</v>
      </c>
      <c r="BP106" t="s">
        <v>755</v>
      </c>
      <c r="BR106">
        <v>0</v>
      </c>
      <c r="BU106" t="str">
        <f t="shared" ref="BU106:BU115" si="94">("Documentation of informed consent")</f>
        <v>Documentation of informed consent</v>
      </c>
      <c r="BV106" t="s">
        <v>755</v>
      </c>
      <c r="BX106" t="str">
        <f>("Benefits of the use of the drug, Risks of the use of the drug")</f>
        <v>Benefits of the use of the drug, Risks of the use of the drug</v>
      </c>
      <c r="BY106" t="s">
        <v>755</v>
      </c>
      <c r="CA106" t="str">
        <f t="shared" ref="CA106:CA115" si="95">("Law doesn't specify which specific risks must be discussed")</f>
        <v>Law doesn't specify which specific risks must be discussed</v>
      </c>
      <c r="CD106" t="str">
        <f>("Hydrocodone substances not in abuse-deterrent forms")</f>
        <v>Hydrocodone substances not in abuse-deterrent forms</v>
      </c>
      <c r="CG106">
        <v>1</v>
      </c>
      <c r="CH106" t="s">
        <v>760</v>
      </c>
      <c r="CJ106" t="str">
        <f t="shared" ref="CJ106:CJ115" si="96">("Board of medicine")</f>
        <v>Board of medicine</v>
      </c>
      <c r="CK106" t="s">
        <v>761</v>
      </c>
      <c r="CM106" t="str">
        <f t="shared" ref="CM106:CM115" si="97">("Civil penalty, Professional disciplinary action")</f>
        <v>Civil penalty, Professional disciplinary action</v>
      </c>
      <c r="CN106" t="s">
        <v>758</v>
      </c>
    </row>
    <row r="107" spans="1:93" x14ac:dyDescent="0.35">
      <c r="A107" t="s">
        <v>243</v>
      </c>
      <c r="B107" s="1">
        <v>41838</v>
      </c>
      <c r="C107" s="1">
        <v>41879</v>
      </c>
      <c r="D107" t="str">
        <f t="shared" si="83"/>
        <v xml:space="preserve">Yes, for both adults and minors </v>
      </c>
      <c r="E107" t="s">
        <v>755</v>
      </c>
      <c r="G107" t="str">
        <f t="shared" si="84"/>
        <v>No</v>
      </c>
      <c r="J107">
        <v>1</v>
      </c>
      <c r="K107" t="s">
        <v>755</v>
      </c>
      <c r="M107" t="str">
        <f>("Physicians")</f>
        <v>Physicians</v>
      </c>
      <c r="N107" t="s">
        <v>755</v>
      </c>
      <c r="P107" t="str">
        <f t="shared" si="85"/>
        <v>Informed consent must be obtained in all circumstances</v>
      </c>
      <c r="Q107" t="s">
        <v>755</v>
      </c>
      <c r="S107" t="str">
        <f t="shared" si="86"/>
        <v xml:space="preserve">No exceptions specified </v>
      </c>
      <c r="V107">
        <v>0</v>
      </c>
      <c r="Y107">
        <v>1</v>
      </c>
      <c r="Z107" t="s">
        <v>755</v>
      </c>
      <c r="AB107">
        <v>0</v>
      </c>
      <c r="AE107" t="str">
        <f t="shared" si="87"/>
        <v>Documentation of informed consent</v>
      </c>
      <c r="AF107" t="s">
        <v>755</v>
      </c>
      <c r="AH107" t="str">
        <f>("Benefits of the use of the drug, Risks of the use of the drug")</f>
        <v>Benefits of the use of the drug, Risks of the use of the drug</v>
      </c>
      <c r="AI107" t="s">
        <v>755</v>
      </c>
      <c r="AK107" t="str">
        <f t="shared" si="88"/>
        <v>Law doesn’t specify which specific risks must be discussed</v>
      </c>
      <c r="AN107" t="str">
        <f>("Hydrocodone substances not in abuse-deterrent forms")</f>
        <v>Hydrocodone substances not in abuse-deterrent forms</v>
      </c>
      <c r="AO107" t="s">
        <v>755</v>
      </c>
      <c r="AQ107">
        <v>1</v>
      </c>
      <c r="AR107" t="s">
        <v>757</v>
      </c>
      <c r="AT107" t="str">
        <f t="shared" si="89"/>
        <v>Board of medicine</v>
      </c>
      <c r="AU107" t="s">
        <v>758</v>
      </c>
      <c r="AW107" t="str">
        <f t="shared" si="90"/>
        <v>Civil penalty, Professional disciplinary action</v>
      </c>
      <c r="AX107" t="s">
        <v>759</v>
      </c>
      <c r="AZ107">
        <v>1</v>
      </c>
      <c r="BA107" t="s">
        <v>755</v>
      </c>
      <c r="BC107" t="str">
        <f>("Physicians")</f>
        <v>Physicians</v>
      </c>
      <c r="BD107" t="s">
        <v>755</v>
      </c>
      <c r="BF107" t="str">
        <f t="shared" si="91"/>
        <v>Informed consent must be obtained in all circumstances</v>
      </c>
      <c r="BG107" t="s">
        <v>755</v>
      </c>
      <c r="BI107" t="str">
        <f t="shared" si="92"/>
        <v>No exceptions specified</v>
      </c>
      <c r="BL107" t="str">
        <f t="shared" si="93"/>
        <v>Not addressed</v>
      </c>
      <c r="BO107">
        <v>1</v>
      </c>
      <c r="BP107" t="s">
        <v>755</v>
      </c>
      <c r="BR107">
        <v>0</v>
      </c>
      <c r="BU107" t="str">
        <f t="shared" si="94"/>
        <v>Documentation of informed consent</v>
      </c>
      <c r="BV107" t="s">
        <v>755</v>
      </c>
      <c r="BX107" t="str">
        <f>("Benefits of the use of the drug, Risks of the use of the drug")</f>
        <v>Benefits of the use of the drug, Risks of the use of the drug</v>
      </c>
      <c r="BY107" t="s">
        <v>755</v>
      </c>
      <c r="CA107" t="str">
        <f t="shared" si="95"/>
        <v>Law doesn't specify which specific risks must be discussed</v>
      </c>
      <c r="CD107" t="str">
        <f>("Hydrocodone substances not in abuse-deterrent forms")</f>
        <v>Hydrocodone substances not in abuse-deterrent forms</v>
      </c>
      <c r="CE107" t="s">
        <v>755</v>
      </c>
      <c r="CG107">
        <v>1</v>
      </c>
      <c r="CH107" t="s">
        <v>760</v>
      </c>
      <c r="CJ107" t="str">
        <f t="shared" si="96"/>
        <v>Board of medicine</v>
      </c>
      <c r="CK107" t="s">
        <v>761</v>
      </c>
      <c r="CM107" t="str">
        <f t="shared" si="97"/>
        <v>Civil penalty, Professional disciplinary action</v>
      </c>
      <c r="CN107" t="s">
        <v>758</v>
      </c>
    </row>
    <row r="108" spans="1:93" x14ac:dyDescent="0.35">
      <c r="A108" t="s">
        <v>243</v>
      </c>
      <c r="B108" s="1">
        <v>41880</v>
      </c>
      <c r="C108" s="1">
        <v>41893</v>
      </c>
      <c r="D108" t="str">
        <f t="shared" si="83"/>
        <v xml:space="preserve">Yes, for both adults and minors </v>
      </c>
      <c r="E108" t="s">
        <v>762</v>
      </c>
      <c r="G108" t="str">
        <f t="shared" si="84"/>
        <v>No</v>
      </c>
      <c r="J108">
        <v>1</v>
      </c>
      <c r="K108" t="s">
        <v>762</v>
      </c>
      <c r="M108" t="str">
        <f>("Physicians, Nurse practitioners")</f>
        <v>Physicians, Nurse practitioners</v>
      </c>
      <c r="N108" t="s">
        <v>762</v>
      </c>
      <c r="P108" t="str">
        <f t="shared" si="85"/>
        <v>Informed consent must be obtained in all circumstances</v>
      </c>
      <c r="Q108" t="s">
        <v>762</v>
      </c>
      <c r="S108" t="str">
        <f t="shared" si="86"/>
        <v xml:space="preserve">No exceptions specified </v>
      </c>
      <c r="V108">
        <v>0</v>
      </c>
      <c r="Y108">
        <v>1</v>
      </c>
      <c r="Z108" t="s">
        <v>762</v>
      </c>
      <c r="AB108">
        <v>0</v>
      </c>
      <c r="AE108" t="str">
        <f t="shared" si="87"/>
        <v>Documentation of informed consent</v>
      </c>
      <c r="AF108" t="s">
        <v>762</v>
      </c>
      <c r="AH108" t="str">
        <f>("Benefits of the use of the drug, Risks of the use of the drug")</f>
        <v>Benefits of the use of the drug, Risks of the use of the drug</v>
      </c>
      <c r="AI108" t="s">
        <v>763</v>
      </c>
      <c r="AK108" t="str">
        <f t="shared" si="88"/>
        <v>Law doesn’t specify which specific risks must be discussed</v>
      </c>
      <c r="AN108" t="str">
        <f>("Hydrocodone substances not in abuse-deterrent forms")</f>
        <v>Hydrocodone substances not in abuse-deterrent forms</v>
      </c>
      <c r="AO108" t="s">
        <v>762</v>
      </c>
      <c r="AQ108">
        <v>1</v>
      </c>
      <c r="AR108" t="s">
        <v>757</v>
      </c>
      <c r="AT108" t="str">
        <f t="shared" si="89"/>
        <v>Board of medicine</v>
      </c>
      <c r="AU108" t="s">
        <v>758</v>
      </c>
      <c r="AW108" t="str">
        <f t="shared" si="90"/>
        <v>Civil penalty, Professional disciplinary action</v>
      </c>
      <c r="AX108" t="s">
        <v>759</v>
      </c>
      <c r="AZ108">
        <v>1</v>
      </c>
      <c r="BA108" t="s">
        <v>762</v>
      </c>
      <c r="BC108" t="str">
        <f>("Physicians, Nurse practitioners")</f>
        <v>Physicians, Nurse practitioners</v>
      </c>
      <c r="BD108" t="s">
        <v>762</v>
      </c>
      <c r="BF108" t="str">
        <f t="shared" si="91"/>
        <v>Informed consent must be obtained in all circumstances</v>
      </c>
      <c r="BG108" t="s">
        <v>762</v>
      </c>
      <c r="BI108" t="str">
        <f t="shared" si="92"/>
        <v>No exceptions specified</v>
      </c>
      <c r="BL108" t="str">
        <f t="shared" si="93"/>
        <v>Not addressed</v>
      </c>
      <c r="BO108">
        <v>1</v>
      </c>
      <c r="BP108" t="s">
        <v>762</v>
      </c>
      <c r="BR108">
        <v>0</v>
      </c>
      <c r="BU108" t="str">
        <f t="shared" si="94"/>
        <v>Documentation of informed consent</v>
      </c>
      <c r="BV108" t="s">
        <v>762</v>
      </c>
      <c r="BX108" t="str">
        <f>("Benefits of the use of the drug, Risks of the use of the drug")</f>
        <v>Benefits of the use of the drug, Risks of the use of the drug</v>
      </c>
      <c r="BY108" t="s">
        <v>762</v>
      </c>
      <c r="CA108" t="str">
        <f t="shared" si="95"/>
        <v>Law doesn't specify which specific risks must be discussed</v>
      </c>
      <c r="CD108" t="str">
        <f>("Hydrocodone substances not in abuse-deterrent forms")</f>
        <v>Hydrocodone substances not in abuse-deterrent forms</v>
      </c>
      <c r="CE108" t="s">
        <v>764</v>
      </c>
      <c r="CG108">
        <v>1</v>
      </c>
      <c r="CH108" t="s">
        <v>760</v>
      </c>
      <c r="CJ108" t="str">
        <f t="shared" si="96"/>
        <v>Board of medicine</v>
      </c>
      <c r="CK108" t="s">
        <v>761</v>
      </c>
      <c r="CM108" t="str">
        <f t="shared" si="97"/>
        <v>Civil penalty, Professional disciplinary action</v>
      </c>
      <c r="CN108" t="s">
        <v>758</v>
      </c>
    </row>
    <row r="109" spans="1:93" x14ac:dyDescent="0.35">
      <c r="A109" t="s">
        <v>243</v>
      </c>
      <c r="B109" s="1">
        <v>41894</v>
      </c>
      <c r="C109" s="1">
        <v>41921</v>
      </c>
      <c r="D109" t="str">
        <f t="shared" si="83"/>
        <v xml:space="preserve">Yes, for both adults and minors </v>
      </c>
      <c r="E109" t="s">
        <v>762</v>
      </c>
      <c r="G109" t="str">
        <f t="shared" si="84"/>
        <v>No</v>
      </c>
      <c r="J109">
        <v>1</v>
      </c>
      <c r="K109" t="s">
        <v>762</v>
      </c>
      <c r="M109" t="str">
        <f>("Physicians, Nurse practitioners, Podiatrist")</f>
        <v>Physicians, Nurse practitioners, Podiatrist</v>
      </c>
      <c r="N109" t="s">
        <v>765</v>
      </c>
      <c r="P109" t="str">
        <f t="shared" si="85"/>
        <v>Informed consent must be obtained in all circumstances</v>
      </c>
      <c r="Q109" t="s">
        <v>762</v>
      </c>
      <c r="S109" t="str">
        <f t="shared" si="86"/>
        <v xml:space="preserve">No exceptions specified </v>
      </c>
      <c r="V109">
        <v>0</v>
      </c>
      <c r="Y109">
        <v>1</v>
      </c>
      <c r="Z109" t="s">
        <v>762</v>
      </c>
      <c r="AB109">
        <v>0</v>
      </c>
      <c r="AE109" t="str">
        <f t="shared" si="87"/>
        <v>Documentation of informed consent</v>
      </c>
      <c r="AF109" t="s">
        <v>762</v>
      </c>
      <c r="AH109" t="str">
        <f>("Benefits of the use of the drug, Risks of the use of the drug")</f>
        <v>Benefits of the use of the drug, Risks of the use of the drug</v>
      </c>
      <c r="AI109" t="s">
        <v>763</v>
      </c>
      <c r="AK109" t="str">
        <f t="shared" si="88"/>
        <v>Law doesn’t specify which specific risks must be discussed</v>
      </c>
      <c r="AN109" t="str">
        <f>("Hydrocodone substances not in abuse-deterrent forms")</f>
        <v>Hydrocodone substances not in abuse-deterrent forms</v>
      </c>
      <c r="AO109" t="s">
        <v>762</v>
      </c>
      <c r="AQ109">
        <v>1</v>
      </c>
      <c r="AR109" t="s">
        <v>757</v>
      </c>
      <c r="AT109" t="str">
        <f t="shared" si="89"/>
        <v>Board of medicine</v>
      </c>
      <c r="AU109" t="s">
        <v>758</v>
      </c>
      <c r="AW109" t="str">
        <f t="shared" si="90"/>
        <v>Civil penalty, Professional disciplinary action</v>
      </c>
      <c r="AX109" t="s">
        <v>759</v>
      </c>
      <c r="AZ109">
        <v>1</v>
      </c>
      <c r="BA109" t="s">
        <v>762</v>
      </c>
      <c r="BC109" t="str">
        <f>("Physicians, Nurse practitioners, Podiatrist")</f>
        <v>Physicians, Nurse practitioners, Podiatrist</v>
      </c>
      <c r="BD109" t="s">
        <v>765</v>
      </c>
      <c r="BF109" t="str">
        <f t="shared" si="91"/>
        <v>Informed consent must be obtained in all circumstances</v>
      </c>
      <c r="BG109" t="s">
        <v>762</v>
      </c>
      <c r="BI109" t="str">
        <f t="shared" si="92"/>
        <v>No exceptions specified</v>
      </c>
      <c r="BL109" t="str">
        <f t="shared" si="93"/>
        <v>Not addressed</v>
      </c>
      <c r="BO109">
        <v>1</v>
      </c>
      <c r="BP109" t="s">
        <v>762</v>
      </c>
      <c r="BR109">
        <v>0</v>
      </c>
      <c r="BU109" t="str">
        <f t="shared" si="94"/>
        <v>Documentation of informed consent</v>
      </c>
      <c r="BV109" t="s">
        <v>762</v>
      </c>
      <c r="BX109" t="str">
        <f>("Benefits of the use of the drug, Risks of the use of the drug")</f>
        <v>Benefits of the use of the drug, Risks of the use of the drug</v>
      </c>
      <c r="BY109" t="s">
        <v>762</v>
      </c>
      <c r="CA109" t="str">
        <f t="shared" si="95"/>
        <v>Law doesn't specify which specific risks must be discussed</v>
      </c>
      <c r="CD109" t="str">
        <f>("Hydrocodone substances not in abuse-deterrent forms")</f>
        <v>Hydrocodone substances not in abuse-deterrent forms</v>
      </c>
      <c r="CE109" t="s">
        <v>764</v>
      </c>
      <c r="CG109">
        <v>1</v>
      </c>
      <c r="CH109" t="s">
        <v>760</v>
      </c>
      <c r="CJ109" t="str">
        <f t="shared" si="96"/>
        <v>Board of medicine</v>
      </c>
      <c r="CK109" t="s">
        <v>761</v>
      </c>
      <c r="CM109" t="str">
        <f t="shared" si="97"/>
        <v>Civil penalty, Professional disciplinary action</v>
      </c>
      <c r="CN109" t="s">
        <v>758</v>
      </c>
    </row>
    <row r="110" spans="1:93" x14ac:dyDescent="0.35">
      <c r="A110" t="s">
        <v>243</v>
      </c>
      <c r="B110" s="1">
        <v>41922</v>
      </c>
      <c r="C110" s="1">
        <v>42442</v>
      </c>
      <c r="D110" t="str">
        <f t="shared" si="83"/>
        <v xml:space="preserve">Yes, for both adults and minors </v>
      </c>
      <c r="E110" t="s">
        <v>762</v>
      </c>
      <c r="G110" t="str">
        <f t="shared" si="84"/>
        <v>No</v>
      </c>
      <c r="J110">
        <v>1</v>
      </c>
      <c r="K110" t="s">
        <v>762</v>
      </c>
      <c r="M110" t="str">
        <f>("Physicians, Dentists, Nurse practitioners, Podiatrist")</f>
        <v>Physicians, Dentists, Nurse practitioners, Podiatrist</v>
      </c>
      <c r="N110" t="s">
        <v>766</v>
      </c>
      <c r="P110" t="str">
        <f t="shared" si="85"/>
        <v>Informed consent must be obtained in all circumstances</v>
      </c>
      <c r="Q110" t="s">
        <v>762</v>
      </c>
      <c r="S110" t="str">
        <f t="shared" si="86"/>
        <v xml:space="preserve">No exceptions specified </v>
      </c>
      <c r="V110">
        <v>0</v>
      </c>
      <c r="Y110">
        <v>1</v>
      </c>
      <c r="Z110" t="s">
        <v>762</v>
      </c>
      <c r="AB110">
        <v>0</v>
      </c>
      <c r="AE110" t="str">
        <f t="shared" si="87"/>
        <v>Documentation of informed consent</v>
      </c>
      <c r="AF110" t="s">
        <v>762</v>
      </c>
      <c r="AH110" t="str">
        <f>("Benefits of the use of the drug, Risks of the use of the drug")</f>
        <v>Benefits of the use of the drug, Risks of the use of the drug</v>
      </c>
      <c r="AI110" t="s">
        <v>763</v>
      </c>
      <c r="AK110" t="str">
        <f t="shared" si="88"/>
        <v>Law doesn’t specify which specific risks must be discussed</v>
      </c>
      <c r="AN110" t="str">
        <f>("Hydrocodone substances not in abuse-deterrent forms")</f>
        <v>Hydrocodone substances not in abuse-deterrent forms</v>
      </c>
      <c r="AO110" t="s">
        <v>762</v>
      </c>
      <c r="AQ110">
        <v>1</v>
      </c>
      <c r="AR110" t="s">
        <v>757</v>
      </c>
      <c r="AT110" t="str">
        <f t="shared" si="89"/>
        <v>Board of medicine</v>
      </c>
      <c r="AU110" t="s">
        <v>758</v>
      </c>
      <c r="AW110" t="str">
        <f t="shared" si="90"/>
        <v>Civil penalty, Professional disciplinary action</v>
      </c>
      <c r="AX110" t="s">
        <v>759</v>
      </c>
      <c r="AZ110">
        <v>1</v>
      </c>
      <c r="BA110" t="s">
        <v>762</v>
      </c>
      <c r="BC110" t="str">
        <f>("Physicians, Dentists, Nurse practitioners, Podiatrist")</f>
        <v>Physicians, Dentists, Nurse practitioners, Podiatrist</v>
      </c>
      <c r="BD110" t="s">
        <v>766</v>
      </c>
      <c r="BF110" t="str">
        <f t="shared" si="91"/>
        <v>Informed consent must be obtained in all circumstances</v>
      </c>
      <c r="BG110" t="s">
        <v>762</v>
      </c>
      <c r="BI110" t="str">
        <f t="shared" si="92"/>
        <v>No exceptions specified</v>
      </c>
      <c r="BL110" t="str">
        <f t="shared" si="93"/>
        <v>Not addressed</v>
      </c>
      <c r="BO110">
        <v>1</v>
      </c>
      <c r="BP110" t="s">
        <v>762</v>
      </c>
      <c r="BR110">
        <v>0</v>
      </c>
      <c r="BU110" t="str">
        <f t="shared" si="94"/>
        <v>Documentation of informed consent</v>
      </c>
      <c r="BV110" t="s">
        <v>762</v>
      </c>
      <c r="BX110" t="str">
        <f>("Benefits of the use of the drug, Risks of the use of the drug")</f>
        <v>Benefits of the use of the drug, Risks of the use of the drug</v>
      </c>
      <c r="BY110" t="s">
        <v>762</v>
      </c>
      <c r="CA110" t="str">
        <f t="shared" si="95"/>
        <v>Law doesn't specify which specific risks must be discussed</v>
      </c>
      <c r="CD110" t="str">
        <f>("Hydrocodone substances not in abuse-deterrent forms")</f>
        <v>Hydrocodone substances not in abuse-deterrent forms</v>
      </c>
      <c r="CE110" t="s">
        <v>764</v>
      </c>
      <c r="CG110">
        <v>1</v>
      </c>
      <c r="CH110" t="s">
        <v>760</v>
      </c>
      <c r="CJ110" t="str">
        <f t="shared" si="96"/>
        <v>Board of medicine</v>
      </c>
      <c r="CK110" t="s">
        <v>761</v>
      </c>
      <c r="CM110" t="str">
        <f t="shared" si="97"/>
        <v>Civil penalty, Professional disciplinary action</v>
      </c>
      <c r="CN110" t="s">
        <v>758</v>
      </c>
    </row>
    <row r="111" spans="1:93" x14ac:dyDescent="0.35">
      <c r="A111" t="s">
        <v>243</v>
      </c>
      <c r="B111" s="1">
        <v>42443</v>
      </c>
      <c r="C111" s="1">
        <v>42551</v>
      </c>
      <c r="D111" t="str">
        <f t="shared" si="83"/>
        <v xml:space="preserve">Yes, for both adults and minors </v>
      </c>
      <c r="E111" t="s">
        <v>762</v>
      </c>
      <c r="G111" t="str">
        <f t="shared" si="84"/>
        <v>No</v>
      </c>
      <c r="J111">
        <v>1</v>
      </c>
      <c r="K111" t="s">
        <v>762</v>
      </c>
      <c r="M111" t="str">
        <f>("Physicians, Dentists, Nurse practitioners, Physician Assistants, Optometrist, Podiatrist")</f>
        <v>Physicians, Dentists, Nurse practitioners, Physician Assistants, Optometrist, Podiatrist</v>
      </c>
      <c r="N111" t="s">
        <v>767</v>
      </c>
      <c r="O111" t="s">
        <v>768</v>
      </c>
      <c r="P111" t="str">
        <f t="shared" si="85"/>
        <v>Informed consent must be obtained in all circumstances</v>
      </c>
      <c r="Q111" t="s">
        <v>769</v>
      </c>
      <c r="S111" t="str">
        <f t="shared" si="86"/>
        <v xml:space="preserve">No exceptions specified </v>
      </c>
      <c r="V111">
        <v>0</v>
      </c>
      <c r="Y111">
        <v>1</v>
      </c>
      <c r="Z111" t="s">
        <v>762</v>
      </c>
      <c r="AA111" t="s">
        <v>770</v>
      </c>
      <c r="AB111">
        <v>0</v>
      </c>
      <c r="AE111" t="str">
        <f t="shared" si="87"/>
        <v>Documentation of informed consent</v>
      </c>
      <c r="AF111" t="s">
        <v>762</v>
      </c>
      <c r="AH111" t="str">
        <f>("Benefits of the use of the drug, Risks of the use of the drug, Option to fill prescription for a lesser quantity than prescribed")</f>
        <v>Benefits of the use of the drug, Risks of the use of the drug, Option to fill prescription for a lesser quantity than prescribed</v>
      </c>
      <c r="AI111" t="s">
        <v>763</v>
      </c>
      <c r="AJ111" t="s">
        <v>771</v>
      </c>
      <c r="AK111" t="str">
        <f t="shared" si="88"/>
        <v>Law doesn’t specify which specific risks must be discussed</v>
      </c>
      <c r="AN111" t="str">
        <f>("Schedule II opioids, Hydrocodone substances not in abuse-deterrent forms")</f>
        <v>Schedule II opioids, Hydrocodone substances not in abuse-deterrent forms</v>
      </c>
      <c r="AO111" t="s">
        <v>762</v>
      </c>
      <c r="AP111" t="s">
        <v>772</v>
      </c>
      <c r="AQ111">
        <v>1</v>
      </c>
      <c r="AR111" t="s">
        <v>757</v>
      </c>
      <c r="AT111" t="str">
        <f t="shared" si="89"/>
        <v>Board of medicine</v>
      </c>
      <c r="AU111" t="s">
        <v>758</v>
      </c>
      <c r="AW111" t="str">
        <f t="shared" si="90"/>
        <v>Civil penalty, Professional disciplinary action</v>
      </c>
      <c r="AX111" t="s">
        <v>759</v>
      </c>
      <c r="AZ111">
        <v>1</v>
      </c>
      <c r="BA111" t="s">
        <v>762</v>
      </c>
      <c r="BC111" t="str">
        <f>("Physicians, Dentists, Nurse practitioners, Physician Assistants, Optometrist, Podiatrist")</f>
        <v>Physicians, Dentists, Nurse practitioners, Physician Assistants, Optometrist, Podiatrist</v>
      </c>
      <c r="BD111" t="s">
        <v>773</v>
      </c>
      <c r="BE111" t="s">
        <v>774</v>
      </c>
      <c r="BF111" t="str">
        <f t="shared" si="91"/>
        <v>Informed consent must be obtained in all circumstances</v>
      </c>
      <c r="BG111" t="s">
        <v>775</v>
      </c>
      <c r="BI111" t="str">
        <f t="shared" si="92"/>
        <v>No exceptions specified</v>
      </c>
      <c r="BL111" t="str">
        <f t="shared" si="93"/>
        <v>Not addressed</v>
      </c>
      <c r="BO111">
        <v>1</v>
      </c>
      <c r="BP111" t="s">
        <v>762</v>
      </c>
      <c r="BQ111" t="s">
        <v>770</v>
      </c>
      <c r="BR111">
        <v>0</v>
      </c>
      <c r="BU111" t="str">
        <f t="shared" si="94"/>
        <v>Documentation of informed consent</v>
      </c>
      <c r="BV111" t="s">
        <v>762</v>
      </c>
      <c r="BX111" t="str">
        <f>("Benefits of the use of the drug, Risks of the use of the drug, Option to fill prescription for a lesser quantity then prescribed")</f>
        <v>Benefits of the use of the drug, Risks of the use of the drug, Option to fill prescription for a lesser quantity then prescribed</v>
      </c>
      <c r="BY111" t="s">
        <v>762</v>
      </c>
      <c r="BZ111" t="s">
        <v>776</v>
      </c>
      <c r="CA111" t="str">
        <f t="shared" si="95"/>
        <v>Law doesn't specify which specific risks must be discussed</v>
      </c>
      <c r="CD111" t="str">
        <f>("All opioids , Schedule II opioids, Hydrocodone substances not in abuse-deterrent forms")</f>
        <v>All opioids , Schedule II opioids, Hydrocodone substances not in abuse-deterrent forms</v>
      </c>
      <c r="CE111" t="s">
        <v>764</v>
      </c>
      <c r="CF111" t="s">
        <v>777</v>
      </c>
      <c r="CG111">
        <v>1</v>
      </c>
      <c r="CH111" t="s">
        <v>760</v>
      </c>
      <c r="CJ111" t="str">
        <f t="shared" si="96"/>
        <v>Board of medicine</v>
      </c>
      <c r="CK111" t="s">
        <v>761</v>
      </c>
      <c r="CM111" t="str">
        <f t="shared" si="97"/>
        <v>Civil penalty, Professional disciplinary action</v>
      </c>
      <c r="CN111" t="s">
        <v>758</v>
      </c>
    </row>
    <row r="112" spans="1:93" x14ac:dyDescent="0.35">
      <c r="A112" t="s">
        <v>243</v>
      </c>
      <c r="B112" s="1">
        <v>42552</v>
      </c>
      <c r="C112" s="1">
        <v>42747</v>
      </c>
      <c r="D112" t="str">
        <f t="shared" si="83"/>
        <v xml:space="preserve">Yes, for both adults and minors </v>
      </c>
      <c r="E112" t="s">
        <v>762</v>
      </c>
      <c r="G112" t="str">
        <f t="shared" si="84"/>
        <v>No</v>
      </c>
      <c r="J112">
        <v>1</v>
      </c>
      <c r="K112" t="s">
        <v>762</v>
      </c>
      <c r="M112" t="str">
        <f>("Physicians, Dentists, Nurse practitioners, Physician Assistants, Optometrist, Podiatrist")</f>
        <v>Physicians, Dentists, Nurse practitioners, Physician Assistants, Optometrist, Podiatrist</v>
      </c>
      <c r="N112" t="s">
        <v>767</v>
      </c>
      <c r="O112" t="s">
        <v>768</v>
      </c>
      <c r="P112" t="str">
        <f t="shared" si="85"/>
        <v>Informed consent must be obtained in all circumstances</v>
      </c>
      <c r="Q112" t="s">
        <v>769</v>
      </c>
      <c r="S112" t="str">
        <f t="shared" si="86"/>
        <v xml:space="preserve">No exceptions specified </v>
      </c>
      <c r="V112">
        <v>0</v>
      </c>
      <c r="Y112">
        <v>1</v>
      </c>
      <c r="Z112" t="s">
        <v>762</v>
      </c>
      <c r="AA112" t="s">
        <v>770</v>
      </c>
      <c r="AB112">
        <v>0</v>
      </c>
      <c r="AE112" t="str">
        <f t="shared" si="87"/>
        <v>Documentation of informed consent</v>
      </c>
      <c r="AF112" t="s">
        <v>762</v>
      </c>
      <c r="AH112" t="str">
        <f>("Benefits of the use of the drug, Risks of the use of the drug, Option to fill prescription for a lesser quantity than prescribed")</f>
        <v>Benefits of the use of the drug, Risks of the use of the drug, Option to fill prescription for a lesser quantity than prescribed</v>
      </c>
      <c r="AI112" t="s">
        <v>763</v>
      </c>
      <c r="AJ112" t="s">
        <v>771</v>
      </c>
      <c r="AK112" t="str">
        <f t="shared" si="88"/>
        <v>Law doesn’t specify which specific risks must be discussed</v>
      </c>
      <c r="AN112" t="str">
        <f>("Schedule II opioids, Hydrocodone substances not in abuse-deterrent forms")</f>
        <v>Schedule II opioids, Hydrocodone substances not in abuse-deterrent forms</v>
      </c>
      <c r="AO112" t="s">
        <v>762</v>
      </c>
      <c r="AP112" t="s">
        <v>772</v>
      </c>
      <c r="AQ112">
        <v>1</v>
      </c>
      <c r="AR112" t="s">
        <v>757</v>
      </c>
      <c r="AT112" t="str">
        <f t="shared" si="89"/>
        <v>Board of medicine</v>
      </c>
      <c r="AU112" t="s">
        <v>758</v>
      </c>
      <c r="AW112" t="str">
        <f t="shared" si="90"/>
        <v>Civil penalty, Professional disciplinary action</v>
      </c>
      <c r="AX112" t="s">
        <v>759</v>
      </c>
      <c r="AZ112">
        <v>1</v>
      </c>
      <c r="BA112" t="s">
        <v>762</v>
      </c>
      <c r="BC112" t="str">
        <f>("Physicians, Dentists, Nurse practitioners, Physician Assistants, Optometrist, Podiatrist")</f>
        <v>Physicians, Dentists, Nurse practitioners, Physician Assistants, Optometrist, Podiatrist</v>
      </c>
      <c r="BD112" t="s">
        <v>773</v>
      </c>
      <c r="BE112" t="s">
        <v>774</v>
      </c>
      <c r="BF112" t="str">
        <f t="shared" si="91"/>
        <v>Informed consent must be obtained in all circumstances</v>
      </c>
      <c r="BG112" t="s">
        <v>775</v>
      </c>
      <c r="BI112" t="str">
        <f t="shared" si="92"/>
        <v>No exceptions specified</v>
      </c>
      <c r="BL112" t="str">
        <f t="shared" si="93"/>
        <v>Not addressed</v>
      </c>
      <c r="BO112">
        <v>1</v>
      </c>
      <c r="BP112" t="s">
        <v>762</v>
      </c>
      <c r="BQ112" t="s">
        <v>770</v>
      </c>
      <c r="BR112">
        <v>0</v>
      </c>
      <c r="BU112" t="str">
        <f t="shared" si="94"/>
        <v>Documentation of informed consent</v>
      </c>
      <c r="BV112" t="s">
        <v>762</v>
      </c>
      <c r="BX112" t="str">
        <f>("Benefits of the use of the drug, Risks of the use of the drug, Option to fill prescription for a lesser quantity then prescribed")</f>
        <v>Benefits of the use of the drug, Risks of the use of the drug, Option to fill prescription for a lesser quantity then prescribed</v>
      </c>
      <c r="BY112" t="s">
        <v>762</v>
      </c>
      <c r="BZ112" t="s">
        <v>776</v>
      </c>
      <c r="CA112" t="str">
        <f t="shared" si="95"/>
        <v>Law doesn't specify which specific risks must be discussed</v>
      </c>
      <c r="CD112" t="str">
        <f>("All opioids , Schedule II opioids, Hydrocodone substances not in abuse-deterrent forms")</f>
        <v>All opioids , Schedule II opioids, Hydrocodone substances not in abuse-deterrent forms</v>
      </c>
      <c r="CE112" t="s">
        <v>764</v>
      </c>
      <c r="CF112" t="s">
        <v>777</v>
      </c>
      <c r="CG112">
        <v>1</v>
      </c>
      <c r="CH112" t="s">
        <v>760</v>
      </c>
      <c r="CJ112" t="str">
        <f t="shared" si="96"/>
        <v>Board of medicine</v>
      </c>
      <c r="CK112" t="s">
        <v>761</v>
      </c>
      <c r="CM112" t="str">
        <f t="shared" si="97"/>
        <v>Civil penalty, Professional disciplinary action</v>
      </c>
      <c r="CN112" t="s">
        <v>758</v>
      </c>
    </row>
    <row r="113" spans="1:92" x14ac:dyDescent="0.35">
      <c r="A113" t="s">
        <v>243</v>
      </c>
      <c r="B113" s="1">
        <v>42748</v>
      </c>
      <c r="C113" s="1">
        <v>42916</v>
      </c>
      <c r="D113" t="str">
        <f t="shared" si="83"/>
        <v xml:space="preserve">Yes, for both adults and minors </v>
      </c>
      <c r="E113" t="s">
        <v>762</v>
      </c>
      <c r="G113" t="str">
        <f t="shared" si="84"/>
        <v>No</v>
      </c>
      <c r="J113">
        <v>1</v>
      </c>
      <c r="K113" t="s">
        <v>762</v>
      </c>
      <c r="M113" t="str">
        <f>("Physicians, Dentists, Nurse practitioners, Physician Assistants, Optometrist, Podiatrist")</f>
        <v>Physicians, Dentists, Nurse practitioners, Physician Assistants, Optometrist, Podiatrist</v>
      </c>
      <c r="N113" t="s">
        <v>778</v>
      </c>
      <c r="O113" t="s">
        <v>768</v>
      </c>
      <c r="P113" t="str">
        <f t="shared" si="85"/>
        <v>Informed consent must be obtained in all circumstances</v>
      </c>
      <c r="Q113" t="s">
        <v>769</v>
      </c>
      <c r="S113" t="str">
        <f t="shared" si="86"/>
        <v xml:space="preserve">No exceptions specified </v>
      </c>
      <c r="V113">
        <v>0</v>
      </c>
      <c r="Y113">
        <v>1</v>
      </c>
      <c r="Z113" t="s">
        <v>762</v>
      </c>
      <c r="AA113" t="s">
        <v>770</v>
      </c>
      <c r="AB113">
        <v>0</v>
      </c>
      <c r="AE113" t="str">
        <f t="shared" si="87"/>
        <v>Documentation of informed consent</v>
      </c>
      <c r="AF113" t="s">
        <v>762</v>
      </c>
      <c r="AH113" t="str">
        <f>("Benefits of the use of the drug, Risks of the use of the drug, Option to fill prescription for a lesser quantity than prescribed")</f>
        <v>Benefits of the use of the drug, Risks of the use of the drug, Option to fill prescription for a lesser quantity than prescribed</v>
      </c>
      <c r="AI113" t="s">
        <v>763</v>
      </c>
      <c r="AJ113" t="s">
        <v>771</v>
      </c>
      <c r="AK113" t="str">
        <f t="shared" si="88"/>
        <v>Law doesn’t specify which specific risks must be discussed</v>
      </c>
      <c r="AN113" t="str">
        <f>("Schedule II opioids, Hydrocodone substances not in abuse-deterrent forms")</f>
        <v>Schedule II opioids, Hydrocodone substances not in abuse-deterrent forms</v>
      </c>
      <c r="AO113" t="s">
        <v>762</v>
      </c>
      <c r="AP113" t="s">
        <v>772</v>
      </c>
      <c r="AQ113">
        <v>1</v>
      </c>
      <c r="AR113" t="s">
        <v>757</v>
      </c>
      <c r="AT113" t="str">
        <f t="shared" si="89"/>
        <v>Board of medicine</v>
      </c>
      <c r="AU113" t="s">
        <v>758</v>
      </c>
      <c r="AW113" t="str">
        <f t="shared" si="90"/>
        <v>Civil penalty, Professional disciplinary action</v>
      </c>
      <c r="AX113" t="s">
        <v>759</v>
      </c>
      <c r="AZ113">
        <v>1</v>
      </c>
      <c r="BA113" t="s">
        <v>762</v>
      </c>
      <c r="BC113" t="str">
        <f>("Physicians, Dentists, Nurse practitioners, Physician Assistants, Optometrist, Podiatrist")</f>
        <v>Physicians, Dentists, Nurse practitioners, Physician Assistants, Optometrist, Podiatrist</v>
      </c>
      <c r="BD113" t="s">
        <v>779</v>
      </c>
      <c r="BE113" t="s">
        <v>774</v>
      </c>
      <c r="BF113" t="str">
        <f t="shared" si="91"/>
        <v>Informed consent must be obtained in all circumstances</v>
      </c>
      <c r="BG113" t="s">
        <v>775</v>
      </c>
      <c r="BI113" t="str">
        <f t="shared" si="92"/>
        <v>No exceptions specified</v>
      </c>
      <c r="BL113" t="str">
        <f t="shared" si="93"/>
        <v>Not addressed</v>
      </c>
      <c r="BO113">
        <v>1</v>
      </c>
      <c r="BP113" t="s">
        <v>762</v>
      </c>
      <c r="BQ113" t="s">
        <v>770</v>
      </c>
      <c r="BR113">
        <v>0</v>
      </c>
      <c r="BU113" t="str">
        <f t="shared" si="94"/>
        <v>Documentation of informed consent</v>
      </c>
      <c r="BV113" t="s">
        <v>762</v>
      </c>
      <c r="BX113" t="str">
        <f>("Benefits of the use of the drug, Risks of the use of the drug, Option to fill prescription for a lesser quantity then prescribed")</f>
        <v>Benefits of the use of the drug, Risks of the use of the drug, Option to fill prescription for a lesser quantity then prescribed</v>
      </c>
      <c r="BY113" t="s">
        <v>762</v>
      </c>
      <c r="BZ113" t="s">
        <v>776</v>
      </c>
      <c r="CA113" t="str">
        <f t="shared" si="95"/>
        <v>Law doesn't specify which specific risks must be discussed</v>
      </c>
      <c r="CD113" t="str">
        <f>("All opioids , Schedule II opioids, Hydrocodone substances not in abuse-deterrent forms")</f>
        <v>All opioids , Schedule II opioids, Hydrocodone substances not in abuse-deterrent forms</v>
      </c>
      <c r="CE113" t="s">
        <v>764</v>
      </c>
      <c r="CF113" t="s">
        <v>777</v>
      </c>
      <c r="CG113">
        <v>1</v>
      </c>
      <c r="CH113" t="s">
        <v>760</v>
      </c>
      <c r="CJ113" t="str">
        <f t="shared" si="96"/>
        <v>Board of medicine</v>
      </c>
      <c r="CK113" t="s">
        <v>761</v>
      </c>
      <c r="CM113" t="str">
        <f t="shared" si="97"/>
        <v>Civil penalty, Professional disciplinary action</v>
      </c>
      <c r="CN113" t="s">
        <v>758</v>
      </c>
    </row>
    <row r="114" spans="1:92" x14ac:dyDescent="0.35">
      <c r="A114" t="s">
        <v>243</v>
      </c>
      <c r="B114" s="1">
        <v>42917</v>
      </c>
      <c r="C114" s="1">
        <v>43685</v>
      </c>
      <c r="D114" t="str">
        <f t="shared" si="83"/>
        <v xml:space="preserve">Yes, for both adults and minors </v>
      </c>
      <c r="E114" t="s">
        <v>762</v>
      </c>
      <c r="G114" t="str">
        <f t="shared" si="84"/>
        <v>No</v>
      </c>
      <c r="J114">
        <v>1</v>
      </c>
      <c r="K114" t="s">
        <v>762</v>
      </c>
      <c r="M114" t="str">
        <f>("Physicians, Dentists, Nurse practitioners, Physician Assistants, Optometrist, Podiatrist")</f>
        <v>Physicians, Dentists, Nurse practitioners, Physician Assistants, Optometrist, Podiatrist</v>
      </c>
      <c r="N114" t="s">
        <v>778</v>
      </c>
      <c r="O114" t="s">
        <v>768</v>
      </c>
      <c r="P114" t="str">
        <f t="shared" si="85"/>
        <v>Informed consent must be obtained in all circumstances</v>
      </c>
      <c r="Q114" t="s">
        <v>769</v>
      </c>
      <c r="S114" t="str">
        <f t="shared" si="86"/>
        <v xml:space="preserve">No exceptions specified </v>
      </c>
      <c r="V114">
        <v>0</v>
      </c>
      <c r="Y114">
        <v>1</v>
      </c>
      <c r="Z114" t="s">
        <v>762</v>
      </c>
      <c r="AA114" t="s">
        <v>770</v>
      </c>
      <c r="AB114">
        <v>0</v>
      </c>
      <c r="AE114" t="str">
        <f t="shared" si="87"/>
        <v>Documentation of informed consent</v>
      </c>
      <c r="AF114" t="s">
        <v>762</v>
      </c>
      <c r="AH114" t="str">
        <f>("Benefits of the use of the drug, Risks of the use of the drug, Option to fill prescription for a lesser quantity than prescribed")</f>
        <v>Benefits of the use of the drug, Risks of the use of the drug, Option to fill prescription for a lesser quantity than prescribed</v>
      </c>
      <c r="AI114" t="s">
        <v>763</v>
      </c>
      <c r="AJ114" t="s">
        <v>771</v>
      </c>
      <c r="AK114" t="str">
        <f t="shared" si="88"/>
        <v>Law doesn’t specify which specific risks must be discussed</v>
      </c>
      <c r="AN114" t="str">
        <f>("Schedule II opioids, Hydrocodone substances not in abuse-deterrent forms")</f>
        <v>Schedule II opioids, Hydrocodone substances not in abuse-deterrent forms</v>
      </c>
      <c r="AO114" t="s">
        <v>762</v>
      </c>
      <c r="AP114" t="s">
        <v>772</v>
      </c>
      <c r="AQ114">
        <v>1</v>
      </c>
      <c r="AR114" t="s">
        <v>757</v>
      </c>
      <c r="AT114" t="str">
        <f t="shared" si="89"/>
        <v>Board of medicine</v>
      </c>
      <c r="AU114" t="s">
        <v>758</v>
      </c>
      <c r="AW114" t="str">
        <f t="shared" si="90"/>
        <v>Civil penalty, Professional disciplinary action</v>
      </c>
      <c r="AX114" t="s">
        <v>759</v>
      </c>
      <c r="AZ114">
        <v>1</v>
      </c>
      <c r="BA114" t="s">
        <v>762</v>
      </c>
      <c r="BC114" t="str">
        <f>("Physicians, Dentists, Nurse practitioners, Physician Assistants, Optometrist, Podiatrist")</f>
        <v>Physicians, Dentists, Nurse practitioners, Physician Assistants, Optometrist, Podiatrist</v>
      </c>
      <c r="BD114" t="s">
        <v>779</v>
      </c>
      <c r="BE114" t="s">
        <v>774</v>
      </c>
      <c r="BF114" t="str">
        <f t="shared" si="91"/>
        <v>Informed consent must be obtained in all circumstances</v>
      </c>
      <c r="BG114" t="s">
        <v>775</v>
      </c>
      <c r="BI114" t="str">
        <f t="shared" si="92"/>
        <v>No exceptions specified</v>
      </c>
      <c r="BL114" t="str">
        <f t="shared" si="93"/>
        <v>Not addressed</v>
      </c>
      <c r="BO114">
        <v>1</v>
      </c>
      <c r="BP114" t="s">
        <v>762</v>
      </c>
      <c r="BQ114" t="s">
        <v>770</v>
      </c>
      <c r="BR114">
        <v>0</v>
      </c>
      <c r="BU114" t="str">
        <f t="shared" si="94"/>
        <v>Documentation of informed consent</v>
      </c>
      <c r="BV114" t="s">
        <v>762</v>
      </c>
      <c r="BX114" t="str">
        <f>("Benefits of the use of the drug, Risks of the use of the drug, Option to fill prescription for a lesser quantity then prescribed")</f>
        <v>Benefits of the use of the drug, Risks of the use of the drug, Option to fill prescription for a lesser quantity then prescribed</v>
      </c>
      <c r="BY114" t="s">
        <v>762</v>
      </c>
      <c r="BZ114" t="s">
        <v>776</v>
      </c>
      <c r="CA114" t="str">
        <f t="shared" si="95"/>
        <v>Law doesn't specify which specific risks must be discussed</v>
      </c>
      <c r="CD114" t="str">
        <f>("All opioids , Schedule II opioids, Hydrocodone substances not in abuse-deterrent forms")</f>
        <v>All opioids , Schedule II opioids, Hydrocodone substances not in abuse-deterrent forms</v>
      </c>
      <c r="CE114" t="s">
        <v>764</v>
      </c>
      <c r="CF114" t="s">
        <v>777</v>
      </c>
      <c r="CG114">
        <v>1</v>
      </c>
      <c r="CH114" t="s">
        <v>760</v>
      </c>
      <c r="CJ114" t="str">
        <f t="shared" si="96"/>
        <v>Board of medicine</v>
      </c>
      <c r="CK114" t="s">
        <v>761</v>
      </c>
      <c r="CM114" t="str">
        <f t="shared" si="97"/>
        <v>Civil penalty, Professional disciplinary action</v>
      </c>
      <c r="CN114" t="s">
        <v>758</v>
      </c>
    </row>
    <row r="115" spans="1:92" x14ac:dyDescent="0.35">
      <c r="A115" t="s">
        <v>243</v>
      </c>
      <c r="B115" s="1">
        <v>43686</v>
      </c>
      <c r="C115" s="1">
        <v>43830</v>
      </c>
      <c r="D115" t="str">
        <f t="shared" si="83"/>
        <v xml:space="preserve">Yes, for both adults and minors </v>
      </c>
      <c r="E115" t="s">
        <v>764</v>
      </c>
      <c r="G115" t="str">
        <f t="shared" si="84"/>
        <v>No</v>
      </c>
      <c r="J115">
        <v>1</v>
      </c>
      <c r="K115" t="s">
        <v>764</v>
      </c>
      <c r="M115" t="str">
        <f>("Physicians, Dentists, Nurse practitioners, Physician Assistants, Optometrist, Podiatrist")</f>
        <v>Physicians, Dentists, Nurse practitioners, Physician Assistants, Optometrist, Podiatrist</v>
      </c>
      <c r="N115" t="s">
        <v>780</v>
      </c>
      <c r="O115" t="s">
        <v>768</v>
      </c>
      <c r="P115" t="str">
        <f t="shared" si="85"/>
        <v>Informed consent must be obtained in all circumstances</v>
      </c>
      <c r="Q115" t="s">
        <v>781</v>
      </c>
      <c r="S115" t="str">
        <f t="shared" si="86"/>
        <v xml:space="preserve">No exceptions specified </v>
      </c>
      <c r="V115">
        <v>0</v>
      </c>
      <c r="Y115">
        <v>1</v>
      </c>
      <c r="Z115" t="s">
        <v>764</v>
      </c>
      <c r="AA115" t="s">
        <v>770</v>
      </c>
      <c r="AB115">
        <v>0</v>
      </c>
      <c r="AE115" t="str">
        <f t="shared" si="87"/>
        <v>Documentation of informed consent</v>
      </c>
      <c r="AF115" t="s">
        <v>764</v>
      </c>
      <c r="AH115" t="str">
        <f>("Benefits of the use of the drug, Risks of the use of the drug, Option to fill prescription for a lesser quantity than prescribed")</f>
        <v>Benefits of the use of the drug, Risks of the use of the drug, Option to fill prescription for a lesser quantity than prescribed</v>
      </c>
      <c r="AI115" t="s">
        <v>764</v>
      </c>
      <c r="AJ115" t="s">
        <v>771</v>
      </c>
      <c r="AK115" t="str">
        <f t="shared" si="88"/>
        <v>Law doesn’t specify which specific risks must be discussed</v>
      </c>
      <c r="AN115" t="str">
        <f>("Schedule II opioids, Hydrocodone substances not in abuse-deterrent forms")</f>
        <v>Schedule II opioids, Hydrocodone substances not in abuse-deterrent forms</v>
      </c>
      <c r="AO115" t="s">
        <v>764</v>
      </c>
      <c r="AP115" t="s">
        <v>772</v>
      </c>
      <c r="AQ115">
        <v>1</v>
      </c>
      <c r="AR115" t="s">
        <v>757</v>
      </c>
      <c r="AT115" t="str">
        <f t="shared" si="89"/>
        <v>Board of medicine</v>
      </c>
      <c r="AU115" t="s">
        <v>758</v>
      </c>
      <c r="AW115" t="str">
        <f t="shared" si="90"/>
        <v>Civil penalty, Professional disciplinary action</v>
      </c>
      <c r="AX115" t="s">
        <v>759</v>
      </c>
      <c r="AZ115">
        <v>1</v>
      </c>
      <c r="BA115" t="s">
        <v>764</v>
      </c>
      <c r="BC115" t="str">
        <f>("Physicians, Dentists, Nurse practitioners, Physician Assistants, Optometrist, Podiatrist")</f>
        <v>Physicians, Dentists, Nurse practitioners, Physician Assistants, Optometrist, Podiatrist</v>
      </c>
      <c r="BD115" t="s">
        <v>782</v>
      </c>
      <c r="BE115" t="s">
        <v>774</v>
      </c>
      <c r="BF115" t="str">
        <f t="shared" si="91"/>
        <v>Informed consent must be obtained in all circumstances</v>
      </c>
      <c r="BG115" t="s">
        <v>783</v>
      </c>
      <c r="BI115" t="str">
        <f t="shared" si="92"/>
        <v>No exceptions specified</v>
      </c>
      <c r="BL115" t="str">
        <f t="shared" si="93"/>
        <v>Not addressed</v>
      </c>
      <c r="BO115">
        <v>1</v>
      </c>
      <c r="BP115" t="s">
        <v>764</v>
      </c>
      <c r="BQ115" t="s">
        <v>770</v>
      </c>
      <c r="BR115">
        <v>0</v>
      </c>
      <c r="BU115" t="str">
        <f t="shared" si="94"/>
        <v>Documentation of informed consent</v>
      </c>
      <c r="BV115" t="s">
        <v>764</v>
      </c>
      <c r="BX115" t="str">
        <f>("Benefits of the use of the drug, Risks of the use of the drug, Option to fill prescription for a lesser quantity then prescribed")</f>
        <v>Benefits of the use of the drug, Risks of the use of the drug, Option to fill prescription for a lesser quantity then prescribed</v>
      </c>
      <c r="BY115" t="s">
        <v>764</v>
      </c>
      <c r="BZ115" t="s">
        <v>776</v>
      </c>
      <c r="CA115" t="str">
        <f t="shared" si="95"/>
        <v>Law doesn't specify which specific risks must be discussed</v>
      </c>
      <c r="CD115" t="str">
        <f>("All opioids , Schedule II opioids, Hydrocodone substances not in abuse-deterrent forms")</f>
        <v>All opioids , Schedule II opioids, Hydrocodone substances not in abuse-deterrent forms</v>
      </c>
      <c r="CE115" t="s">
        <v>764</v>
      </c>
      <c r="CF115" t="s">
        <v>777</v>
      </c>
      <c r="CG115">
        <v>1</v>
      </c>
      <c r="CH115" t="s">
        <v>760</v>
      </c>
      <c r="CJ115" t="str">
        <f t="shared" si="96"/>
        <v>Board of medicine</v>
      </c>
      <c r="CK115" t="s">
        <v>761</v>
      </c>
      <c r="CM115" t="str">
        <f t="shared" si="97"/>
        <v>Civil penalty, Professional disciplinary action</v>
      </c>
      <c r="CN115" t="s">
        <v>758</v>
      </c>
    </row>
    <row r="116" spans="1:92" x14ac:dyDescent="0.35">
      <c r="A116" t="s">
        <v>244</v>
      </c>
      <c r="B116" s="1">
        <v>41640</v>
      </c>
      <c r="C116" s="1">
        <v>43095</v>
      </c>
      <c r="D116" t="str">
        <f>("No")</f>
        <v>No</v>
      </c>
    </row>
    <row r="117" spans="1:92" x14ac:dyDescent="0.35">
      <c r="A117" t="s">
        <v>244</v>
      </c>
      <c r="B117" s="1">
        <v>43096</v>
      </c>
      <c r="C117" s="1">
        <v>43251</v>
      </c>
      <c r="D117" t="str">
        <f>("No")</f>
        <v>No</v>
      </c>
    </row>
    <row r="118" spans="1:92" x14ac:dyDescent="0.35">
      <c r="A118" t="s">
        <v>244</v>
      </c>
      <c r="B118" s="1">
        <v>43252</v>
      </c>
      <c r="C118" s="1">
        <v>43550</v>
      </c>
      <c r="D118" t="str">
        <f>("Yes, for both adults and minors ")</f>
        <v xml:space="preserve">Yes, for both adults and minors </v>
      </c>
      <c r="E118" t="s">
        <v>784</v>
      </c>
      <c r="G118" t="str">
        <f>("Yes")</f>
        <v>Yes</v>
      </c>
      <c r="H118" t="s">
        <v>785</v>
      </c>
      <c r="J118">
        <v>1</v>
      </c>
      <c r="K118" t="s">
        <v>786</v>
      </c>
      <c r="M118" t="str">
        <f>("Physicians, Dentists, Nurse practitioners, Physician Assistants, Optometrist, Podiatrist")</f>
        <v>Physicians, Dentists, Nurse practitioners, Physician Assistants, Optometrist, Podiatrist</v>
      </c>
      <c r="N118" t="s">
        <v>787</v>
      </c>
      <c r="P118" t="str">
        <f>("Informed consent must be obtained in all circumstances")</f>
        <v>Informed consent must be obtained in all circumstances</v>
      </c>
      <c r="Q118" t="s">
        <v>786</v>
      </c>
      <c r="S118" t="str">
        <f>("Inpatient care")</f>
        <v>Inpatient care</v>
      </c>
      <c r="T118" t="s">
        <v>786</v>
      </c>
      <c r="V118">
        <v>1</v>
      </c>
      <c r="W118" t="s">
        <v>788</v>
      </c>
      <c r="Y118">
        <v>1</v>
      </c>
      <c r="Z118" t="s">
        <v>786</v>
      </c>
      <c r="AB118">
        <v>1</v>
      </c>
      <c r="AC118" t="s">
        <v>786</v>
      </c>
      <c r="AE118" t="str">
        <f>("Documentation of informed consent")</f>
        <v>Documentation of informed consent</v>
      </c>
      <c r="AF118" t="s">
        <v>786</v>
      </c>
      <c r="AH118" t="str">
        <f>("Risks of the use of the drug")</f>
        <v>Risks of the use of the drug</v>
      </c>
      <c r="AI118" t="s">
        <v>786</v>
      </c>
      <c r="AJ118" t="s">
        <v>789</v>
      </c>
      <c r="AK118" t="str">
        <f>("Risk of addiction, Risk to the fetus")</f>
        <v>Risk of addiction, Risk to the fetus</v>
      </c>
      <c r="AL118" t="s">
        <v>786</v>
      </c>
      <c r="AN118" t="str">
        <f>("All opioids ")</f>
        <v xml:space="preserve">All opioids </v>
      </c>
      <c r="AO118" t="s">
        <v>786</v>
      </c>
      <c r="AQ118">
        <v>0</v>
      </c>
      <c r="AZ118">
        <v>1</v>
      </c>
      <c r="BA118" t="s">
        <v>790</v>
      </c>
      <c r="BC118" t="str">
        <f>("Physicians, Dentists, Nurse practitioners, Physician Assistants, Optometrist, Podiatrist")</f>
        <v>Physicians, Dentists, Nurse practitioners, Physician Assistants, Optometrist, Podiatrist</v>
      </c>
      <c r="BD118" t="s">
        <v>787</v>
      </c>
      <c r="BF118" t="str">
        <f>("Initial prescriptions")</f>
        <v>Initial prescriptions</v>
      </c>
      <c r="BG118" t="s">
        <v>785</v>
      </c>
      <c r="BI118" t="str">
        <f>("Obtaining consent would be to the detriment of minor’s health, Hospice care, Treatment related to surgery, Emergency Situations")</f>
        <v>Obtaining consent would be to the detriment of minor’s health, Hospice care, Treatment related to surgery, Emergency Situations</v>
      </c>
      <c r="BJ118" t="s">
        <v>785</v>
      </c>
      <c r="BL118" t="str">
        <f>("The minor, Parent, Guardian, Authorized adult")</f>
        <v>The minor, Parent, Guardian, Authorized adult</v>
      </c>
      <c r="BM118" t="s">
        <v>785</v>
      </c>
      <c r="BN118" t="s">
        <v>791</v>
      </c>
      <c r="BO118">
        <v>1</v>
      </c>
      <c r="BP118" t="s">
        <v>792</v>
      </c>
      <c r="BR118">
        <v>1</v>
      </c>
      <c r="BS118" t="s">
        <v>785</v>
      </c>
      <c r="BU118" t="str">
        <f>("Prescription refill policy, Documentation of informed consent")</f>
        <v>Prescription refill policy, Documentation of informed consent</v>
      </c>
      <c r="BV118" t="s">
        <v>785</v>
      </c>
      <c r="BW118" t="s">
        <v>793</v>
      </c>
      <c r="BX118" t="str">
        <f>("Risks of the use of the drug")</f>
        <v>Risks of the use of the drug</v>
      </c>
      <c r="BY118" t="s">
        <v>785</v>
      </c>
      <c r="CA118"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118" t="s">
        <v>785</v>
      </c>
      <c r="CD118" t="str">
        <f>("All opioids ")</f>
        <v xml:space="preserve">All opioids </v>
      </c>
      <c r="CE118" t="s">
        <v>785</v>
      </c>
      <c r="CG118">
        <v>1</v>
      </c>
      <c r="CH118" t="s">
        <v>794</v>
      </c>
      <c r="CJ118" t="str">
        <f>("Department of licensing and regulatory affairs")</f>
        <v>Department of licensing and regulatory affairs</v>
      </c>
      <c r="CK118" t="s">
        <v>795</v>
      </c>
      <c r="CM118" t="str">
        <f>("Professional disciplinary action, Fine")</f>
        <v>Professional disciplinary action, Fine</v>
      </c>
      <c r="CN118" t="s">
        <v>796</v>
      </c>
    </row>
    <row r="119" spans="1:92" x14ac:dyDescent="0.35">
      <c r="A119" t="s">
        <v>244</v>
      </c>
      <c r="B119" s="1">
        <v>43551</v>
      </c>
      <c r="C119" s="1">
        <v>43830</v>
      </c>
      <c r="D119" t="str">
        <f>("Yes, for both adults and minors ")</f>
        <v xml:space="preserve">Yes, for both adults and minors </v>
      </c>
      <c r="E119" t="s">
        <v>797</v>
      </c>
      <c r="G119" t="str">
        <f>("Yes")</f>
        <v>Yes</v>
      </c>
      <c r="H119" t="s">
        <v>785</v>
      </c>
      <c r="J119">
        <v>1</v>
      </c>
      <c r="K119" t="s">
        <v>786</v>
      </c>
      <c r="M119" t="str">
        <f>("Physicians, Dentists, Nurse practitioners, Physician Assistants, Optometrist, Podiatrist")</f>
        <v>Physicians, Dentists, Nurse practitioners, Physician Assistants, Optometrist, Podiatrist</v>
      </c>
      <c r="N119" t="s">
        <v>787</v>
      </c>
      <c r="P119" t="str">
        <f>("Informed consent must be obtained in all circumstances")</f>
        <v>Informed consent must be obtained in all circumstances</v>
      </c>
      <c r="Q119" t="s">
        <v>786</v>
      </c>
      <c r="S119" t="str">
        <f>("Inpatient care")</f>
        <v>Inpatient care</v>
      </c>
      <c r="T119" t="s">
        <v>786</v>
      </c>
      <c r="V119">
        <v>1</v>
      </c>
      <c r="W119" t="s">
        <v>788</v>
      </c>
      <c r="Y119">
        <v>1</v>
      </c>
      <c r="Z119" t="s">
        <v>786</v>
      </c>
      <c r="AB119">
        <v>1</v>
      </c>
      <c r="AC119" t="s">
        <v>786</v>
      </c>
      <c r="AE119" t="str">
        <f>("Documentation of informed consent")</f>
        <v>Documentation of informed consent</v>
      </c>
      <c r="AF119" t="s">
        <v>786</v>
      </c>
      <c r="AH119" t="str">
        <f>("Risks of the use of the drug")</f>
        <v>Risks of the use of the drug</v>
      </c>
      <c r="AI119" t="s">
        <v>786</v>
      </c>
      <c r="AJ119" t="s">
        <v>789</v>
      </c>
      <c r="AK119" t="str">
        <f>("Risk of addiction, Risk to the fetus")</f>
        <v>Risk of addiction, Risk to the fetus</v>
      </c>
      <c r="AL119" t="s">
        <v>786</v>
      </c>
      <c r="AN119" t="str">
        <f>("All opioids ")</f>
        <v xml:space="preserve">All opioids </v>
      </c>
      <c r="AO119" t="s">
        <v>786</v>
      </c>
      <c r="AQ119">
        <v>0</v>
      </c>
      <c r="AZ119">
        <v>1</v>
      </c>
      <c r="BA119" t="s">
        <v>790</v>
      </c>
      <c r="BC119" t="str">
        <f>("Physicians, Dentists, Nurse practitioners, Physician Assistants, Optometrist, Podiatrist")</f>
        <v>Physicians, Dentists, Nurse practitioners, Physician Assistants, Optometrist, Podiatrist</v>
      </c>
      <c r="BD119" t="s">
        <v>787</v>
      </c>
      <c r="BF119" t="str">
        <f>("Initial prescriptions")</f>
        <v>Initial prescriptions</v>
      </c>
      <c r="BG119" t="s">
        <v>785</v>
      </c>
      <c r="BI119" t="str">
        <f>("Obtaining consent would be to the detriment of minor’s health, Hospice care, Treatment related to surgery, Emergency Situations")</f>
        <v>Obtaining consent would be to the detriment of minor’s health, Hospice care, Treatment related to surgery, Emergency Situations</v>
      </c>
      <c r="BJ119" t="s">
        <v>785</v>
      </c>
      <c r="BL119" t="str">
        <f>("The minor, Parent, Guardian, Authorized adult")</f>
        <v>The minor, Parent, Guardian, Authorized adult</v>
      </c>
      <c r="BM119" t="s">
        <v>785</v>
      </c>
      <c r="BN119" t="s">
        <v>791</v>
      </c>
      <c r="BO119">
        <v>1</v>
      </c>
      <c r="BP119" t="s">
        <v>792</v>
      </c>
      <c r="BR119">
        <v>1</v>
      </c>
      <c r="BS119" t="s">
        <v>785</v>
      </c>
      <c r="BU119" t="str">
        <f>("Prescription refill policy, Documentation of informed consent")</f>
        <v>Prescription refill policy, Documentation of informed consent</v>
      </c>
      <c r="BV119" t="s">
        <v>785</v>
      </c>
      <c r="BW119" t="s">
        <v>793</v>
      </c>
      <c r="BX119" t="str">
        <f>("Risks of the use of the drug")</f>
        <v>Risks of the use of the drug</v>
      </c>
      <c r="BY119" t="s">
        <v>785</v>
      </c>
      <c r="CA119"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119" t="s">
        <v>785</v>
      </c>
      <c r="CD119" t="str">
        <f>("All opioids ")</f>
        <v xml:space="preserve">All opioids </v>
      </c>
      <c r="CE119" t="s">
        <v>785</v>
      </c>
      <c r="CG119">
        <v>1</v>
      </c>
      <c r="CH119" t="s">
        <v>794</v>
      </c>
      <c r="CJ119" t="str">
        <f>("Department of licensing and regulatory affairs")</f>
        <v>Department of licensing and regulatory affairs</v>
      </c>
      <c r="CK119" t="s">
        <v>795</v>
      </c>
      <c r="CM119" t="str">
        <f>("Professional disciplinary action, Fine")</f>
        <v>Professional disciplinary action, Fine</v>
      </c>
      <c r="CN119" t="s">
        <v>796</v>
      </c>
    </row>
    <row r="120" spans="1:92" x14ac:dyDescent="0.35">
      <c r="A120" t="s">
        <v>245</v>
      </c>
      <c r="B120" s="1">
        <v>41640</v>
      </c>
      <c r="C120" s="1">
        <v>43830</v>
      </c>
      <c r="D120" t="str">
        <f>("Yes, for both adults and minors ")</f>
        <v xml:space="preserve">Yes, for both adults and minors </v>
      </c>
      <c r="E120" t="s">
        <v>798</v>
      </c>
      <c r="G120" t="str">
        <f>("No")</f>
        <v>No</v>
      </c>
      <c r="J120">
        <v>1</v>
      </c>
      <c r="K120" t="s">
        <v>798</v>
      </c>
      <c r="M120" t="str">
        <f>("Physicians")</f>
        <v>Physicians</v>
      </c>
      <c r="N120" t="s">
        <v>798</v>
      </c>
      <c r="P120" t="str">
        <f>("Treatment of chronic pain")</f>
        <v>Treatment of chronic pain</v>
      </c>
      <c r="Q120" t="s">
        <v>798</v>
      </c>
      <c r="S120" t="str">
        <f>("No exceptions specified ")</f>
        <v xml:space="preserve">No exceptions specified </v>
      </c>
      <c r="V120">
        <v>0</v>
      </c>
      <c r="Y120">
        <v>1</v>
      </c>
      <c r="Z120" t="s">
        <v>798</v>
      </c>
      <c r="AB120">
        <v>0</v>
      </c>
      <c r="AE120" t="str">
        <f>("Documentation of informed consent")</f>
        <v>Documentation of informed consent</v>
      </c>
      <c r="AH120" t="str">
        <f>("Risks of the use of the drug")</f>
        <v>Risks of the use of the drug</v>
      </c>
      <c r="AI120" t="s">
        <v>798</v>
      </c>
      <c r="AK120" t="str">
        <f>("Law doesn’t specify which specific risks must be discussed")</f>
        <v>Law doesn’t specify which specific risks must be discussed</v>
      </c>
      <c r="AN120" t="str">
        <f>("All Schedule II drugs, including opioids, All Schedule III drugs, including opioids, All Schedule IV drugs, including opioids, All Schedule V drugs, including opioids")</f>
        <v>All Schedule II drugs, including opioids, All Schedule III drugs, including opioids, All Schedule IV drugs, including opioids, All Schedule V drugs, including opioids</v>
      </c>
      <c r="AO120" t="s">
        <v>799</v>
      </c>
      <c r="AQ120">
        <v>0</v>
      </c>
      <c r="AZ120">
        <v>1</v>
      </c>
      <c r="BA120" t="s">
        <v>798</v>
      </c>
      <c r="BC120" t="str">
        <f>("Physicians")</f>
        <v>Physicians</v>
      </c>
      <c r="BD120" t="s">
        <v>798</v>
      </c>
      <c r="BF120" t="str">
        <f>("Treatment of chronic pain")</f>
        <v>Treatment of chronic pain</v>
      </c>
      <c r="BG120" t="s">
        <v>799</v>
      </c>
      <c r="BI120" t="str">
        <f>("No exceptions specified")</f>
        <v>No exceptions specified</v>
      </c>
      <c r="BL120" t="str">
        <f>("Not addressed")</f>
        <v>Not addressed</v>
      </c>
      <c r="BO120">
        <v>1</v>
      </c>
      <c r="BP120" t="s">
        <v>798</v>
      </c>
      <c r="BR120">
        <v>0</v>
      </c>
      <c r="BU120" t="str">
        <f>("Documentation of informed consent")</f>
        <v>Documentation of informed consent</v>
      </c>
      <c r="BX120" t="str">
        <f>("Risks of the use of the drug")</f>
        <v>Risks of the use of the drug</v>
      </c>
      <c r="BY120" t="s">
        <v>798</v>
      </c>
      <c r="CA120" t="str">
        <f>("Law doesn't specify which specific risks must be discussed")</f>
        <v>Law doesn't specify which specific risks must be discussed</v>
      </c>
      <c r="CD120" t="str">
        <f>("All Schedule II drugs, including opioids, All Schedule III drugs, including opioids, All Schedule IV drugs, including opioids, All Schedule V drugs, including opioids")</f>
        <v>All Schedule II drugs, including opioids, All Schedule III drugs, including opioids, All Schedule IV drugs, including opioids, All Schedule V drugs, including opioids</v>
      </c>
      <c r="CE120" t="s">
        <v>799</v>
      </c>
      <c r="CG120">
        <v>0</v>
      </c>
    </row>
    <row r="121" spans="1:92" x14ac:dyDescent="0.35">
      <c r="A121" t="s">
        <v>246</v>
      </c>
      <c r="B121" s="1">
        <v>41640</v>
      </c>
      <c r="C121" s="1">
        <v>41820</v>
      </c>
      <c r="D121" t="str">
        <f>("No")</f>
        <v>No</v>
      </c>
      <c r="F121" t="s">
        <v>800</v>
      </c>
    </row>
    <row r="122" spans="1:92" x14ac:dyDescent="0.35">
      <c r="A122" t="s">
        <v>246</v>
      </c>
      <c r="B122" s="1">
        <v>41821</v>
      </c>
      <c r="C122" s="1">
        <v>42551</v>
      </c>
      <c r="D122" t="str">
        <f>("No")</f>
        <v>No</v>
      </c>
      <c r="F122" t="s">
        <v>800</v>
      </c>
    </row>
    <row r="123" spans="1:92" x14ac:dyDescent="0.35">
      <c r="A123" t="s">
        <v>246</v>
      </c>
      <c r="B123" s="1">
        <v>42552</v>
      </c>
      <c r="C123" s="1">
        <v>43400</v>
      </c>
      <c r="D123" t="str">
        <f>("No")</f>
        <v>No</v>
      </c>
      <c r="F123" t="s">
        <v>800</v>
      </c>
    </row>
    <row r="124" spans="1:92" x14ac:dyDescent="0.35">
      <c r="A124" t="s">
        <v>246</v>
      </c>
      <c r="B124" s="1">
        <v>43401</v>
      </c>
      <c r="C124" s="1">
        <v>43646</v>
      </c>
      <c r="D124" t="str">
        <f>("Yes, for both adults and minors ")</f>
        <v xml:space="preserve">Yes, for both adults and minors </v>
      </c>
      <c r="E124" t="s">
        <v>801</v>
      </c>
      <c r="G124" t="str">
        <f>("No")</f>
        <v>No</v>
      </c>
      <c r="J124">
        <v>1</v>
      </c>
      <c r="K124" t="s">
        <v>801</v>
      </c>
      <c r="M124" t="str">
        <f>("Law does not specify which providers are subject to informed consent")</f>
        <v>Law does not specify which providers are subject to informed consent</v>
      </c>
      <c r="P124" t="str">
        <f>("Treatment of chronic pain")</f>
        <v>Treatment of chronic pain</v>
      </c>
      <c r="Q124" t="s">
        <v>801</v>
      </c>
      <c r="R124" t="s">
        <v>802</v>
      </c>
      <c r="S124" t="str">
        <f>("Treatment of a terminal condition")</f>
        <v>Treatment of a terminal condition</v>
      </c>
      <c r="T124" t="s">
        <v>801</v>
      </c>
      <c r="V124">
        <v>0</v>
      </c>
      <c r="Y124">
        <v>1</v>
      </c>
      <c r="Z124" t="s">
        <v>801</v>
      </c>
      <c r="AB124">
        <v>0</v>
      </c>
      <c r="AE124" t="str">
        <f>("Documentation of informed consent")</f>
        <v>Documentation of informed consent</v>
      </c>
      <c r="AF124" t="s">
        <v>801</v>
      </c>
      <c r="AG124" t="s">
        <v>803</v>
      </c>
      <c r="AH124" t="str">
        <f>("Benefits of the use of the drug, Risks of the use of the drug")</f>
        <v>Benefits of the use of the drug, Risks of the use of the drug</v>
      </c>
      <c r="AI124" t="s">
        <v>801</v>
      </c>
      <c r="AK124" t="str">
        <f>("Law doesn’t specify which specific risks must be discussed")</f>
        <v>Law doesn’t specify which specific risks must be discussed</v>
      </c>
      <c r="AN124" t="str">
        <f>("All controlled substances, including all opioids")</f>
        <v>All controlled substances, including all opioids</v>
      </c>
      <c r="AO124" t="s">
        <v>801</v>
      </c>
      <c r="AP124" t="s">
        <v>804</v>
      </c>
      <c r="AQ124">
        <v>1</v>
      </c>
      <c r="AR124" t="s">
        <v>805</v>
      </c>
      <c r="AT124" t="str">
        <f>("Board of medicine")</f>
        <v>Board of medicine</v>
      </c>
      <c r="AU124" t="s">
        <v>806</v>
      </c>
      <c r="AW124" t="str">
        <f>("Professional disciplinary action")</f>
        <v>Professional disciplinary action</v>
      </c>
      <c r="AX124" t="s">
        <v>807</v>
      </c>
      <c r="AZ124">
        <v>1</v>
      </c>
      <c r="BA124" t="s">
        <v>801</v>
      </c>
      <c r="BC124" t="str">
        <f>("Law does not specify which providers are subject to informed consent")</f>
        <v>Law does not specify which providers are subject to informed consent</v>
      </c>
      <c r="BF124" t="str">
        <f>("Treatment of chronic pain")</f>
        <v>Treatment of chronic pain</v>
      </c>
      <c r="BG124" t="s">
        <v>801</v>
      </c>
      <c r="BH124" t="s">
        <v>802</v>
      </c>
      <c r="BI124" t="str">
        <f>("Treatment of a terminal condition")</f>
        <v>Treatment of a terminal condition</v>
      </c>
      <c r="BJ124" t="s">
        <v>801</v>
      </c>
      <c r="BL124" t="str">
        <f>("Not addressed")</f>
        <v>Not addressed</v>
      </c>
      <c r="BO124">
        <v>1</v>
      </c>
      <c r="BP124" t="s">
        <v>801</v>
      </c>
      <c r="BR124">
        <v>0</v>
      </c>
      <c r="BU124" t="str">
        <f>("Documentation of informed consent")</f>
        <v>Documentation of informed consent</v>
      </c>
      <c r="BV124" t="s">
        <v>801</v>
      </c>
      <c r="BW124" t="s">
        <v>803</v>
      </c>
      <c r="BX124" t="str">
        <f>("Benefits of the use of the drug, Risks of the use of the drug")</f>
        <v>Benefits of the use of the drug, Risks of the use of the drug</v>
      </c>
      <c r="BY124" t="s">
        <v>801</v>
      </c>
      <c r="CA124" t="str">
        <f>("Law doesn't specify which specific risks must be discussed")</f>
        <v>Law doesn't specify which specific risks must be discussed</v>
      </c>
      <c r="CD124" t="str">
        <f>("All controlled substances, including all opioids")</f>
        <v>All controlled substances, including all opioids</v>
      </c>
      <c r="CE124" t="s">
        <v>801</v>
      </c>
      <c r="CF124" t="s">
        <v>804</v>
      </c>
      <c r="CG124">
        <v>1</v>
      </c>
      <c r="CH124" t="s">
        <v>805</v>
      </c>
      <c r="CJ124" t="str">
        <f>("Board of medicine")</f>
        <v>Board of medicine</v>
      </c>
      <c r="CK124" t="s">
        <v>806</v>
      </c>
      <c r="CM124" t="str">
        <f>("Professional disciplinary action")</f>
        <v>Professional disciplinary action</v>
      </c>
      <c r="CN124" t="s">
        <v>806</v>
      </c>
    </row>
    <row r="125" spans="1:92" x14ac:dyDescent="0.35">
      <c r="A125" t="s">
        <v>246</v>
      </c>
      <c r="B125" s="1">
        <v>43647</v>
      </c>
      <c r="C125" s="1">
        <v>43701</v>
      </c>
      <c r="D125" t="str">
        <f>("Yes, for both adults and minors ")</f>
        <v xml:space="preserve">Yes, for both adults and minors </v>
      </c>
      <c r="E125" t="s">
        <v>801</v>
      </c>
      <c r="G125" t="str">
        <f>("No")</f>
        <v>No</v>
      </c>
      <c r="J125">
        <v>1</v>
      </c>
      <c r="K125" t="s">
        <v>801</v>
      </c>
      <c r="M125" t="str">
        <f>("Law does not specify which providers are subject to informed consent")</f>
        <v>Law does not specify which providers are subject to informed consent</v>
      </c>
      <c r="P125" t="str">
        <f>("Treatment of chronic pain")</f>
        <v>Treatment of chronic pain</v>
      </c>
      <c r="Q125" t="s">
        <v>801</v>
      </c>
      <c r="R125" t="s">
        <v>802</v>
      </c>
      <c r="S125" t="str">
        <f>("Treatment of a terminal condition")</f>
        <v>Treatment of a terminal condition</v>
      </c>
      <c r="T125" t="s">
        <v>801</v>
      </c>
      <c r="V125">
        <v>0</v>
      </c>
      <c r="Y125">
        <v>1</v>
      </c>
      <c r="Z125" t="s">
        <v>801</v>
      </c>
      <c r="AB125">
        <v>0</v>
      </c>
      <c r="AE125" t="str">
        <f>("Documentation of informed consent")</f>
        <v>Documentation of informed consent</v>
      </c>
      <c r="AF125" t="s">
        <v>801</v>
      </c>
      <c r="AG125" t="s">
        <v>803</v>
      </c>
      <c r="AH125" t="str">
        <f>("Benefits of the use of the drug, Risks of the use of the drug")</f>
        <v>Benefits of the use of the drug, Risks of the use of the drug</v>
      </c>
      <c r="AI125" t="s">
        <v>801</v>
      </c>
      <c r="AK125" t="str">
        <f>("Law doesn’t specify which specific risks must be discussed")</f>
        <v>Law doesn’t specify which specific risks must be discussed</v>
      </c>
      <c r="AN125" t="str">
        <f>("All controlled substances, including all opioids")</f>
        <v>All controlled substances, including all opioids</v>
      </c>
      <c r="AO125" t="s">
        <v>801</v>
      </c>
      <c r="AP125" t="s">
        <v>804</v>
      </c>
      <c r="AQ125">
        <v>1</v>
      </c>
      <c r="AR125" t="s">
        <v>805</v>
      </c>
      <c r="AT125" t="str">
        <f>("Board of medicine")</f>
        <v>Board of medicine</v>
      </c>
      <c r="AU125" t="s">
        <v>806</v>
      </c>
      <c r="AW125" t="str">
        <f>("Professional disciplinary action")</f>
        <v>Professional disciplinary action</v>
      </c>
      <c r="AX125" t="s">
        <v>808</v>
      </c>
      <c r="AZ125">
        <v>1</v>
      </c>
      <c r="BA125" t="s">
        <v>801</v>
      </c>
      <c r="BC125" t="str">
        <f>("Law does not specify which providers are subject to informed consent")</f>
        <v>Law does not specify which providers are subject to informed consent</v>
      </c>
      <c r="BF125" t="str">
        <f>("Treatment of chronic pain")</f>
        <v>Treatment of chronic pain</v>
      </c>
      <c r="BG125" t="s">
        <v>801</v>
      </c>
      <c r="BH125" t="s">
        <v>802</v>
      </c>
      <c r="BI125" t="str">
        <f>("Treatment of a terminal condition")</f>
        <v>Treatment of a terminal condition</v>
      </c>
      <c r="BJ125" t="s">
        <v>801</v>
      </c>
      <c r="BL125" t="str">
        <f>("Not addressed")</f>
        <v>Not addressed</v>
      </c>
      <c r="BO125">
        <v>1</v>
      </c>
      <c r="BP125" t="s">
        <v>801</v>
      </c>
      <c r="BR125">
        <v>0</v>
      </c>
      <c r="BU125" t="str">
        <f>("Documentation of informed consent")</f>
        <v>Documentation of informed consent</v>
      </c>
      <c r="BV125" t="s">
        <v>801</v>
      </c>
      <c r="BW125" t="s">
        <v>803</v>
      </c>
      <c r="BX125" t="str">
        <f>("Benefits of the use of the drug, Risks of the use of the drug")</f>
        <v>Benefits of the use of the drug, Risks of the use of the drug</v>
      </c>
      <c r="BY125" t="s">
        <v>801</v>
      </c>
      <c r="CA125" t="str">
        <f>("Law doesn't specify which specific risks must be discussed")</f>
        <v>Law doesn't specify which specific risks must be discussed</v>
      </c>
      <c r="CD125" t="str">
        <f>("All controlled substances, including all opioids")</f>
        <v>All controlled substances, including all opioids</v>
      </c>
      <c r="CE125" t="s">
        <v>801</v>
      </c>
      <c r="CF125" t="s">
        <v>804</v>
      </c>
      <c r="CG125">
        <v>1</v>
      </c>
      <c r="CH125" t="s">
        <v>805</v>
      </c>
      <c r="CJ125" t="str">
        <f>("Board of medicine")</f>
        <v>Board of medicine</v>
      </c>
      <c r="CK125" t="s">
        <v>806</v>
      </c>
      <c r="CM125" t="str">
        <f>("Professional disciplinary action")</f>
        <v>Professional disciplinary action</v>
      </c>
      <c r="CN125" t="s">
        <v>807</v>
      </c>
    </row>
    <row r="126" spans="1:92" x14ac:dyDescent="0.35">
      <c r="A126" t="s">
        <v>246</v>
      </c>
      <c r="B126" s="1">
        <v>43702</v>
      </c>
      <c r="C126" s="1">
        <v>43830</v>
      </c>
      <c r="D126" t="str">
        <f>("Yes, for both adults and minors ")</f>
        <v xml:space="preserve">Yes, for both adults and minors </v>
      </c>
      <c r="E126" t="s">
        <v>801</v>
      </c>
      <c r="G126" t="str">
        <f>("No")</f>
        <v>No</v>
      </c>
      <c r="J126">
        <v>1</v>
      </c>
      <c r="K126" t="s">
        <v>801</v>
      </c>
      <c r="M126" t="str">
        <f>("Law does not specify which providers are subject to informed consent")</f>
        <v>Law does not specify which providers are subject to informed consent</v>
      </c>
      <c r="P126" t="str">
        <f>("Treatment of chronic pain")</f>
        <v>Treatment of chronic pain</v>
      </c>
      <c r="Q126" t="s">
        <v>801</v>
      </c>
      <c r="R126" t="s">
        <v>802</v>
      </c>
      <c r="S126" t="str">
        <f>("Treatment of a terminal condition")</f>
        <v>Treatment of a terminal condition</v>
      </c>
      <c r="T126" t="s">
        <v>801</v>
      </c>
      <c r="V126">
        <v>0</v>
      </c>
      <c r="Y126">
        <v>1</v>
      </c>
      <c r="Z126" t="s">
        <v>801</v>
      </c>
      <c r="AB126">
        <v>0</v>
      </c>
      <c r="AE126" t="str">
        <f>("Documentation of informed consent")</f>
        <v>Documentation of informed consent</v>
      </c>
      <c r="AF126" t="s">
        <v>801</v>
      </c>
      <c r="AG126" t="s">
        <v>803</v>
      </c>
      <c r="AH126" t="str">
        <f>("Benefits of the use of the drug, Risks of the use of the drug")</f>
        <v>Benefits of the use of the drug, Risks of the use of the drug</v>
      </c>
      <c r="AI126" t="s">
        <v>801</v>
      </c>
      <c r="AK126" t="str">
        <f>("Law doesn’t specify which specific risks must be discussed")</f>
        <v>Law doesn’t specify which specific risks must be discussed</v>
      </c>
      <c r="AN126" t="str">
        <f>("All controlled substances, including all opioids")</f>
        <v>All controlled substances, including all opioids</v>
      </c>
      <c r="AO126" t="s">
        <v>801</v>
      </c>
      <c r="AP126" t="s">
        <v>804</v>
      </c>
      <c r="AQ126">
        <v>1</v>
      </c>
      <c r="AR126" t="s">
        <v>805</v>
      </c>
      <c r="AT126" t="str">
        <f>("Board of medicine")</f>
        <v>Board of medicine</v>
      </c>
      <c r="AU126" t="s">
        <v>806</v>
      </c>
      <c r="AW126" t="str">
        <f>("Professional disciplinary action")</f>
        <v>Professional disciplinary action</v>
      </c>
      <c r="AX126" t="s">
        <v>808</v>
      </c>
      <c r="AZ126">
        <v>1</v>
      </c>
      <c r="BA126" t="s">
        <v>801</v>
      </c>
      <c r="BC126" t="str">
        <f>("Law does not specify which providers are subject to informed consent")</f>
        <v>Law does not specify which providers are subject to informed consent</v>
      </c>
      <c r="BF126" t="str">
        <f>("Treatment of chronic pain")</f>
        <v>Treatment of chronic pain</v>
      </c>
      <c r="BG126" t="s">
        <v>801</v>
      </c>
      <c r="BH126" t="s">
        <v>802</v>
      </c>
      <c r="BI126" t="str">
        <f>("Treatment of a terminal condition")</f>
        <v>Treatment of a terminal condition</v>
      </c>
      <c r="BJ126" t="s">
        <v>801</v>
      </c>
      <c r="BL126" t="str">
        <f>("Not addressed")</f>
        <v>Not addressed</v>
      </c>
      <c r="BO126">
        <v>1</v>
      </c>
      <c r="BP126" t="s">
        <v>801</v>
      </c>
      <c r="BR126">
        <v>0</v>
      </c>
      <c r="BU126" t="str">
        <f>("Documentation of informed consent")</f>
        <v>Documentation of informed consent</v>
      </c>
      <c r="BV126" t="s">
        <v>801</v>
      </c>
      <c r="BW126" t="s">
        <v>803</v>
      </c>
      <c r="BX126" t="str">
        <f>("Benefits of the use of the drug, Risks of the use of the drug")</f>
        <v>Benefits of the use of the drug, Risks of the use of the drug</v>
      </c>
      <c r="BY126" t="s">
        <v>801</v>
      </c>
      <c r="CA126" t="str">
        <f>("Law doesn't specify which specific risks must be discussed")</f>
        <v>Law doesn't specify which specific risks must be discussed</v>
      </c>
      <c r="CD126" t="str">
        <f>("All controlled substances, including all opioids")</f>
        <v>All controlled substances, including all opioids</v>
      </c>
      <c r="CE126" t="s">
        <v>801</v>
      </c>
      <c r="CF126" t="s">
        <v>804</v>
      </c>
      <c r="CG126">
        <v>1</v>
      </c>
      <c r="CH126" t="s">
        <v>805</v>
      </c>
      <c r="CJ126" t="str">
        <f>("Board of medicine")</f>
        <v>Board of medicine</v>
      </c>
      <c r="CK126" t="s">
        <v>806</v>
      </c>
      <c r="CM126" t="str">
        <f>("Professional disciplinary action")</f>
        <v>Professional disciplinary action</v>
      </c>
      <c r="CN126" t="s">
        <v>807</v>
      </c>
    </row>
    <row r="127" spans="1:92" x14ac:dyDescent="0.35">
      <c r="A127" t="s">
        <v>247</v>
      </c>
      <c r="B127" s="1">
        <v>41640</v>
      </c>
      <c r="C127" s="1">
        <v>43339</v>
      </c>
      <c r="D127" t="str">
        <f>("No")</f>
        <v>No</v>
      </c>
    </row>
    <row r="128" spans="1:92" x14ac:dyDescent="0.35">
      <c r="A128" t="s">
        <v>247</v>
      </c>
      <c r="B128" s="1">
        <v>43340</v>
      </c>
      <c r="C128" s="1">
        <v>43704</v>
      </c>
      <c r="D128" t="str">
        <f>("Yes, for both adults and minors ")</f>
        <v xml:space="preserve">Yes, for both adults and minors </v>
      </c>
      <c r="E128" t="s">
        <v>809</v>
      </c>
      <c r="G128" t="str">
        <f>("No")</f>
        <v>No</v>
      </c>
      <c r="J128">
        <v>1</v>
      </c>
      <c r="K128" t="s">
        <v>809</v>
      </c>
      <c r="M128" t="str">
        <f>("Physicians, Dentists, Nurse practitioners, Physician Assistants, Optometrist, Podiatrist")</f>
        <v>Physicians, Dentists, Nurse practitioners, Physician Assistants, Optometrist, Podiatrist</v>
      </c>
      <c r="N128" t="s">
        <v>810</v>
      </c>
      <c r="P128" t="str">
        <f>("Initial prescriptions")</f>
        <v>Initial prescriptions</v>
      </c>
      <c r="Q128" t="s">
        <v>809</v>
      </c>
      <c r="S128" t="str">
        <f>("Hospice care, Residents of a licensed health facility, Cancer related care, Palliative care")</f>
        <v>Hospice care, Residents of a licensed health facility, Cancer related care, Palliative care</v>
      </c>
      <c r="T128" t="s">
        <v>809</v>
      </c>
      <c r="V128">
        <v>0</v>
      </c>
      <c r="Y128">
        <v>0</v>
      </c>
      <c r="AH128" t="str">
        <f>("Risks of the use of the drug, Option to fill prescription for a lesser quantity than prescribed")</f>
        <v>Risks of the use of the drug, Option to fill prescription for a lesser quantity than prescribed</v>
      </c>
      <c r="AI128" t="s">
        <v>809</v>
      </c>
      <c r="AK128" t="str">
        <f>("Law doesn’t specify which specific risks must be discussed")</f>
        <v>Law doesn’t specify which specific risks must be discussed</v>
      </c>
      <c r="AN128" t="str">
        <f>("All opioids ")</f>
        <v xml:space="preserve">All opioids </v>
      </c>
      <c r="AO128" t="s">
        <v>809</v>
      </c>
      <c r="AQ128">
        <v>0</v>
      </c>
      <c r="AZ128">
        <v>1</v>
      </c>
      <c r="BA128" t="s">
        <v>809</v>
      </c>
      <c r="BC128" t="str">
        <f>("Physicians, Dentists, Nurse practitioners, Physician Assistants, Optometrist, Podiatrist")</f>
        <v>Physicians, Dentists, Nurse practitioners, Physician Assistants, Optometrist, Podiatrist</v>
      </c>
      <c r="BD128" t="s">
        <v>811</v>
      </c>
      <c r="BF128" t="str">
        <f>("Initial prescriptions")</f>
        <v>Initial prescriptions</v>
      </c>
      <c r="BG128" t="s">
        <v>809</v>
      </c>
      <c r="BI128" t="str">
        <f>("Hospice care, Residents of a licensed health facility, Cancer related care, Palliative care")</f>
        <v>Hospice care, Residents of a licensed health facility, Cancer related care, Palliative care</v>
      </c>
      <c r="BJ128" t="s">
        <v>809</v>
      </c>
      <c r="BL128" t="str">
        <f>("Not addressed")</f>
        <v>Not addressed</v>
      </c>
      <c r="BO128">
        <v>0</v>
      </c>
      <c r="BX128" t="str">
        <f>("Risks of the use of the drug, Option to fill prescription for a lesser quantity then prescribed")</f>
        <v>Risks of the use of the drug, Option to fill prescription for a lesser quantity then prescribed</v>
      </c>
      <c r="BY128" t="s">
        <v>812</v>
      </c>
      <c r="CA128" t="str">
        <f>("Law doesn't specify which specific risks must be discussed")</f>
        <v>Law doesn't specify which specific risks must be discussed</v>
      </c>
      <c r="CD128" t="str">
        <f>("All opioids ")</f>
        <v xml:space="preserve">All opioids </v>
      </c>
      <c r="CE128" t="s">
        <v>809</v>
      </c>
      <c r="CG128">
        <v>0</v>
      </c>
    </row>
    <row r="129" spans="1:92" x14ac:dyDescent="0.35">
      <c r="A129" t="s">
        <v>247</v>
      </c>
      <c r="B129" s="1">
        <v>43705</v>
      </c>
      <c r="C129" s="1">
        <v>43830</v>
      </c>
      <c r="D129" t="str">
        <f>("Yes, for both adults and minors ")</f>
        <v xml:space="preserve">Yes, for both adults and minors </v>
      </c>
      <c r="E129" t="s">
        <v>809</v>
      </c>
      <c r="G129" t="str">
        <f>("No")</f>
        <v>No</v>
      </c>
      <c r="J129">
        <v>1</v>
      </c>
      <c r="K129" t="s">
        <v>809</v>
      </c>
      <c r="M129" t="str">
        <f>("Physicians, Dentists, Nurse practitioners, Physician Assistants, Optometrist, Podiatrist")</f>
        <v>Physicians, Dentists, Nurse practitioners, Physician Assistants, Optometrist, Podiatrist</v>
      </c>
      <c r="N129" t="s">
        <v>810</v>
      </c>
      <c r="P129" t="str">
        <f>("Initial prescriptions")</f>
        <v>Initial prescriptions</v>
      </c>
      <c r="Q129" t="s">
        <v>809</v>
      </c>
      <c r="S129" t="str">
        <f>("Hospice care, Residents of a licensed health facility, Cancer related care, Palliative care, Sickle cell disease")</f>
        <v>Hospice care, Residents of a licensed health facility, Cancer related care, Palliative care, Sickle cell disease</v>
      </c>
      <c r="T129" t="s">
        <v>809</v>
      </c>
      <c r="V129">
        <v>0</v>
      </c>
      <c r="Y129">
        <v>0</v>
      </c>
      <c r="AH129" t="str">
        <f>("Risks of the use of the drug, Option to fill prescription for a lesser quantity than prescribed")</f>
        <v>Risks of the use of the drug, Option to fill prescription for a lesser quantity than prescribed</v>
      </c>
      <c r="AI129" t="s">
        <v>809</v>
      </c>
      <c r="AK129" t="str">
        <f>("Law doesn’t specify which specific risks must be discussed")</f>
        <v>Law doesn’t specify which specific risks must be discussed</v>
      </c>
      <c r="AN129" t="str">
        <f>("All opioids ")</f>
        <v xml:space="preserve">All opioids </v>
      </c>
      <c r="AO129" t="s">
        <v>809</v>
      </c>
      <c r="AQ129">
        <v>0</v>
      </c>
      <c r="AZ129">
        <v>1</v>
      </c>
      <c r="BA129" t="s">
        <v>809</v>
      </c>
      <c r="BC129" t="str">
        <f>("Physicians, Dentists, Nurse practitioners, Physician Assistants, Optometrist, Podiatrist")</f>
        <v>Physicians, Dentists, Nurse practitioners, Physician Assistants, Optometrist, Podiatrist</v>
      </c>
      <c r="BD129" t="s">
        <v>811</v>
      </c>
      <c r="BF129" t="str">
        <f>("Initial prescriptions")</f>
        <v>Initial prescriptions</v>
      </c>
      <c r="BG129" t="s">
        <v>809</v>
      </c>
      <c r="BI129" t="str">
        <f>("Hospice care, Residents of a licensed health facility, Cancer related care, Palliative care, Sickle cell disease")</f>
        <v>Hospice care, Residents of a licensed health facility, Cancer related care, Palliative care, Sickle cell disease</v>
      </c>
      <c r="BJ129" t="s">
        <v>809</v>
      </c>
      <c r="BL129" t="str">
        <f>("Not addressed")</f>
        <v>Not addressed</v>
      </c>
      <c r="BO129">
        <v>0</v>
      </c>
      <c r="BX129" t="str">
        <f>("Risks of the use of the drug, Option to fill prescription for a lesser quantity then prescribed")</f>
        <v>Risks of the use of the drug, Option to fill prescription for a lesser quantity then prescribed</v>
      </c>
      <c r="BY129" t="s">
        <v>812</v>
      </c>
      <c r="CA129" t="str">
        <f>("Law doesn't specify which specific risks must be discussed")</f>
        <v>Law doesn't specify which specific risks must be discussed</v>
      </c>
      <c r="CD129" t="str">
        <f>("All opioids ")</f>
        <v xml:space="preserve">All opioids </v>
      </c>
      <c r="CE129" t="s">
        <v>809</v>
      </c>
      <c r="CG129">
        <v>0</v>
      </c>
    </row>
    <row r="130" spans="1:92" x14ac:dyDescent="0.35">
      <c r="A130" t="s">
        <v>248</v>
      </c>
      <c r="B130" s="1">
        <v>41640</v>
      </c>
      <c r="C130" s="1">
        <v>43830</v>
      </c>
      <c r="D130" t="str">
        <f>("No")</f>
        <v>No</v>
      </c>
    </row>
    <row r="131" spans="1:92" x14ac:dyDescent="0.35">
      <c r="A131" t="s">
        <v>249</v>
      </c>
      <c r="B131" s="1">
        <v>41640</v>
      </c>
      <c r="C131" s="1">
        <v>43299</v>
      </c>
      <c r="D131" t="str">
        <f>("No")</f>
        <v>No</v>
      </c>
    </row>
    <row r="132" spans="1:92" x14ac:dyDescent="0.35">
      <c r="A132" t="s">
        <v>249</v>
      </c>
      <c r="B132" s="1">
        <v>43300</v>
      </c>
      <c r="C132" s="1">
        <v>43586</v>
      </c>
      <c r="D132" t="str">
        <f>("Yes, for both adults and minors ")</f>
        <v xml:space="preserve">Yes, for both adults and minors </v>
      </c>
      <c r="E132" t="s">
        <v>813</v>
      </c>
      <c r="G132" t="str">
        <f>("Yes")</f>
        <v>Yes</v>
      </c>
      <c r="H132" t="s">
        <v>813</v>
      </c>
      <c r="J132">
        <v>1</v>
      </c>
      <c r="K132" t="s">
        <v>814</v>
      </c>
      <c r="M132" t="str">
        <f>("Physicians, Dentists, Nurse practitioners, Physician Assistants, Optometrist, Podiatrist")</f>
        <v>Physicians, Dentists, Nurse practitioners, Physician Assistants, Optometrist, Podiatrist</v>
      </c>
      <c r="N132" t="s">
        <v>815</v>
      </c>
      <c r="P132" t="str">
        <f>("Treatment of acute pain, Treatment of chronic pain, Initial prescriptions")</f>
        <v>Treatment of acute pain, Treatment of chronic pain, Initial prescriptions</v>
      </c>
      <c r="Q132" t="s">
        <v>814</v>
      </c>
      <c r="R132" t="s">
        <v>816</v>
      </c>
      <c r="S132" t="str">
        <f>("No exceptions specified ")</f>
        <v xml:space="preserve">No exceptions specified </v>
      </c>
      <c r="V132">
        <v>0</v>
      </c>
      <c r="Y132">
        <v>0</v>
      </c>
      <c r="AH132" t="str">
        <f>("Benefits of the use of the drug, Risks of the use of the drug, Alternative treatment options")</f>
        <v>Benefits of the use of the drug, Risks of the use of the drug, Alternative treatment options</v>
      </c>
      <c r="AI132" t="s">
        <v>817</v>
      </c>
      <c r="AK132" t="str">
        <f>("Risk of overdose, Risk of “dependence”, Risk of addiction, Risk of misuse, Risk of drug interaction")</f>
        <v>Risk of overdose, Risk of “dependence”, Risk of addiction, Risk of misuse, Risk of drug interaction</v>
      </c>
      <c r="AL132" t="s">
        <v>814</v>
      </c>
      <c r="AN132" t="str">
        <f>("All opioids , All Schedule II drugs, including opioids")</f>
        <v>All opioids , All Schedule II drugs, including opioids</v>
      </c>
      <c r="AO132" t="s">
        <v>814</v>
      </c>
      <c r="AQ132">
        <v>1</v>
      </c>
      <c r="AR132" t="s">
        <v>818</v>
      </c>
      <c r="AT132" t="str">
        <f>("Department of health and human services")</f>
        <v>Department of health and human services</v>
      </c>
      <c r="AU132" t="s">
        <v>819</v>
      </c>
      <c r="AW132" t="str">
        <f>("Criminal penalty, Professional disciplinary action")</f>
        <v>Criminal penalty, Professional disciplinary action</v>
      </c>
      <c r="AX132" t="s">
        <v>818</v>
      </c>
      <c r="AZ132">
        <v>1</v>
      </c>
      <c r="BA132" t="s">
        <v>820</v>
      </c>
      <c r="BC132" t="str">
        <f>("Physicians, Dentists, Nurse practitioners, Physician Assistants, Optometrist, Podiatrist")</f>
        <v>Physicians, Dentists, Nurse practitioners, Physician Assistants, Optometrist, Podiatrist</v>
      </c>
      <c r="BD132" t="s">
        <v>821</v>
      </c>
      <c r="BF132" t="str">
        <f>("Treatment of chronic pain, Treatment of acute pain, Initial prescriptions")</f>
        <v>Treatment of chronic pain, Treatment of acute pain, Initial prescriptions</v>
      </c>
      <c r="BG132" t="s">
        <v>820</v>
      </c>
      <c r="BH132" t="s">
        <v>816</v>
      </c>
      <c r="BI132" t="str">
        <f>("No exceptions specified")</f>
        <v>No exceptions specified</v>
      </c>
      <c r="BL132" t="str">
        <f>("Parent, Guardian")</f>
        <v>Parent, Guardian</v>
      </c>
      <c r="BM132" t="s">
        <v>813</v>
      </c>
      <c r="BO132">
        <v>0</v>
      </c>
      <c r="BX132" t="str">
        <f>("Benefits of the use of the drug, Risks of the use of the drug, Alternative treatment options")</f>
        <v>Benefits of the use of the drug, Risks of the use of the drug, Alternative treatment options</v>
      </c>
      <c r="BY132" t="s">
        <v>822</v>
      </c>
      <c r="CA132" t="str">
        <f>("Risk of overdose, Risk of “dependence”, Risk of addiction, Risk of misuse, Risk of drug interaction ")</f>
        <v xml:space="preserve">Risk of overdose, Risk of “dependence”, Risk of addiction, Risk of misuse, Risk of drug interaction </v>
      </c>
      <c r="CB132" t="s">
        <v>814</v>
      </c>
      <c r="CD132" t="str">
        <f>("All opioids , All Schedule II drugs, including opioids")</f>
        <v>All opioids , All Schedule II drugs, including opioids</v>
      </c>
      <c r="CE132" t="s">
        <v>823</v>
      </c>
      <c r="CG132">
        <v>1</v>
      </c>
      <c r="CH132" t="s">
        <v>818</v>
      </c>
      <c r="CJ132" t="str">
        <f>("Department of health and human services")</f>
        <v>Department of health and human services</v>
      </c>
      <c r="CK132" t="s">
        <v>824</v>
      </c>
      <c r="CM132" t="str">
        <f>("Criminal penalty, Professional disciplinary action")</f>
        <v>Criminal penalty, Professional disciplinary action</v>
      </c>
      <c r="CN132" t="s">
        <v>818</v>
      </c>
    </row>
    <row r="133" spans="1:92" x14ac:dyDescent="0.35">
      <c r="A133" t="s">
        <v>249</v>
      </c>
      <c r="B133" s="1">
        <v>43587</v>
      </c>
      <c r="C133" s="1">
        <v>43708</v>
      </c>
      <c r="D133" t="str">
        <f>("Yes, for both adults and minors ")</f>
        <v xml:space="preserve">Yes, for both adults and minors </v>
      </c>
      <c r="E133" t="s">
        <v>825</v>
      </c>
      <c r="G133" t="str">
        <f>("Yes")</f>
        <v>Yes</v>
      </c>
      <c r="H133" t="s">
        <v>825</v>
      </c>
      <c r="J133">
        <v>1</v>
      </c>
      <c r="K133" t="s">
        <v>826</v>
      </c>
      <c r="M133" t="str">
        <f>("Physicians, Dentists, Nurse practitioners, Physician Assistants, Optometrist, Podiatrist")</f>
        <v>Physicians, Dentists, Nurse practitioners, Physician Assistants, Optometrist, Podiatrist</v>
      </c>
      <c r="N133" t="s">
        <v>826</v>
      </c>
      <c r="P133" t="str">
        <f>("Treatment of acute pain, Treatment of chronic pain, Initial prescriptions")</f>
        <v>Treatment of acute pain, Treatment of chronic pain, Initial prescriptions</v>
      </c>
      <c r="Q133" t="s">
        <v>827</v>
      </c>
      <c r="S133" t="str">
        <f>("Hospice care, Cancer related care, Palliative care")</f>
        <v>Hospice care, Cancer related care, Palliative care</v>
      </c>
      <c r="T133" t="s">
        <v>827</v>
      </c>
      <c r="V133">
        <v>0</v>
      </c>
      <c r="Y133">
        <v>0</v>
      </c>
      <c r="AH133" t="str">
        <f>("Benefits of the use of the drug, Risks of the use of the drug, Alternative treatment options")</f>
        <v>Benefits of the use of the drug, Risks of the use of the drug, Alternative treatment options</v>
      </c>
      <c r="AI133" t="s">
        <v>828</v>
      </c>
      <c r="AK133" t="str">
        <f>("Risk of overdose, Risk of “dependence”, Risk of addiction, Risk of misuse, Risk of drug interaction")</f>
        <v>Risk of overdose, Risk of “dependence”, Risk of addiction, Risk of misuse, Risk of drug interaction</v>
      </c>
      <c r="AL133" t="s">
        <v>827</v>
      </c>
      <c r="AN133" t="str">
        <f>("All opioids , All Schedule II drugs, including opioids")</f>
        <v>All opioids , All Schedule II drugs, including opioids</v>
      </c>
      <c r="AO133" t="s">
        <v>827</v>
      </c>
      <c r="AQ133">
        <v>1</v>
      </c>
      <c r="AR133" t="s">
        <v>818</v>
      </c>
      <c r="AT133" t="str">
        <f>("Department of health and human services")</f>
        <v>Department of health and human services</v>
      </c>
      <c r="AU133" t="s">
        <v>819</v>
      </c>
      <c r="AW133" t="str">
        <f>("Criminal penalty, Professional disciplinary action")</f>
        <v>Criminal penalty, Professional disciplinary action</v>
      </c>
      <c r="AX133" t="s">
        <v>818</v>
      </c>
      <c r="AZ133">
        <v>1</v>
      </c>
      <c r="BA133" t="s">
        <v>829</v>
      </c>
      <c r="BC133" t="str">
        <f>("Physicians, Dentists, Nurse practitioners, Physician Assistants, Optometrist, Podiatrist")</f>
        <v>Physicians, Dentists, Nurse practitioners, Physician Assistants, Optometrist, Podiatrist</v>
      </c>
      <c r="BF133" t="str">
        <f>("Treatment of chronic pain, Treatment of acute pain, Initial prescriptions")</f>
        <v>Treatment of chronic pain, Treatment of acute pain, Initial prescriptions</v>
      </c>
      <c r="BG133" t="s">
        <v>825</v>
      </c>
      <c r="BI133" t="str">
        <f>("No exceptions specified")</f>
        <v>No exceptions specified</v>
      </c>
      <c r="BJ133" t="s">
        <v>827</v>
      </c>
      <c r="BK133" t="s">
        <v>830</v>
      </c>
      <c r="BL133" t="str">
        <f>("Parent, Guardian")</f>
        <v>Parent, Guardian</v>
      </c>
      <c r="BM133" t="s">
        <v>831</v>
      </c>
      <c r="BO133">
        <v>0</v>
      </c>
      <c r="BX133" t="str">
        <f>("Benefits of the use of the drug, Risks of the use of the drug, Alternative treatment options")</f>
        <v>Benefits of the use of the drug, Risks of the use of the drug, Alternative treatment options</v>
      </c>
      <c r="BY133" t="s">
        <v>832</v>
      </c>
      <c r="CA133" t="str">
        <f>("Risk of overdose, Risk of “dependence”, Risk of addiction, Risk of misuse, Risk of drug interaction ")</f>
        <v xml:space="preserve">Risk of overdose, Risk of “dependence”, Risk of addiction, Risk of misuse, Risk of drug interaction </v>
      </c>
      <c r="CB133" t="s">
        <v>827</v>
      </c>
      <c r="CD133" t="str">
        <f>("All opioids , All Schedule II drugs, including opioids")</f>
        <v>All opioids , All Schedule II drugs, including opioids</v>
      </c>
      <c r="CE133" t="s">
        <v>827</v>
      </c>
      <c r="CG133">
        <v>1</v>
      </c>
      <c r="CH133" t="s">
        <v>818</v>
      </c>
      <c r="CJ133" t="str">
        <f>("Department of health and human services")</f>
        <v>Department of health and human services</v>
      </c>
      <c r="CK133" t="s">
        <v>824</v>
      </c>
      <c r="CM133" t="str">
        <f>("Criminal penalty, Professional disciplinary action")</f>
        <v>Criminal penalty, Professional disciplinary action</v>
      </c>
      <c r="CN133" t="s">
        <v>818</v>
      </c>
    </row>
    <row r="134" spans="1:92" x14ac:dyDescent="0.35">
      <c r="A134" t="s">
        <v>249</v>
      </c>
      <c r="B134" s="1">
        <v>43709</v>
      </c>
      <c r="C134" s="1">
        <v>43830</v>
      </c>
      <c r="D134" t="str">
        <f>("Yes, for both adults and minors ")</f>
        <v xml:space="preserve">Yes, for both adults and minors </v>
      </c>
      <c r="E134" t="s">
        <v>825</v>
      </c>
      <c r="G134" t="str">
        <f>("Yes")</f>
        <v>Yes</v>
      </c>
      <c r="H134" t="s">
        <v>831</v>
      </c>
      <c r="J134">
        <v>1</v>
      </c>
      <c r="K134" t="s">
        <v>826</v>
      </c>
      <c r="M134" t="str">
        <f>("Physicians, Dentists, Nurse practitioners, Physician Assistants, Optometrist, Podiatrist")</f>
        <v>Physicians, Dentists, Nurse practitioners, Physician Assistants, Optometrist, Podiatrist</v>
      </c>
      <c r="N134" t="s">
        <v>826</v>
      </c>
      <c r="P134" t="str">
        <f>("Treatment of acute pain, Treatment of chronic pain, Initial prescriptions")</f>
        <v>Treatment of acute pain, Treatment of chronic pain, Initial prescriptions</v>
      </c>
      <c r="Q134" t="s">
        <v>827</v>
      </c>
      <c r="S134" t="str">
        <f>("Hospice care, Cancer related care, Palliative care")</f>
        <v>Hospice care, Cancer related care, Palliative care</v>
      </c>
      <c r="T134" t="s">
        <v>827</v>
      </c>
      <c r="V134">
        <v>0</v>
      </c>
      <c r="Y134">
        <v>0</v>
      </c>
      <c r="AH134" t="str">
        <f>("Benefits of the use of the drug, Risks of the use of the drug, Alternative treatment options")</f>
        <v>Benefits of the use of the drug, Risks of the use of the drug, Alternative treatment options</v>
      </c>
      <c r="AI134" t="s">
        <v>828</v>
      </c>
      <c r="AK134" t="str">
        <f>("Risk of overdose, Risk of “dependence”, Risk of addiction, Risk of misuse, Risk of drug interaction")</f>
        <v>Risk of overdose, Risk of “dependence”, Risk of addiction, Risk of misuse, Risk of drug interaction</v>
      </c>
      <c r="AL134" t="s">
        <v>827</v>
      </c>
      <c r="AN134" t="str">
        <f>("All opioids , All Schedule II drugs, including opioids")</f>
        <v>All opioids , All Schedule II drugs, including opioids</v>
      </c>
      <c r="AO134" t="s">
        <v>827</v>
      </c>
      <c r="AQ134">
        <v>1</v>
      </c>
      <c r="AR134" t="s">
        <v>818</v>
      </c>
      <c r="AT134" t="str">
        <f>("Department of health and human services")</f>
        <v>Department of health and human services</v>
      </c>
      <c r="AU134" t="s">
        <v>819</v>
      </c>
      <c r="AW134" t="str">
        <f>("Criminal penalty, Professional disciplinary action")</f>
        <v>Criminal penalty, Professional disciplinary action</v>
      </c>
      <c r="AX134" t="s">
        <v>818</v>
      </c>
      <c r="AZ134">
        <v>1</v>
      </c>
      <c r="BA134" t="s">
        <v>829</v>
      </c>
      <c r="BC134" t="str">
        <f>("Physicians, Dentists, Nurse practitioners, Physician Assistants, Optometrist, Podiatrist")</f>
        <v>Physicians, Dentists, Nurse practitioners, Physician Assistants, Optometrist, Podiatrist</v>
      </c>
      <c r="BD134" t="s">
        <v>829</v>
      </c>
      <c r="BF134" t="str">
        <f>("Treatment of chronic pain, Treatment of acute pain, Initial prescriptions")</f>
        <v>Treatment of chronic pain, Treatment of acute pain, Initial prescriptions</v>
      </c>
      <c r="BG134" t="s">
        <v>825</v>
      </c>
      <c r="BI134" t="str">
        <f>("No exceptions specified")</f>
        <v>No exceptions specified</v>
      </c>
      <c r="BJ134" t="s">
        <v>827</v>
      </c>
      <c r="BK134" t="s">
        <v>830</v>
      </c>
      <c r="BL134" t="str">
        <f>("Parent, Guardian")</f>
        <v>Parent, Guardian</v>
      </c>
      <c r="BM134" t="s">
        <v>831</v>
      </c>
      <c r="BO134">
        <v>0</v>
      </c>
      <c r="BX134" t="str">
        <f>("Benefits of the use of the drug, Risks of the use of the drug, Alternative treatment options")</f>
        <v>Benefits of the use of the drug, Risks of the use of the drug, Alternative treatment options</v>
      </c>
      <c r="BY134" t="s">
        <v>832</v>
      </c>
      <c r="CA134" t="str">
        <f>("Risk of overdose, Risk of “dependence”, Risk of addiction, Risk of misuse, Risk of drug interaction ")</f>
        <v xml:space="preserve">Risk of overdose, Risk of “dependence”, Risk of addiction, Risk of misuse, Risk of drug interaction </v>
      </c>
      <c r="CB134" t="s">
        <v>827</v>
      </c>
      <c r="CD134" t="str">
        <f>("All opioids , All Schedule II drugs, including opioids")</f>
        <v>All opioids , All Schedule II drugs, including opioids</v>
      </c>
      <c r="CE134" t="s">
        <v>827</v>
      </c>
      <c r="CG134">
        <v>1</v>
      </c>
      <c r="CH134" t="s">
        <v>818</v>
      </c>
      <c r="CJ134" t="str">
        <f>("Department of health and human services")</f>
        <v>Department of health and human services</v>
      </c>
      <c r="CK134" t="s">
        <v>824</v>
      </c>
      <c r="CM134" t="str">
        <f>("Criminal penalty, Professional disciplinary action")</f>
        <v>Criminal penalty, Professional disciplinary action</v>
      </c>
      <c r="CN134" t="s">
        <v>818</v>
      </c>
    </row>
    <row r="135" spans="1:92" x14ac:dyDescent="0.35">
      <c r="A135" t="s">
        <v>250</v>
      </c>
      <c r="B135" s="1">
        <v>41640</v>
      </c>
      <c r="C135" s="1">
        <v>43100</v>
      </c>
      <c r="D135" t="str">
        <f>("No")</f>
        <v>No</v>
      </c>
    </row>
    <row r="136" spans="1:92" x14ac:dyDescent="0.35">
      <c r="A136" t="s">
        <v>250</v>
      </c>
      <c r="B136" s="1">
        <v>43101</v>
      </c>
      <c r="C136" s="1">
        <v>43276</v>
      </c>
      <c r="D136" t="str">
        <f>("Yes, for both adults and minors ")</f>
        <v xml:space="preserve">Yes, for both adults and minors </v>
      </c>
      <c r="E136" t="s">
        <v>833</v>
      </c>
      <c r="G136" t="str">
        <f>("No")</f>
        <v>No</v>
      </c>
      <c r="J136">
        <v>1</v>
      </c>
      <c r="K136" t="s">
        <v>833</v>
      </c>
      <c r="M136" t="str">
        <f>("Physicians, Dentists, Nurse practitioners, Physician Assistants, Optometrist, Podiatrist")</f>
        <v>Physicians, Dentists, Nurse practitioners, Physician Assistants, Optometrist, Podiatrist</v>
      </c>
      <c r="N136" t="s">
        <v>834</v>
      </c>
      <c r="P136" t="str">
        <f>("Treatment of all pain, Initial prescriptions")</f>
        <v>Treatment of all pain, Initial prescriptions</v>
      </c>
      <c r="Q136" t="s">
        <v>833</v>
      </c>
      <c r="S136" t="str">
        <f>("No exceptions specified ")</f>
        <v xml:space="preserve">No exceptions specified </v>
      </c>
      <c r="V136">
        <v>1</v>
      </c>
      <c r="W136" t="s">
        <v>833</v>
      </c>
      <c r="Y136">
        <v>1</v>
      </c>
      <c r="Z136" t="s">
        <v>833</v>
      </c>
      <c r="AA136" t="s">
        <v>835</v>
      </c>
      <c r="AB136">
        <v>0</v>
      </c>
      <c r="AE136" t="str">
        <f>("Prescription refill policy, Alternative treatment options")</f>
        <v>Prescription refill policy, Alternative treatment options</v>
      </c>
      <c r="AF136" t="s">
        <v>836</v>
      </c>
      <c r="AH136" t="str">
        <f>("Benefits of the use of the drug, Risks of the use of the drug, Alternative treatment options")</f>
        <v>Benefits of the use of the drug, Risks of the use of the drug, Alternative treatment options</v>
      </c>
      <c r="AI136" t="s">
        <v>836</v>
      </c>
      <c r="AK136" t="str">
        <f>("Risk of overdose, Risk of “dependence”, Risk of addiction, Risk of misuse, Risk to the fetus")</f>
        <v>Risk of overdose, Risk of “dependence”, Risk of addiction, Risk of misuse, Risk to the fetus</v>
      </c>
      <c r="AL136" t="s">
        <v>836</v>
      </c>
      <c r="AN136" t="str">
        <f>("All Schedule II drugs, including opioids, All Schedule III drugs, including opioids, All Schedule IV drugs, including opioids")</f>
        <v>All Schedule II drugs, including opioids, All Schedule III drugs, including opioids, All Schedule IV drugs, including opioids</v>
      </c>
      <c r="AO136" t="s">
        <v>833</v>
      </c>
      <c r="AQ136">
        <v>1</v>
      </c>
      <c r="AR136" t="s">
        <v>837</v>
      </c>
      <c r="AT136" t="str">
        <f>("Board of pharmacy")</f>
        <v>Board of pharmacy</v>
      </c>
      <c r="AU136" t="s">
        <v>838</v>
      </c>
      <c r="AW136" t="str">
        <f>("Professional disciplinary action")</f>
        <v>Professional disciplinary action</v>
      </c>
      <c r="AX136" t="s">
        <v>839</v>
      </c>
      <c r="AZ136">
        <v>1</v>
      </c>
      <c r="BA136" t="s">
        <v>833</v>
      </c>
      <c r="BC136" t="str">
        <f>("Physicians, Dentists, Nurse practitioners, Physician Assistants, Optometrist, Podiatrist")</f>
        <v>Physicians, Dentists, Nurse practitioners, Physician Assistants, Optometrist, Podiatrist</v>
      </c>
      <c r="BD136" t="s">
        <v>834</v>
      </c>
      <c r="BF136" t="str">
        <f>("Treatment of all pain, Initial prescriptions")</f>
        <v>Treatment of all pain, Initial prescriptions</v>
      </c>
      <c r="BG136" t="s">
        <v>833</v>
      </c>
      <c r="BI136" t="str">
        <f>("No exceptions specified")</f>
        <v>No exceptions specified</v>
      </c>
      <c r="BL136" t="str">
        <f>("Parent, Guardian")</f>
        <v>Parent, Guardian</v>
      </c>
      <c r="BM136" t="s">
        <v>833</v>
      </c>
      <c r="BO136">
        <v>1</v>
      </c>
      <c r="BP136" t="s">
        <v>833</v>
      </c>
      <c r="BQ136" t="s">
        <v>835</v>
      </c>
      <c r="BR136">
        <v>0</v>
      </c>
      <c r="BU136" t="str">
        <f>("Prescription refill policy, Alternative treatment options")</f>
        <v>Prescription refill policy, Alternative treatment options</v>
      </c>
      <c r="BV136" t="s">
        <v>836</v>
      </c>
      <c r="BX136" t="str">
        <f>("Benefits of the use of the drug, Risks of the use of the drug, Alternative treatment options")</f>
        <v>Benefits of the use of the drug, Risks of the use of the drug, Alternative treatment options</v>
      </c>
      <c r="BY136" t="s">
        <v>836</v>
      </c>
      <c r="CA136" t="str">
        <f>("Risk of overdose, Risk of “dependence”, Risk of addiction, Risk of misuse, Risk to the fetus")</f>
        <v>Risk of overdose, Risk of “dependence”, Risk of addiction, Risk of misuse, Risk to the fetus</v>
      </c>
      <c r="CB136" t="s">
        <v>836</v>
      </c>
      <c r="CD136" t="str">
        <f>("All Schedule II drugs, including opioids, All Schedule III drugs, including opioids, All Schedule IV drugs, including opioids")</f>
        <v>All Schedule II drugs, including opioids, All Schedule III drugs, including opioids, All Schedule IV drugs, including opioids</v>
      </c>
      <c r="CE136" t="s">
        <v>833</v>
      </c>
      <c r="CG136">
        <v>1</v>
      </c>
      <c r="CH136" t="s">
        <v>837</v>
      </c>
      <c r="CJ136" t="str">
        <f>("Board of pharmacy")</f>
        <v>Board of pharmacy</v>
      </c>
      <c r="CK136" t="s">
        <v>838</v>
      </c>
      <c r="CM136" t="str">
        <f>("Professional disciplinary action")</f>
        <v>Professional disciplinary action</v>
      </c>
      <c r="CN136" t="s">
        <v>839</v>
      </c>
    </row>
    <row r="137" spans="1:92" x14ac:dyDescent="0.35">
      <c r="A137" t="s">
        <v>250</v>
      </c>
      <c r="B137" s="1">
        <v>43277</v>
      </c>
      <c r="C137" s="1">
        <v>43618</v>
      </c>
      <c r="D137" t="str">
        <f>("Yes, for both adults and minors ")</f>
        <v xml:space="preserve">Yes, for both adults and minors </v>
      </c>
      <c r="E137" t="s">
        <v>833</v>
      </c>
      <c r="G137" t="str">
        <f>("No")</f>
        <v>No</v>
      </c>
      <c r="J137">
        <v>1</v>
      </c>
      <c r="K137" t="s">
        <v>833</v>
      </c>
      <c r="M137" t="str">
        <f>("Physicians, Dentists, Nurse practitioners, Physician Assistants, Optometrist, Podiatrist")</f>
        <v>Physicians, Dentists, Nurse practitioners, Physician Assistants, Optometrist, Podiatrist</v>
      </c>
      <c r="N137" t="s">
        <v>834</v>
      </c>
      <c r="P137" t="str">
        <f>("Treatment of all pain, Initial prescriptions")</f>
        <v>Treatment of all pain, Initial prescriptions</v>
      </c>
      <c r="Q137" t="s">
        <v>833</v>
      </c>
      <c r="S137" t="str">
        <f>("No exceptions specified ")</f>
        <v xml:space="preserve">No exceptions specified </v>
      </c>
      <c r="V137">
        <v>1</v>
      </c>
      <c r="W137" t="s">
        <v>833</v>
      </c>
      <c r="Y137">
        <v>1</v>
      </c>
      <c r="Z137" t="s">
        <v>840</v>
      </c>
      <c r="AA137" t="s">
        <v>835</v>
      </c>
      <c r="AB137">
        <v>0</v>
      </c>
      <c r="AE137" t="str">
        <f>("Prescription refill policy, Alternative treatment options")</f>
        <v>Prescription refill policy, Alternative treatment options</v>
      </c>
      <c r="AF137" t="s">
        <v>836</v>
      </c>
      <c r="AH137" t="str">
        <f>("Benefits of the use of the drug, Risks of the use of the drug, Alternative treatment options")</f>
        <v>Benefits of the use of the drug, Risks of the use of the drug, Alternative treatment options</v>
      </c>
      <c r="AI137" t="s">
        <v>841</v>
      </c>
      <c r="AK137" t="str">
        <f>("Risk of overdose, Risk of “dependence”, Risk of addiction, Risk of misuse, Risk to the fetus")</f>
        <v>Risk of overdose, Risk of “dependence”, Risk of addiction, Risk of misuse, Risk to the fetus</v>
      </c>
      <c r="AL137" t="s">
        <v>841</v>
      </c>
      <c r="AN137" t="str">
        <f>("All Schedule II drugs, including opioids, All Schedule III drugs, including opioids, All Schedule IV drugs, including opioids")</f>
        <v>All Schedule II drugs, including opioids, All Schedule III drugs, including opioids, All Schedule IV drugs, including opioids</v>
      </c>
      <c r="AO137" t="s">
        <v>833</v>
      </c>
      <c r="AQ137">
        <v>1</v>
      </c>
      <c r="AR137" t="s">
        <v>837</v>
      </c>
      <c r="AT137" t="str">
        <f>("Board of pharmacy")</f>
        <v>Board of pharmacy</v>
      </c>
      <c r="AU137" t="s">
        <v>838</v>
      </c>
      <c r="AW137" t="str">
        <f>("Professional disciplinary action")</f>
        <v>Professional disciplinary action</v>
      </c>
      <c r="AX137" t="s">
        <v>839</v>
      </c>
      <c r="AZ137">
        <v>1</v>
      </c>
      <c r="BA137" t="s">
        <v>833</v>
      </c>
      <c r="BC137" t="str">
        <f>("Physicians, Dentists, Nurse practitioners, Physician Assistants, Optometrist, Podiatrist")</f>
        <v>Physicians, Dentists, Nurse practitioners, Physician Assistants, Optometrist, Podiatrist</v>
      </c>
      <c r="BD137" t="s">
        <v>834</v>
      </c>
      <c r="BF137" t="str">
        <f>("Treatment of all pain, Initial prescriptions")</f>
        <v>Treatment of all pain, Initial prescriptions</v>
      </c>
      <c r="BG137" t="s">
        <v>833</v>
      </c>
      <c r="BI137" t="str">
        <f>("No exceptions specified")</f>
        <v>No exceptions specified</v>
      </c>
      <c r="BL137" t="str">
        <f>("Parent, Guardian")</f>
        <v>Parent, Guardian</v>
      </c>
      <c r="BM137" t="s">
        <v>833</v>
      </c>
      <c r="BO137">
        <v>1</v>
      </c>
      <c r="BP137" t="s">
        <v>840</v>
      </c>
      <c r="BQ137" t="s">
        <v>835</v>
      </c>
      <c r="BR137">
        <v>0</v>
      </c>
      <c r="BU137" t="str">
        <f>("Prescription refill policy, Alternative treatment options")</f>
        <v>Prescription refill policy, Alternative treatment options</v>
      </c>
      <c r="BV137" t="s">
        <v>836</v>
      </c>
      <c r="BX137" t="str">
        <f>("Benefits of the use of the drug, Risks of the use of the drug, Alternative treatment options")</f>
        <v>Benefits of the use of the drug, Risks of the use of the drug, Alternative treatment options</v>
      </c>
      <c r="BY137" t="s">
        <v>841</v>
      </c>
      <c r="CA137" t="str">
        <f>("Risk of overdose, Risk of “dependence”, Risk of addiction, Risk of misuse, Risk to the fetus")</f>
        <v>Risk of overdose, Risk of “dependence”, Risk of addiction, Risk of misuse, Risk to the fetus</v>
      </c>
      <c r="CB137" t="s">
        <v>841</v>
      </c>
      <c r="CD137" t="str">
        <f>("All Schedule II drugs, including opioids, All Schedule III drugs, including opioids, All Schedule IV drugs, including opioids")</f>
        <v>All Schedule II drugs, including opioids, All Schedule III drugs, including opioids, All Schedule IV drugs, including opioids</v>
      </c>
      <c r="CE137" t="s">
        <v>833</v>
      </c>
      <c r="CG137">
        <v>1</v>
      </c>
      <c r="CH137" t="s">
        <v>837</v>
      </c>
      <c r="CJ137" t="str">
        <f>("Board of pharmacy")</f>
        <v>Board of pharmacy</v>
      </c>
      <c r="CK137" t="s">
        <v>838</v>
      </c>
      <c r="CM137" t="str">
        <f>("Professional disciplinary action")</f>
        <v>Professional disciplinary action</v>
      </c>
      <c r="CN137" t="s">
        <v>839</v>
      </c>
    </row>
    <row r="138" spans="1:92" x14ac:dyDescent="0.35">
      <c r="A138" t="s">
        <v>250</v>
      </c>
      <c r="B138" s="1">
        <v>43619</v>
      </c>
      <c r="C138" s="1">
        <v>43646</v>
      </c>
      <c r="D138" t="str">
        <f>("Yes, for both adults and minors ")</f>
        <v xml:space="preserve">Yes, for both adults and minors </v>
      </c>
      <c r="E138" t="s">
        <v>842</v>
      </c>
      <c r="G138" t="str">
        <f>("No")</f>
        <v>No</v>
      </c>
      <c r="J138">
        <v>1</v>
      </c>
      <c r="K138" t="s">
        <v>833</v>
      </c>
      <c r="M138" t="str">
        <f>("Physicians, Dentists, Nurse practitioners, Physician Assistants, Optometrist, Podiatrist")</f>
        <v>Physicians, Dentists, Nurse practitioners, Physician Assistants, Optometrist, Podiatrist</v>
      </c>
      <c r="N138" t="s">
        <v>834</v>
      </c>
      <c r="P138" t="str">
        <f>("Treatment of all pain, Initial prescriptions")</f>
        <v>Treatment of all pain, Initial prescriptions</v>
      </c>
      <c r="Q138" t="s">
        <v>833</v>
      </c>
      <c r="S138" t="str">
        <f>("No exceptions specified ")</f>
        <v xml:space="preserve">No exceptions specified </v>
      </c>
      <c r="U138" t="s">
        <v>843</v>
      </c>
      <c r="V138">
        <v>1</v>
      </c>
      <c r="W138" t="s">
        <v>833</v>
      </c>
      <c r="Y138">
        <v>1</v>
      </c>
      <c r="Z138" t="s">
        <v>836</v>
      </c>
      <c r="AA138" t="s">
        <v>844</v>
      </c>
      <c r="AB138">
        <v>0</v>
      </c>
      <c r="AE138" t="str">
        <f>("Prescription refill policy, Alternative treatment options, Documentation of informed consent")</f>
        <v>Prescription refill policy, Alternative treatment options, Documentation of informed consent</v>
      </c>
      <c r="AF138" t="s">
        <v>845</v>
      </c>
      <c r="AH138" t="str">
        <f>("Benefits of the use of the drug, Risks of the use of the drug, Alternative treatment options")</f>
        <v>Benefits of the use of the drug, Risks of the use of the drug, Alternative treatment options</v>
      </c>
      <c r="AI138" t="s">
        <v>836</v>
      </c>
      <c r="AK138" t="str">
        <f>("Risk of overdose, Risk of “dependence”, Risk of addiction, Risk of misuse, Risk to the fetus")</f>
        <v>Risk of overdose, Risk of “dependence”, Risk of addiction, Risk of misuse, Risk to the fetus</v>
      </c>
      <c r="AL138" t="s">
        <v>836</v>
      </c>
      <c r="AN138" t="str">
        <f>("All Schedule II drugs, including opioids, All Schedule III drugs, including opioids, All Schedule IV drugs, including opioids")</f>
        <v>All Schedule II drugs, including opioids, All Schedule III drugs, including opioids, All Schedule IV drugs, including opioids</v>
      </c>
      <c r="AO138" t="s">
        <v>833</v>
      </c>
      <c r="AQ138">
        <v>1</v>
      </c>
      <c r="AR138" t="s">
        <v>837</v>
      </c>
      <c r="AT138" t="str">
        <f>("Board of pharmacy")</f>
        <v>Board of pharmacy</v>
      </c>
      <c r="AU138" t="s">
        <v>838</v>
      </c>
      <c r="AW138" t="str">
        <f>("Professional disciplinary action")</f>
        <v>Professional disciplinary action</v>
      </c>
      <c r="AX138" t="s">
        <v>839</v>
      </c>
      <c r="AZ138">
        <v>1</v>
      </c>
      <c r="BA138" t="s">
        <v>833</v>
      </c>
      <c r="BC138" t="str">
        <f>("Physicians, Dentists, Nurse practitioners, Physician Assistants, Optometrist, Podiatrist")</f>
        <v>Physicians, Dentists, Nurse practitioners, Physician Assistants, Optometrist, Podiatrist</v>
      </c>
      <c r="BD138" t="s">
        <v>834</v>
      </c>
      <c r="BF138" t="str">
        <f>("Treatment of all pain, Initial prescriptions")</f>
        <v>Treatment of all pain, Initial prescriptions</v>
      </c>
      <c r="BG138" t="s">
        <v>833</v>
      </c>
      <c r="BI138" t="str">
        <f>("No exceptions specified")</f>
        <v>No exceptions specified</v>
      </c>
      <c r="BK138" t="s">
        <v>843</v>
      </c>
      <c r="BL138" t="str">
        <f>("Parent, Guardian")</f>
        <v>Parent, Guardian</v>
      </c>
      <c r="BM138" t="s">
        <v>833</v>
      </c>
      <c r="BO138">
        <v>1</v>
      </c>
      <c r="BP138" t="s">
        <v>836</v>
      </c>
      <c r="BQ138" t="s">
        <v>844</v>
      </c>
      <c r="BR138">
        <v>0</v>
      </c>
      <c r="BU138" t="str">
        <f>("Prescription refill policy, Alternative treatment options, Documentation of informed consent")</f>
        <v>Prescription refill policy, Alternative treatment options, Documentation of informed consent</v>
      </c>
      <c r="BV138" t="s">
        <v>845</v>
      </c>
      <c r="BX138" t="str">
        <f>("Benefits of the use of the drug, Risks of the use of the drug, Alternative treatment options")</f>
        <v>Benefits of the use of the drug, Risks of the use of the drug, Alternative treatment options</v>
      </c>
      <c r="BY138" t="s">
        <v>836</v>
      </c>
      <c r="CA138" t="str">
        <f>("Risk of overdose, Risk of “dependence”, Risk of addiction, Risk of misuse, Risk to the fetus")</f>
        <v>Risk of overdose, Risk of “dependence”, Risk of addiction, Risk of misuse, Risk to the fetus</v>
      </c>
      <c r="CB138" t="s">
        <v>836</v>
      </c>
      <c r="CD138" t="str">
        <f>("All Schedule II drugs, including opioids, All Schedule III drugs, including opioids, All Schedule IV drugs, including opioids")</f>
        <v>All Schedule II drugs, including opioids, All Schedule III drugs, including opioids, All Schedule IV drugs, including opioids</v>
      </c>
      <c r="CE138" t="s">
        <v>833</v>
      </c>
      <c r="CG138">
        <v>1</v>
      </c>
      <c r="CH138" t="s">
        <v>837</v>
      </c>
      <c r="CJ138" t="str">
        <f>("Board of pharmacy")</f>
        <v>Board of pharmacy</v>
      </c>
      <c r="CK138" t="s">
        <v>838</v>
      </c>
      <c r="CM138" t="str">
        <f>("Professional disciplinary action")</f>
        <v>Professional disciplinary action</v>
      </c>
      <c r="CN138" t="s">
        <v>839</v>
      </c>
    </row>
    <row r="139" spans="1:92" x14ac:dyDescent="0.35">
      <c r="A139" t="s">
        <v>250</v>
      </c>
      <c r="B139" s="1">
        <v>43647</v>
      </c>
      <c r="C139" s="1">
        <v>43830</v>
      </c>
      <c r="D139" t="str">
        <f>("Yes, for both adults and minors ")</f>
        <v xml:space="preserve">Yes, for both adults and minors </v>
      </c>
      <c r="E139" t="s">
        <v>842</v>
      </c>
      <c r="G139" t="str">
        <f>("No")</f>
        <v>No</v>
      </c>
      <c r="J139">
        <v>1</v>
      </c>
      <c r="K139" t="s">
        <v>842</v>
      </c>
      <c r="M139" t="str">
        <f>("Physicians, Dentists, Nurse practitioners, Physician Assistants, Optometrist, Podiatrist")</f>
        <v>Physicians, Dentists, Nurse practitioners, Physician Assistants, Optometrist, Podiatrist</v>
      </c>
      <c r="N139" t="s">
        <v>834</v>
      </c>
      <c r="P139" t="str">
        <f>("Treatment of all pain, Initial prescriptions")</f>
        <v>Treatment of all pain, Initial prescriptions</v>
      </c>
      <c r="Q139" t="s">
        <v>833</v>
      </c>
      <c r="S139" t="str">
        <f>("No exceptions specified ")</f>
        <v xml:space="preserve">No exceptions specified </v>
      </c>
      <c r="U139" t="s">
        <v>843</v>
      </c>
      <c r="V139">
        <v>1</v>
      </c>
      <c r="W139" t="s">
        <v>833</v>
      </c>
      <c r="Y139">
        <v>1</v>
      </c>
      <c r="Z139" t="s">
        <v>836</v>
      </c>
      <c r="AA139" t="s">
        <v>844</v>
      </c>
      <c r="AB139">
        <v>0</v>
      </c>
      <c r="AE139" t="str">
        <f>("Prescription refill policy, Alternative treatment options, Documentation of informed consent")</f>
        <v>Prescription refill policy, Alternative treatment options, Documentation of informed consent</v>
      </c>
      <c r="AF139" t="s">
        <v>845</v>
      </c>
      <c r="AH139" t="str">
        <f>("Benefits of the use of the drug, Risks of the use of the drug, Alternative treatment options")</f>
        <v>Benefits of the use of the drug, Risks of the use of the drug, Alternative treatment options</v>
      </c>
      <c r="AI139" t="s">
        <v>836</v>
      </c>
      <c r="AK139" t="str">
        <f>("Risk of overdose, Risk of “dependence”, Risk of addiction, Risk of misuse, Risk to the fetus")</f>
        <v>Risk of overdose, Risk of “dependence”, Risk of addiction, Risk of misuse, Risk to the fetus</v>
      </c>
      <c r="AL139" t="s">
        <v>836</v>
      </c>
      <c r="AN139" t="str">
        <f>("All Schedule II drugs, including opioids, All Schedule III drugs, including opioids, All Schedule IV drugs, including opioids")</f>
        <v>All Schedule II drugs, including opioids, All Schedule III drugs, including opioids, All Schedule IV drugs, including opioids</v>
      </c>
      <c r="AO139" t="s">
        <v>833</v>
      </c>
      <c r="AQ139">
        <v>1</v>
      </c>
      <c r="AR139" t="s">
        <v>837</v>
      </c>
      <c r="AT139" t="str">
        <f>("Board of pharmacy")</f>
        <v>Board of pharmacy</v>
      </c>
      <c r="AU139" t="s">
        <v>838</v>
      </c>
      <c r="AW139" t="str">
        <f>("Professional disciplinary action")</f>
        <v>Professional disciplinary action</v>
      </c>
      <c r="AX139" t="s">
        <v>839</v>
      </c>
      <c r="AZ139">
        <v>1</v>
      </c>
      <c r="BA139" t="s">
        <v>842</v>
      </c>
      <c r="BC139" t="str">
        <f>("Physicians, Dentists, Nurse practitioners, Physician Assistants, Optometrist, Podiatrist")</f>
        <v>Physicians, Dentists, Nurse practitioners, Physician Assistants, Optometrist, Podiatrist</v>
      </c>
      <c r="BD139" t="s">
        <v>834</v>
      </c>
      <c r="BF139" t="str">
        <f>("Treatment of all pain, Initial prescriptions")</f>
        <v>Treatment of all pain, Initial prescriptions</v>
      </c>
      <c r="BG139" t="s">
        <v>833</v>
      </c>
      <c r="BI139" t="str">
        <f>("No exceptions specified")</f>
        <v>No exceptions specified</v>
      </c>
      <c r="BK139" t="s">
        <v>843</v>
      </c>
      <c r="BL139" t="str">
        <f>("Parent, Guardian")</f>
        <v>Parent, Guardian</v>
      </c>
      <c r="BM139" t="s">
        <v>833</v>
      </c>
      <c r="BO139">
        <v>1</v>
      </c>
      <c r="BP139" t="s">
        <v>836</v>
      </c>
      <c r="BQ139" t="s">
        <v>844</v>
      </c>
      <c r="BR139">
        <v>0</v>
      </c>
      <c r="BU139" t="str">
        <f>("Prescription refill policy, Alternative treatment options, Documentation of informed consent")</f>
        <v>Prescription refill policy, Alternative treatment options, Documentation of informed consent</v>
      </c>
      <c r="BV139" t="s">
        <v>845</v>
      </c>
      <c r="BX139" t="str">
        <f>("Benefits of the use of the drug, Risks of the use of the drug, Alternative treatment options")</f>
        <v>Benefits of the use of the drug, Risks of the use of the drug, Alternative treatment options</v>
      </c>
      <c r="BY139" t="s">
        <v>836</v>
      </c>
      <c r="CA139" t="str">
        <f>("Risk of overdose, Risk of “dependence”, Risk of addiction, Risk of misuse, Risk to the fetus")</f>
        <v>Risk of overdose, Risk of “dependence”, Risk of addiction, Risk of misuse, Risk to the fetus</v>
      </c>
      <c r="CB139" t="s">
        <v>836</v>
      </c>
      <c r="CD139" t="str">
        <f>("All Schedule II drugs, including opioids, All Schedule III drugs, including opioids, All Schedule IV drugs, including opioids")</f>
        <v>All Schedule II drugs, including opioids, All Schedule III drugs, including opioids, All Schedule IV drugs, including opioids</v>
      </c>
      <c r="CE139" t="s">
        <v>833</v>
      </c>
      <c r="CG139">
        <v>1</v>
      </c>
      <c r="CH139" t="s">
        <v>837</v>
      </c>
      <c r="CJ139" t="str">
        <f>("Board of pharmacy")</f>
        <v>Board of pharmacy</v>
      </c>
      <c r="CK139" t="s">
        <v>838</v>
      </c>
      <c r="CM139" t="str">
        <f>("Professional disciplinary action")</f>
        <v>Professional disciplinary action</v>
      </c>
      <c r="CN139" t="s">
        <v>839</v>
      </c>
    </row>
    <row r="140" spans="1:92" x14ac:dyDescent="0.35">
      <c r="A140" t="s">
        <v>251</v>
      </c>
      <c r="B140" s="1">
        <v>41640</v>
      </c>
      <c r="C140" s="1">
        <v>42492</v>
      </c>
      <c r="D140" t="str">
        <f>("No")</f>
        <v>No</v>
      </c>
    </row>
    <row r="141" spans="1:92" x14ac:dyDescent="0.35">
      <c r="A141" t="s">
        <v>251</v>
      </c>
      <c r="B141" s="1">
        <v>42493</v>
      </c>
      <c r="C141" s="1">
        <v>42527</v>
      </c>
      <c r="D141" t="str">
        <f t="shared" ref="D141:D173" si="98">("Yes, for both adults and minors ")</f>
        <v xml:space="preserve">Yes, for both adults and minors </v>
      </c>
      <c r="E141" t="s">
        <v>846</v>
      </c>
      <c r="G141" t="str">
        <f t="shared" ref="G141:G156" si="99">("No")</f>
        <v>No</v>
      </c>
      <c r="J141">
        <v>1</v>
      </c>
      <c r="K141" t="s">
        <v>846</v>
      </c>
      <c r="M141" t="str">
        <f>("Physicians")</f>
        <v>Physicians</v>
      </c>
      <c r="N141" t="s">
        <v>847</v>
      </c>
      <c r="P141" t="str">
        <f t="shared" ref="P141:P154" si="100">("Treatment of acute pain, Treatment of chronic pain")</f>
        <v>Treatment of acute pain, Treatment of chronic pain</v>
      </c>
      <c r="Q141" t="s">
        <v>847</v>
      </c>
      <c r="S141" t="str">
        <f>("Cancer related care, Treatment of a terminal condition")</f>
        <v>Cancer related care, Treatment of a terminal condition</v>
      </c>
      <c r="T141" t="s">
        <v>848</v>
      </c>
      <c r="V141">
        <v>0</v>
      </c>
      <c r="Y141">
        <v>1</v>
      </c>
      <c r="Z141" t="s">
        <v>849</v>
      </c>
      <c r="AA141" t="s">
        <v>850</v>
      </c>
      <c r="AB141">
        <v>0</v>
      </c>
      <c r="AE141" t="str">
        <f t="shared" ref="AE141:AE159" si="101">("Documentation of informed consent")</f>
        <v>Documentation of informed consent</v>
      </c>
      <c r="AF141" t="s">
        <v>851</v>
      </c>
      <c r="AG141" t="s">
        <v>852</v>
      </c>
      <c r="AH141" t="str">
        <f t="shared" ref="AH141:AH154" si="102">("Proper storage and disposal of the drug, Risks of the use of the drug")</f>
        <v>Proper storage and disposal of the drug, Risks of the use of the drug</v>
      </c>
      <c r="AI141" t="s">
        <v>853</v>
      </c>
      <c r="AJ141" t="s">
        <v>854</v>
      </c>
      <c r="AK141" t="s">
        <v>855</v>
      </c>
      <c r="AL141" t="s">
        <v>853</v>
      </c>
      <c r="AM141" t="s">
        <v>856</v>
      </c>
      <c r="AN141" t="str">
        <f t="shared" ref="AN141:AN154" si="103">("All opioids ")</f>
        <v xml:space="preserve">All opioids </v>
      </c>
      <c r="AO141" t="s">
        <v>857</v>
      </c>
      <c r="AQ141">
        <v>1</v>
      </c>
      <c r="AR141" t="s">
        <v>858</v>
      </c>
      <c r="AT141" t="str">
        <f t="shared" ref="AT141:AT159" si="104">("Licensing board of the practitioner violating the law")</f>
        <v>Licensing board of the practitioner violating the law</v>
      </c>
      <c r="AU141" t="s">
        <v>859</v>
      </c>
      <c r="AW141" t="str">
        <f t="shared" ref="AW141:AW154" si="105">("Professional disciplinary action, Fine")</f>
        <v>Professional disciplinary action, Fine</v>
      </c>
      <c r="AX141" t="s">
        <v>859</v>
      </c>
      <c r="AZ141">
        <v>1</v>
      </c>
      <c r="BA141" t="s">
        <v>846</v>
      </c>
      <c r="BC141" t="str">
        <f>("Physicians")</f>
        <v>Physicians</v>
      </c>
      <c r="BD141" t="s">
        <v>847</v>
      </c>
      <c r="BF141" t="str">
        <f t="shared" ref="BF141:BF154" si="106">("Treatment of chronic pain, Treatment of acute pain")</f>
        <v>Treatment of chronic pain, Treatment of acute pain</v>
      </c>
      <c r="BG141" t="s">
        <v>847</v>
      </c>
      <c r="BI141" t="str">
        <f>("Cancer related care, Treatment of a terminal condition")</f>
        <v>Cancer related care, Treatment of a terminal condition</v>
      </c>
      <c r="BJ141" t="s">
        <v>848</v>
      </c>
      <c r="BL141" t="str">
        <f t="shared" ref="BL141:BL156" si="107">("Not addressed")</f>
        <v>Not addressed</v>
      </c>
      <c r="BO141">
        <v>1</v>
      </c>
      <c r="BP141" t="s">
        <v>851</v>
      </c>
      <c r="BQ141" t="s">
        <v>850</v>
      </c>
      <c r="BR141">
        <v>0</v>
      </c>
      <c r="BU141" t="str">
        <f t="shared" ref="BU141:BU159" si="108">("Documentation of informed consent")</f>
        <v>Documentation of informed consent</v>
      </c>
      <c r="BV141" t="s">
        <v>851</v>
      </c>
      <c r="BW141" t="s">
        <v>860</v>
      </c>
      <c r="BX141" t="str">
        <f t="shared" ref="BX141:BX154" si="109">("Proper storage and disposal of the drug, Risks of the use of the drug")</f>
        <v>Proper storage and disposal of the drug, Risks of the use of the drug</v>
      </c>
      <c r="BY141" t="s">
        <v>846</v>
      </c>
      <c r="BZ141" t="s">
        <v>861</v>
      </c>
      <c r="CA141" t="s">
        <v>855</v>
      </c>
      <c r="CB141" t="s">
        <v>853</v>
      </c>
      <c r="CC141" t="s">
        <v>856</v>
      </c>
      <c r="CD141" t="str">
        <f t="shared" ref="CD141:CD154" si="110">("All opioids ")</f>
        <v xml:space="preserve">All opioids </v>
      </c>
      <c r="CE141" t="s">
        <v>857</v>
      </c>
      <c r="CG141">
        <v>1</v>
      </c>
      <c r="CH141" t="s">
        <v>858</v>
      </c>
      <c r="CJ141" t="str">
        <f t="shared" ref="CJ141:CJ156" si="111">("Licensing board of the practitioner violating the law")</f>
        <v>Licensing board of the practitioner violating the law</v>
      </c>
      <c r="CK141" t="s">
        <v>859</v>
      </c>
      <c r="CM141" t="str">
        <f t="shared" ref="CM141:CM154" si="112">("Professional disciplinary action, Fine")</f>
        <v>Professional disciplinary action, Fine</v>
      </c>
      <c r="CN141" t="s">
        <v>859</v>
      </c>
    </row>
    <row r="142" spans="1:92" x14ac:dyDescent="0.35">
      <c r="A142" t="s">
        <v>251</v>
      </c>
      <c r="B142" s="1">
        <v>42528</v>
      </c>
      <c r="C142" s="1">
        <v>42529</v>
      </c>
      <c r="D142" t="str">
        <f t="shared" si="98"/>
        <v xml:space="preserve">Yes, for both adults and minors </v>
      </c>
      <c r="E142" t="s">
        <v>846</v>
      </c>
      <c r="G142" t="str">
        <f t="shared" si="99"/>
        <v>No</v>
      </c>
      <c r="J142">
        <v>1</v>
      </c>
      <c r="K142" t="s">
        <v>846</v>
      </c>
      <c r="M142" t="str">
        <f>("Physicians")</f>
        <v>Physicians</v>
      </c>
      <c r="N142" t="s">
        <v>847</v>
      </c>
      <c r="O142" t="s">
        <v>862</v>
      </c>
      <c r="P142" t="str">
        <f t="shared" si="100"/>
        <v>Treatment of acute pain, Treatment of chronic pain</v>
      </c>
      <c r="Q142" t="s">
        <v>847</v>
      </c>
      <c r="S142" t="str">
        <f>("Cancer related care, Treatment of a terminal condition")</f>
        <v>Cancer related care, Treatment of a terminal condition</v>
      </c>
      <c r="T142" t="s">
        <v>848</v>
      </c>
      <c r="V142">
        <v>0</v>
      </c>
      <c r="Y142">
        <v>1</v>
      </c>
      <c r="Z142" t="s">
        <v>851</v>
      </c>
      <c r="AA142" t="s">
        <v>850</v>
      </c>
      <c r="AB142">
        <v>0</v>
      </c>
      <c r="AE142" t="str">
        <f t="shared" si="101"/>
        <v>Documentation of informed consent</v>
      </c>
      <c r="AF142" t="s">
        <v>851</v>
      </c>
      <c r="AG142" t="s">
        <v>852</v>
      </c>
      <c r="AH142" t="str">
        <f t="shared" si="102"/>
        <v>Proper storage and disposal of the drug, Risks of the use of the drug</v>
      </c>
      <c r="AI142" t="s">
        <v>853</v>
      </c>
      <c r="AJ142" t="s">
        <v>854</v>
      </c>
      <c r="AK142" t="s">
        <v>855</v>
      </c>
      <c r="AL142" t="s">
        <v>853</v>
      </c>
      <c r="AM142" t="s">
        <v>856</v>
      </c>
      <c r="AN142" t="str">
        <f t="shared" si="103"/>
        <v xml:space="preserve">All opioids </v>
      </c>
      <c r="AO142" t="s">
        <v>857</v>
      </c>
      <c r="AQ142">
        <v>1</v>
      </c>
      <c r="AR142" t="s">
        <v>858</v>
      </c>
      <c r="AT142" t="str">
        <f t="shared" si="104"/>
        <v>Licensing board of the practitioner violating the law</v>
      </c>
      <c r="AU142" t="s">
        <v>859</v>
      </c>
      <c r="AW142" t="str">
        <f t="shared" si="105"/>
        <v>Professional disciplinary action, Fine</v>
      </c>
      <c r="AX142" t="s">
        <v>859</v>
      </c>
      <c r="AZ142">
        <v>1</v>
      </c>
      <c r="BA142" t="s">
        <v>846</v>
      </c>
      <c r="BC142" t="str">
        <f>("Physicians")</f>
        <v>Physicians</v>
      </c>
      <c r="BD142" t="s">
        <v>847</v>
      </c>
      <c r="BE142" t="s">
        <v>862</v>
      </c>
      <c r="BF142" t="str">
        <f t="shared" si="106"/>
        <v>Treatment of chronic pain, Treatment of acute pain</v>
      </c>
      <c r="BG142" t="s">
        <v>847</v>
      </c>
      <c r="BI142" t="str">
        <f>("Cancer related care, Treatment of a terminal condition")</f>
        <v>Cancer related care, Treatment of a terminal condition</v>
      </c>
      <c r="BJ142" t="s">
        <v>848</v>
      </c>
      <c r="BL142" t="str">
        <f t="shared" si="107"/>
        <v>Not addressed</v>
      </c>
      <c r="BO142">
        <v>1</v>
      </c>
      <c r="BP142" t="s">
        <v>851</v>
      </c>
      <c r="BQ142" t="s">
        <v>850</v>
      </c>
      <c r="BR142">
        <v>0</v>
      </c>
      <c r="BU142" t="str">
        <f t="shared" si="108"/>
        <v>Documentation of informed consent</v>
      </c>
      <c r="BV142" t="s">
        <v>851</v>
      </c>
      <c r="BW142" t="s">
        <v>860</v>
      </c>
      <c r="BX142" t="str">
        <f t="shared" si="109"/>
        <v>Proper storage and disposal of the drug, Risks of the use of the drug</v>
      </c>
      <c r="BY142" t="s">
        <v>853</v>
      </c>
      <c r="BZ142" t="s">
        <v>854</v>
      </c>
      <c r="CA142" t="s">
        <v>855</v>
      </c>
      <c r="CB142" t="s">
        <v>853</v>
      </c>
      <c r="CC142" t="s">
        <v>856</v>
      </c>
      <c r="CD142" t="str">
        <f t="shared" si="110"/>
        <v xml:space="preserve">All opioids </v>
      </c>
      <c r="CE142" t="s">
        <v>863</v>
      </c>
      <c r="CG142">
        <v>1</v>
      </c>
      <c r="CH142" t="s">
        <v>858</v>
      </c>
      <c r="CJ142" t="str">
        <f t="shared" si="111"/>
        <v>Licensing board of the practitioner violating the law</v>
      </c>
      <c r="CK142" t="s">
        <v>859</v>
      </c>
      <c r="CM142" t="str">
        <f t="shared" si="112"/>
        <v>Professional disciplinary action, Fine</v>
      </c>
      <c r="CN142" t="s">
        <v>859</v>
      </c>
    </row>
    <row r="143" spans="1:92" x14ac:dyDescent="0.35">
      <c r="A143" t="s">
        <v>251</v>
      </c>
      <c r="B143" s="1">
        <v>42530</v>
      </c>
      <c r="C143" s="1">
        <v>42549</v>
      </c>
      <c r="D143" t="str">
        <f t="shared" si="98"/>
        <v xml:space="preserve">Yes, for both adults and minors </v>
      </c>
      <c r="E143" t="s">
        <v>864</v>
      </c>
      <c r="G143" t="str">
        <f t="shared" si="99"/>
        <v>No</v>
      </c>
      <c r="J143">
        <v>1</v>
      </c>
      <c r="K143" t="s">
        <v>864</v>
      </c>
      <c r="M143" t="str">
        <f>("Physicians, Nurse practitioners")</f>
        <v>Physicians, Nurse practitioners</v>
      </c>
      <c r="N143" t="s">
        <v>865</v>
      </c>
      <c r="O143" t="s">
        <v>866</v>
      </c>
      <c r="P143" t="str">
        <f t="shared" si="100"/>
        <v>Treatment of acute pain, Treatment of chronic pain</v>
      </c>
      <c r="Q143" t="s">
        <v>865</v>
      </c>
      <c r="S143" t="str">
        <f>("Cancer related care, Treatment of a terminal condition")</f>
        <v>Cancer related care, Treatment of a terminal condition</v>
      </c>
      <c r="T143" t="s">
        <v>867</v>
      </c>
      <c r="V143">
        <v>0</v>
      </c>
      <c r="Y143">
        <v>1</v>
      </c>
      <c r="Z143" t="s">
        <v>868</v>
      </c>
      <c r="AA143" t="s">
        <v>869</v>
      </c>
      <c r="AB143">
        <v>0</v>
      </c>
      <c r="AE143" t="str">
        <f t="shared" si="101"/>
        <v>Documentation of informed consent</v>
      </c>
      <c r="AF143" t="s">
        <v>870</v>
      </c>
      <c r="AG143" t="s">
        <v>871</v>
      </c>
      <c r="AH143" t="str">
        <f t="shared" si="102"/>
        <v>Proper storage and disposal of the drug, Risks of the use of the drug</v>
      </c>
      <c r="AI143" t="s">
        <v>872</v>
      </c>
      <c r="AJ143" t="s">
        <v>873</v>
      </c>
      <c r="AK143" t="s">
        <v>855</v>
      </c>
      <c r="AL143" t="s">
        <v>872</v>
      </c>
      <c r="AM143" t="s">
        <v>874</v>
      </c>
      <c r="AN143" t="str">
        <f t="shared" si="103"/>
        <v xml:space="preserve">All opioids </v>
      </c>
      <c r="AO143" t="s">
        <v>875</v>
      </c>
      <c r="AQ143">
        <v>1</v>
      </c>
      <c r="AR143" t="s">
        <v>876</v>
      </c>
      <c r="AT143" t="str">
        <f t="shared" si="104"/>
        <v>Licensing board of the practitioner violating the law</v>
      </c>
      <c r="AU143" t="s">
        <v>877</v>
      </c>
      <c r="AW143" t="str">
        <f t="shared" si="105"/>
        <v>Professional disciplinary action, Fine</v>
      </c>
      <c r="AX143" t="s">
        <v>878</v>
      </c>
      <c r="AZ143">
        <v>1</v>
      </c>
      <c r="BA143" t="s">
        <v>864</v>
      </c>
      <c r="BC143" t="str">
        <f>("Physicians, Nurse practitioners")</f>
        <v>Physicians, Nurse practitioners</v>
      </c>
      <c r="BD143" t="s">
        <v>879</v>
      </c>
      <c r="BE143" t="s">
        <v>866</v>
      </c>
      <c r="BF143" t="str">
        <f t="shared" si="106"/>
        <v>Treatment of chronic pain, Treatment of acute pain</v>
      </c>
      <c r="BG143" t="s">
        <v>865</v>
      </c>
      <c r="BI143" t="str">
        <f>("Cancer related care, Treatment of a terminal condition")</f>
        <v>Cancer related care, Treatment of a terminal condition</v>
      </c>
      <c r="BJ143" t="s">
        <v>880</v>
      </c>
      <c r="BL143" t="str">
        <f t="shared" si="107"/>
        <v>Not addressed</v>
      </c>
      <c r="BO143">
        <v>1</v>
      </c>
      <c r="BP143" t="s">
        <v>868</v>
      </c>
      <c r="BQ143" t="s">
        <v>869</v>
      </c>
      <c r="BR143">
        <v>0</v>
      </c>
      <c r="BU143" t="str">
        <f t="shared" si="108"/>
        <v>Documentation of informed consent</v>
      </c>
      <c r="BV143" t="s">
        <v>868</v>
      </c>
      <c r="BW143" t="s">
        <v>871</v>
      </c>
      <c r="BX143" t="str">
        <f t="shared" si="109"/>
        <v>Proper storage and disposal of the drug, Risks of the use of the drug</v>
      </c>
      <c r="BY143" t="s">
        <v>872</v>
      </c>
      <c r="BZ143" t="s">
        <v>873</v>
      </c>
      <c r="CA143" t="s">
        <v>855</v>
      </c>
      <c r="CB143" t="s">
        <v>881</v>
      </c>
      <c r="CC143" t="s">
        <v>874</v>
      </c>
      <c r="CD143" t="str">
        <f t="shared" si="110"/>
        <v xml:space="preserve">All opioids </v>
      </c>
      <c r="CE143" t="s">
        <v>875</v>
      </c>
      <c r="CG143">
        <v>1</v>
      </c>
      <c r="CH143" t="s">
        <v>876</v>
      </c>
      <c r="CJ143" t="str">
        <f t="shared" si="111"/>
        <v>Licensing board of the practitioner violating the law</v>
      </c>
      <c r="CK143" t="s">
        <v>878</v>
      </c>
      <c r="CM143" t="str">
        <f t="shared" si="112"/>
        <v>Professional disciplinary action, Fine</v>
      </c>
      <c r="CN143" t="s">
        <v>877</v>
      </c>
    </row>
    <row r="144" spans="1:92" x14ac:dyDescent="0.35">
      <c r="A144" t="s">
        <v>251</v>
      </c>
      <c r="B144" s="1">
        <v>42550</v>
      </c>
      <c r="C144" s="1">
        <v>42568</v>
      </c>
      <c r="D144" t="str">
        <f t="shared" si="98"/>
        <v xml:space="preserve">Yes, for both adults and minors </v>
      </c>
      <c r="E144" t="s">
        <v>882</v>
      </c>
      <c r="G144" t="str">
        <f t="shared" si="99"/>
        <v>No</v>
      </c>
      <c r="J144">
        <v>1</v>
      </c>
      <c r="K144" t="s">
        <v>882</v>
      </c>
      <c r="M144" t="str">
        <f>("Physicians, Dentists, Nurse practitioners")</f>
        <v>Physicians, Dentists, Nurse practitioners</v>
      </c>
      <c r="N144" t="s">
        <v>883</v>
      </c>
      <c r="O144" t="s">
        <v>884</v>
      </c>
      <c r="P144" t="str">
        <f t="shared" si="100"/>
        <v>Treatment of acute pain, Treatment of chronic pain</v>
      </c>
      <c r="Q144" t="s">
        <v>883</v>
      </c>
      <c r="S144" t="str">
        <f>("Cancer related care, Treatment of a terminal condition")</f>
        <v>Cancer related care, Treatment of a terminal condition</v>
      </c>
      <c r="T144" t="s">
        <v>885</v>
      </c>
      <c r="V144">
        <v>0</v>
      </c>
      <c r="Y144">
        <v>1</v>
      </c>
      <c r="Z144" t="s">
        <v>886</v>
      </c>
      <c r="AA144" t="s">
        <v>887</v>
      </c>
      <c r="AB144">
        <v>0</v>
      </c>
      <c r="AE144" t="str">
        <f t="shared" si="101"/>
        <v>Documentation of informed consent</v>
      </c>
      <c r="AF144" t="s">
        <v>888</v>
      </c>
      <c r="AG144" t="s">
        <v>889</v>
      </c>
      <c r="AH144" t="str">
        <f t="shared" si="102"/>
        <v>Proper storage and disposal of the drug, Risks of the use of the drug</v>
      </c>
      <c r="AI144" t="s">
        <v>890</v>
      </c>
      <c r="AJ144" t="s">
        <v>891</v>
      </c>
      <c r="AK144" t="s">
        <v>855</v>
      </c>
      <c r="AL144" t="s">
        <v>892</v>
      </c>
      <c r="AM144" t="s">
        <v>893</v>
      </c>
      <c r="AN144" t="str">
        <f t="shared" si="103"/>
        <v xml:space="preserve">All opioids </v>
      </c>
      <c r="AO144" t="s">
        <v>894</v>
      </c>
      <c r="AQ144">
        <v>1</v>
      </c>
      <c r="AR144" t="s">
        <v>895</v>
      </c>
      <c r="AT144" t="str">
        <f t="shared" si="104"/>
        <v>Licensing board of the practitioner violating the law</v>
      </c>
      <c r="AU144" t="s">
        <v>896</v>
      </c>
      <c r="AW144" t="str">
        <f t="shared" si="105"/>
        <v>Professional disciplinary action, Fine</v>
      </c>
      <c r="AX144" t="s">
        <v>897</v>
      </c>
      <c r="AZ144">
        <v>1</v>
      </c>
      <c r="BA144" t="s">
        <v>882</v>
      </c>
      <c r="BC144" t="str">
        <f>("Physicians, Dentists, Nurse practitioners")</f>
        <v>Physicians, Dentists, Nurse practitioners</v>
      </c>
      <c r="BD144" t="s">
        <v>883</v>
      </c>
      <c r="BE144" t="s">
        <v>884</v>
      </c>
      <c r="BF144" t="str">
        <f t="shared" si="106"/>
        <v>Treatment of chronic pain, Treatment of acute pain</v>
      </c>
      <c r="BG144" t="s">
        <v>883</v>
      </c>
      <c r="BI144" t="str">
        <f>("Cancer related care, Treatment of a terminal condition")</f>
        <v>Cancer related care, Treatment of a terminal condition</v>
      </c>
      <c r="BJ144" t="s">
        <v>885</v>
      </c>
      <c r="BL144" t="str">
        <f t="shared" si="107"/>
        <v>Not addressed</v>
      </c>
      <c r="BO144">
        <v>1</v>
      </c>
      <c r="BP144" t="s">
        <v>886</v>
      </c>
      <c r="BQ144" t="s">
        <v>887</v>
      </c>
      <c r="BR144">
        <v>0</v>
      </c>
      <c r="BU144" t="str">
        <f t="shared" si="108"/>
        <v>Documentation of informed consent</v>
      </c>
      <c r="BV144" t="s">
        <v>886</v>
      </c>
      <c r="BW144" t="s">
        <v>889</v>
      </c>
      <c r="BX144" t="str">
        <f t="shared" si="109"/>
        <v>Proper storage and disposal of the drug, Risks of the use of the drug</v>
      </c>
      <c r="BY144" t="s">
        <v>898</v>
      </c>
      <c r="BZ144" t="s">
        <v>891</v>
      </c>
      <c r="CA144" t="s">
        <v>855</v>
      </c>
      <c r="CB144" t="s">
        <v>899</v>
      </c>
      <c r="CC144" t="s">
        <v>893</v>
      </c>
      <c r="CD144" t="str">
        <f t="shared" si="110"/>
        <v xml:space="preserve">All opioids </v>
      </c>
      <c r="CE144" t="s">
        <v>883</v>
      </c>
      <c r="CG144">
        <v>1</v>
      </c>
      <c r="CH144" t="s">
        <v>895</v>
      </c>
      <c r="CJ144" t="str">
        <f t="shared" si="111"/>
        <v>Licensing board of the practitioner violating the law</v>
      </c>
      <c r="CK144" t="s">
        <v>896</v>
      </c>
      <c r="CM144" t="str">
        <f t="shared" si="112"/>
        <v>Professional disciplinary action, Fine</v>
      </c>
      <c r="CN144" t="s">
        <v>897</v>
      </c>
    </row>
    <row r="145" spans="1:93" x14ac:dyDescent="0.35">
      <c r="A145" t="s">
        <v>251</v>
      </c>
      <c r="B145" s="1">
        <v>42569</v>
      </c>
      <c r="C145" s="1">
        <v>42735</v>
      </c>
      <c r="D145" t="str">
        <f t="shared" si="98"/>
        <v xml:space="preserve">Yes, for both adults and minors </v>
      </c>
      <c r="E145" t="s">
        <v>882</v>
      </c>
      <c r="G145" t="str">
        <f t="shared" si="99"/>
        <v>No</v>
      </c>
      <c r="J145">
        <v>1</v>
      </c>
      <c r="K145" t="s">
        <v>882</v>
      </c>
      <c r="M145" t="str">
        <f>("Physicians, Dentists, Nurse practitioners")</f>
        <v>Physicians, Dentists, Nurse practitioners</v>
      </c>
      <c r="N145" t="s">
        <v>883</v>
      </c>
      <c r="O145" t="s">
        <v>884</v>
      </c>
      <c r="P145" t="str">
        <f t="shared" si="100"/>
        <v>Treatment of acute pain, Treatment of chronic pain</v>
      </c>
      <c r="Q145" t="s">
        <v>883</v>
      </c>
      <c r="S145" t="str">
        <f>("Cancer related care, Treatment of a terminal condition")</f>
        <v>Cancer related care, Treatment of a terminal condition</v>
      </c>
      <c r="T145" t="s">
        <v>885</v>
      </c>
      <c r="V145">
        <v>0</v>
      </c>
      <c r="Y145">
        <v>1</v>
      </c>
      <c r="Z145" t="s">
        <v>886</v>
      </c>
      <c r="AA145" t="s">
        <v>887</v>
      </c>
      <c r="AB145">
        <v>0</v>
      </c>
      <c r="AE145" t="str">
        <f t="shared" si="101"/>
        <v>Documentation of informed consent</v>
      </c>
      <c r="AF145" t="s">
        <v>886</v>
      </c>
      <c r="AG145" t="s">
        <v>889</v>
      </c>
      <c r="AH145" t="str">
        <f t="shared" si="102"/>
        <v>Proper storage and disposal of the drug, Risks of the use of the drug</v>
      </c>
      <c r="AI145" t="s">
        <v>898</v>
      </c>
      <c r="AJ145" t="s">
        <v>891</v>
      </c>
      <c r="AK145" t="s">
        <v>855</v>
      </c>
      <c r="AL145" t="s">
        <v>883</v>
      </c>
      <c r="AM145" t="s">
        <v>893</v>
      </c>
      <c r="AN145" t="str">
        <f t="shared" si="103"/>
        <v xml:space="preserve">All opioids </v>
      </c>
      <c r="AO145" t="s">
        <v>883</v>
      </c>
      <c r="AQ145">
        <v>1</v>
      </c>
      <c r="AR145" t="s">
        <v>900</v>
      </c>
      <c r="AT145" t="str">
        <f t="shared" si="104"/>
        <v>Licensing board of the practitioner violating the law</v>
      </c>
      <c r="AU145" t="s">
        <v>901</v>
      </c>
      <c r="AW145" t="str">
        <f t="shared" si="105"/>
        <v>Professional disciplinary action, Fine</v>
      </c>
      <c r="AX145" t="s">
        <v>902</v>
      </c>
      <c r="AZ145">
        <v>1</v>
      </c>
      <c r="BA145" t="s">
        <v>882</v>
      </c>
      <c r="BC145" t="str">
        <f>("Physicians, Dentists, Nurse practitioners")</f>
        <v>Physicians, Dentists, Nurse practitioners</v>
      </c>
      <c r="BD145" t="s">
        <v>883</v>
      </c>
      <c r="BE145" t="s">
        <v>884</v>
      </c>
      <c r="BF145" t="str">
        <f t="shared" si="106"/>
        <v>Treatment of chronic pain, Treatment of acute pain</v>
      </c>
      <c r="BG145" t="s">
        <v>898</v>
      </c>
      <c r="BI145" t="str">
        <f>("Cancer related care, Treatment of a terminal condition")</f>
        <v>Cancer related care, Treatment of a terminal condition</v>
      </c>
      <c r="BJ145" t="s">
        <v>885</v>
      </c>
      <c r="BL145" t="str">
        <f t="shared" si="107"/>
        <v>Not addressed</v>
      </c>
      <c r="BO145">
        <v>1</v>
      </c>
      <c r="BP145" t="s">
        <v>886</v>
      </c>
      <c r="BQ145" t="s">
        <v>887</v>
      </c>
      <c r="BR145">
        <v>0</v>
      </c>
      <c r="BU145" t="str">
        <f t="shared" si="108"/>
        <v>Documentation of informed consent</v>
      </c>
      <c r="BV145" t="s">
        <v>886</v>
      </c>
      <c r="BW145" t="s">
        <v>889</v>
      </c>
      <c r="BX145" t="str">
        <f t="shared" si="109"/>
        <v>Proper storage and disposal of the drug, Risks of the use of the drug</v>
      </c>
      <c r="BY145" t="s">
        <v>898</v>
      </c>
      <c r="BZ145" t="s">
        <v>891</v>
      </c>
      <c r="CA145" t="s">
        <v>855</v>
      </c>
      <c r="CB145" t="s">
        <v>883</v>
      </c>
      <c r="CC145" t="s">
        <v>893</v>
      </c>
      <c r="CD145" t="str">
        <f t="shared" si="110"/>
        <v xml:space="preserve">All opioids </v>
      </c>
      <c r="CE145" t="s">
        <v>898</v>
      </c>
      <c r="CG145">
        <v>1</v>
      </c>
      <c r="CH145" t="s">
        <v>900</v>
      </c>
      <c r="CJ145" t="str">
        <f t="shared" si="111"/>
        <v>Licensing board of the practitioner violating the law</v>
      </c>
      <c r="CK145" t="s">
        <v>901</v>
      </c>
      <c r="CM145" t="str">
        <f t="shared" si="112"/>
        <v>Professional disciplinary action, Fine</v>
      </c>
      <c r="CN145" t="s">
        <v>902</v>
      </c>
    </row>
    <row r="146" spans="1:93" x14ac:dyDescent="0.35">
      <c r="A146" t="s">
        <v>251</v>
      </c>
      <c r="B146" s="1">
        <v>42736</v>
      </c>
      <c r="C146" s="1">
        <v>42818</v>
      </c>
      <c r="D146" t="str">
        <f t="shared" si="98"/>
        <v xml:space="preserve">Yes, for both adults and minors </v>
      </c>
      <c r="E146" t="s">
        <v>903</v>
      </c>
      <c r="G146" t="str">
        <f t="shared" si="99"/>
        <v>No</v>
      </c>
      <c r="J146">
        <v>1</v>
      </c>
      <c r="K146" t="s">
        <v>903</v>
      </c>
      <c r="M146" t="str">
        <f>("Physicians, Dentists, Nurse practitioners, Physician Assistants, Optometrist")</f>
        <v>Physicians, Dentists, Nurse practitioners, Physician Assistants, Optometrist</v>
      </c>
      <c r="N146" t="s">
        <v>904</v>
      </c>
      <c r="O146" t="s">
        <v>905</v>
      </c>
      <c r="P146" t="str">
        <f t="shared" si="100"/>
        <v>Treatment of acute pain, Treatment of chronic pain</v>
      </c>
      <c r="Q146" t="s">
        <v>906</v>
      </c>
      <c r="S146" t="str">
        <f t="shared" ref="S146:S154" si="113">("Cancer related care, Treatment of a terminal condition, Inpatient care")</f>
        <v>Cancer related care, Treatment of a terminal condition, Inpatient care</v>
      </c>
      <c r="T146" t="s">
        <v>907</v>
      </c>
      <c r="V146">
        <v>0</v>
      </c>
      <c r="Y146">
        <v>1</v>
      </c>
      <c r="Z146" t="s">
        <v>906</v>
      </c>
      <c r="AB146">
        <v>0</v>
      </c>
      <c r="AE146" t="str">
        <f t="shared" si="101"/>
        <v>Documentation of informed consent</v>
      </c>
      <c r="AF146" t="s">
        <v>908</v>
      </c>
      <c r="AG146" t="s">
        <v>909</v>
      </c>
      <c r="AH146" t="str">
        <f t="shared" si="102"/>
        <v>Proper storage and disposal of the drug, Risks of the use of the drug</v>
      </c>
      <c r="AI146" t="s">
        <v>910</v>
      </c>
      <c r="AJ146" t="s">
        <v>911</v>
      </c>
      <c r="AK146" t="s">
        <v>855</v>
      </c>
      <c r="AL146" t="s">
        <v>910</v>
      </c>
      <c r="AM146" t="s">
        <v>912</v>
      </c>
      <c r="AN146" t="str">
        <f t="shared" si="103"/>
        <v xml:space="preserve">All opioids </v>
      </c>
      <c r="AO146" t="s">
        <v>906</v>
      </c>
      <c r="AQ146">
        <v>1</v>
      </c>
      <c r="AR146" t="s">
        <v>913</v>
      </c>
      <c r="AT146" t="str">
        <f t="shared" si="104"/>
        <v>Licensing board of the practitioner violating the law</v>
      </c>
      <c r="AU146" t="s">
        <v>914</v>
      </c>
      <c r="AW146" t="str">
        <f t="shared" si="105"/>
        <v>Professional disciplinary action, Fine</v>
      </c>
      <c r="AX146" t="s">
        <v>914</v>
      </c>
      <c r="AZ146">
        <v>1</v>
      </c>
      <c r="BA146" t="s">
        <v>903</v>
      </c>
      <c r="BC146" t="str">
        <f>("Physicians, Dentists, Nurse practitioners, Physician Assistants, Optometrist")</f>
        <v>Physicians, Dentists, Nurse practitioners, Physician Assistants, Optometrist</v>
      </c>
      <c r="BD146" t="s">
        <v>915</v>
      </c>
      <c r="BE146" t="s">
        <v>905</v>
      </c>
      <c r="BF146" t="str">
        <f t="shared" si="106"/>
        <v>Treatment of chronic pain, Treatment of acute pain</v>
      </c>
      <c r="BG146" t="s">
        <v>906</v>
      </c>
      <c r="BI146" t="str">
        <f t="shared" ref="BI146:BI154" si="114">("Cancer related care, Treatment of a terminal condition, Inpatient care")</f>
        <v>Cancer related care, Treatment of a terminal condition, Inpatient care</v>
      </c>
      <c r="BJ146" t="s">
        <v>907</v>
      </c>
      <c r="BL146" t="str">
        <f t="shared" si="107"/>
        <v>Not addressed</v>
      </c>
      <c r="BO146">
        <v>1</v>
      </c>
      <c r="BP146" t="s">
        <v>906</v>
      </c>
      <c r="BR146">
        <v>0</v>
      </c>
      <c r="BU146" t="str">
        <f t="shared" si="108"/>
        <v>Documentation of informed consent</v>
      </c>
      <c r="BV146" t="s">
        <v>906</v>
      </c>
      <c r="BW146" t="s">
        <v>909</v>
      </c>
      <c r="BX146" t="str">
        <f t="shared" si="109"/>
        <v>Proper storage and disposal of the drug, Risks of the use of the drug</v>
      </c>
      <c r="BY146" t="s">
        <v>910</v>
      </c>
      <c r="BZ146" t="s">
        <v>911</v>
      </c>
      <c r="CA146" t="s">
        <v>855</v>
      </c>
      <c r="CB146" t="s">
        <v>910</v>
      </c>
      <c r="CC146" t="s">
        <v>912</v>
      </c>
      <c r="CD146" t="str">
        <f t="shared" si="110"/>
        <v xml:space="preserve">All opioids </v>
      </c>
      <c r="CE146" t="s">
        <v>906</v>
      </c>
      <c r="CG146">
        <v>1</v>
      </c>
      <c r="CH146" t="s">
        <v>913</v>
      </c>
      <c r="CJ146" t="str">
        <f t="shared" si="111"/>
        <v>Licensing board of the practitioner violating the law</v>
      </c>
      <c r="CK146" t="s">
        <v>916</v>
      </c>
      <c r="CM146" t="str">
        <f t="shared" si="112"/>
        <v>Professional disciplinary action, Fine</v>
      </c>
      <c r="CN146" t="s">
        <v>917</v>
      </c>
    </row>
    <row r="147" spans="1:93" x14ac:dyDescent="0.35">
      <c r="A147" t="s">
        <v>251</v>
      </c>
      <c r="B147" s="1">
        <v>42819</v>
      </c>
      <c r="C147" s="1">
        <v>42961</v>
      </c>
      <c r="D147" t="str">
        <f t="shared" si="98"/>
        <v xml:space="preserve">Yes, for both adults and minors </v>
      </c>
      <c r="E147" t="s">
        <v>918</v>
      </c>
      <c r="G147" t="str">
        <f t="shared" si="99"/>
        <v>No</v>
      </c>
      <c r="J147">
        <v>1</v>
      </c>
      <c r="K147" t="s">
        <v>918</v>
      </c>
      <c r="M147" t="str">
        <f t="shared" ref="M147:M154" si="115">("Physicians, Dentists, Nurse practitioners, Physician Assistants, Optometrist, Podiatrist")</f>
        <v>Physicians, Dentists, Nurse practitioners, Physician Assistants, Optometrist, Podiatrist</v>
      </c>
      <c r="N147" t="s">
        <v>919</v>
      </c>
      <c r="P147" t="str">
        <f t="shared" si="100"/>
        <v>Treatment of acute pain, Treatment of chronic pain</v>
      </c>
      <c r="Q147" t="s">
        <v>918</v>
      </c>
      <c r="S147" t="str">
        <f t="shared" si="113"/>
        <v>Cancer related care, Treatment of a terminal condition, Inpatient care</v>
      </c>
      <c r="T147" t="s">
        <v>920</v>
      </c>
      <c r="V147">
        <v>0</v>
      </c>
      <c r="Y147">
        <v>1</v>
      </c>
      <c r="Z147" t="s">
        <v>918</v>
      </c>
      <c r="AB147">
        <v>0</v>
      </c>
      <c r="AE147" t="str">
        <f t="shared" si="101"/>
        <v>Documentation of informed consent</v>
      </c>
      <c r="AF147" t="s">
        <v>918</v>
      </c>
      <c r="AG147" t="s">
        <v>921</v>
      </c>
      <c r="AH147" t="str">
        <f t="shared" si="102"/>
        <v>Proper storage and disposal of the drug, Risks of the use of the drug</v>
      </c>
      <c r="AI147" t="s">
        <v>922</v>
      </c>
      <c r="AJ147" t="s">
        <v>923</v>
      </c>
      <c r="AK147" t="s">
        <v>855</v>
      </c>
      <c r="AL147" t="s">
        <v>922</v>
      </c>
      <c r="AM147" t="s">
        <v>924</v>
      </c>
      <c r="AN147" t="str">
        <f t="shared" si="103"/>
        <v xml:space="preserve">All opioids </v>
      </c>
      <c r="AO147" t="s">
        <v>918</v>
      </c>
      <c r="AQ147">
        <v>1</v>
      </c>
      <c r="AR147" t="s">
        <v>925</v>
      </c>
      <c r="AT147" t="str">
        <f t="shared" si="104"/>
        <v>Licensing board of the practitioner violating the law</v>
      </c>
      <c r="AU147" t="s">
        <v>926</v>
      </c>
      <c r="AW147" t="str">
        <f t="shared" si="105"/>
        <v>Professional disciplinary action, Fine</v>
      </c>
      <c r="AX147" t="s">
        <v>926</v>
      </c>
      <c r="AZ147">
        <v>1</v>
      </c>
      <c r="BA147" t="s">
        <v>918</v>
      </c>
      <c r="BC147" t="str">
        <f t="shared" ref="BC147:BC154" si="116">("Physicians, Dentists, Nurse practitioners, Physician Assistants, Optometrist, Podiatrist")</f>
        <v>Physicians, Dentists, Nurse practitioners, Physician Assistants, Optometrist, Podiatrist</v>
      </c>
      <c r="BD147" t="s">
        <v>919</v>
      </c>
      <c r="BF147" t="str">
        <f t="shared" si="106"/>
        <v>Treatment of chronic pain, Treatment of acute pain</v>
      </c>
      <c r="BG147" t="s">
        <v>918</v>
      </c>
      <c r="BI147" t="str">
        <f t="shared" si="114"/>
        <v>Cancer related care, Treatment of a terminal condition, Inpatient care</v>
      </c>
      <c r="BJ147" t="s">
        <v>920</v>
      </c>
      <c r="BL147" t="str">
        <f t="shared" si="107"/>
        <v>Not addressed</v>
      </c>
      <c r="BO147">
        <v>1</v>
      </c>
      <c r="BP147" t="s">
        <v>918</v>
      </c>
      <c r="BR147">
        <v>0</v>
      </c>
      <c r="BU147" t="str">
        <f t="shared" si="108"/>
        <v>Documentation of informed consent</v>
      </c>
      <c r="BV147" t="s">
        <v>927</v>
      </c>
      <c r="BW147" t="s">
        <v>921</v>
      </c>
      <c r="BX147" t="str">
        <f t="shared" si="109"/>
        <v>Proper storage and disposal of the drug, Risks of the use of the drug</v>
      </c>
      <c r="BY147" t="s">
        <v>922</v>
      </c>
      <c r="BZ147" t="s">
        <v>923</v>
      </c>
      <c r="CA147" t="s">
        <v>855</v>
      </c>
      <c r="CB147" t="s">
        <v>922</v>
      </c>
      <c r="CC147" t="s">
        <v>924</v>
      </c>
      <c r="CD147" t="str">
        <f t="shared" si="110"/>
        <v xml:space="preserve">All opioids </v>
      </c>
      <c r="CE147" t="s">
        <v>918</v>
      </c>
      <c r="CG147">
        <v>1</v>
      </c>
      <c r="CH147" t="s">
        <v>925</v>
      </c>
      <c r="CJ147" t="str">
        <f t="shared" si="111"/>
        <v>Licensing board of the practitioner violating the law</v>
      </c>
      <c r="CK147" t="s">
        <v>926</v>
      </c>
      <c r="CM147" t="str">
        <f t="shared" si="112"/>
        <v>Professional disciplinary action, Fine</v>
      </c>
      <c r="CN147" t="s">
        <v>926</v>
      </c>
    </row>
    <row r="148" spans="1:93" x14ac:dyDescent="0.35">
      <c r="A148" t="s">
        <v>251</v>
      </c>
      <c r="B148" s="1">
        <v>42962</v>
      </c>
      <c r="C148" s="1">
        <v>43318</v>
      </c>
      <c r="D148" t="str">
        <f t="shared" si="98"/>
        <v xml:space="preserve">Yes, for both adults and minors </v>
      </c>
      <c r="E148" t="s">
        <v>918</v>
      </c>
      <c r="G148" t="str">
        <f t="shared" si="99"/>
        <v>No</v>
      </c>
      <c r="J148">
        <v>1</v>
      </c>
      <c r="K148" t="s">
        <v>918</v>
      </c>
      <c r="M148" t="str">
        <f t="shared" si="115"/>
        <v>Physicians, Dentists, Nurse practitioners, Physician Assistants, Optometrist, Podiatrist</v>
      </c>
      <c r="N148" t="s">
        <v>919</v>
      </c>
      <c r="P148" t="str">
        <f t="shared" si="100"/>
        <v>Treatment of acute pain, Treatment of chronic pain</v>
      </c>
      <c r="Q148" t="s">
        <v>918</v>
      </c>
      <c r="S148" t="str">
        <f t="shared" si="113"/>
        <v>Cancer related care, Treatment of a terminal condition, Inpatient care</v>
      </c>
      <c r="T148" t="s">
        <v>920</v>
      </c>
      <c r="V148">
        <v>0</v>
      </c>
      <c r="Y148">
        <v>1</v>
      </c>
      <c r="Z148" t="s">
        <v>918</v>
      </c>
      <c r="AB148">
        <v>0</v>
      </c>
      <c r="AE148" t="str">
        <f t="shared" si="101"/>
        <v>Documentation of informed consent</v>
      </c>
      <c r="AF148" t="s">
        <v>918</v>
      </c>
      <c r="AG148" t="s">
        <v>921</v>
      </c>
      <c r="AH148" t="str">
        <f t="shared" si="102"/>
        <v>Proper storage and disposal of the drug, Risks of the use of the drug</v>
      </c>
      <c r="AI148" t="s">
        <v>928</v>
      </c>
      <c r="AJ148" t="s">
        <v>923</v>
      </c>
      <c r="AK148" t="s">
        <v>855</v>
      </c>
      <c r="AL148" t="s">
        <v>928</v>
      </c>
      <c r="AM148" t="s">
        <v>924</v>
      </c>
      <c r="AN148" t="str">
        <f t="shared" si="103"/>
        <v xml:space="preserve">All opioids </v>
      </c>
      <c r="AO148" t="s">
        <v>918</v>
      </c>
      <c r="AQ148">
        <v>1</v>
      </c>
      <c r="AR148" t="s">
        <v>925</v>
      </c>
      <c r="AT148" t="str">
        <f t="shared" si="104"/>
        <v>Licensing board of the practitioner violating the law</v>
      </c>
      <c r="AU148" t="s">
        <v>929</v>
      </c>
      <c r="AW148" t="str">
        <f t="shared" si="105"/>
        <v>Professional disciplinary action, Fine</v>
      </c>
      <c r="AX148" t="s">
        <v>930</v>
      </c>
      <c r="AZ148">
        <v>1</v>
      </c>
      <c r="BA148" t="s">
        <v>918</v>
      </c>
      <c r="BC148" t="str">
        <f t="shared" si="116"/>
        <v>Physicians, Dentists, Nurse practitioners, Physician Assistants, Optometrist, Podiatrist</v>
      </c>
      <c r="BD148" t="s">
        <v>931</v>
      </c>
      <c r="BF148" t="str">
        <f t="shared" si="106"/>
        <v>Treatment of chronic pain, Treatment of acute pain</v>
      </c>
      <c r="BG148" t="s">
        <v>932</v>
      </c>
      <c r="BI148" t="str">
        <f t="shared" si="114"/>
        <v>Cancer related care, Treatment of a terminal condition, Inpatient care</v>
      </c>
      <c r="BJ148" t="s">
        <v>920</v>
      </c>
      <c r="BL148" t="str">
        <f t="shared" si="107"/>
        <v>Not addressed</v>
      </c>
      <c r="BO148">
        <v>1</v>
      </c>
      <c r="BP148" t="s">
        <v>918</v>
      </c>
      <c r="BR148">
        <v>0</v>
      </c>
      <c r="BU148" t="str">
        <f t="shared" si="108"/>
        <v>Documentation of informed consent</v>
      </c>
      <c r="BV148" t="s">
        <v>918</v>
      </c>
      <c r="BW148" t="s">
        <v>921</v>
      </c>
      <c r="BX148" t="str">
        <f t="shared" si="109"/>
        <v>Proper storage and disposal of the drug, Risks of the use of the drug</v>
      </c>
      <c r="BY148" t="s">
        <v>928</v>
      </c>
      <c r="BZ148" t="s">
        <v>923</v>
      </c>
      <c r="CA148" t="s">
        <v>855</v>
      </c>
      <c r="CB148" t="s">
        <v>928</v>
      </c>
      <c r="CC148" t="s">
        <v>924</v>
      </c>
      <c r="CD148" t="str">
        <f t="shared" si="110"/>
        <v xml:space="preserve">All opioids </v>
      </c>
      <c r="CE148" t="s">
        <v>918</v>
      </c>
      <c r="CG148">
        <v>1</v>
      </c>
      <c r="CH148" t="s">
        <v>925</v>
      </c>
      <c r="CJ148" t="str">
        <f t="shared" si="111"/>
        <v>Licensing board of the practitioner violating the law</v>
      </c>
      <c r="CK148" t="s">
        <v>929</v>
      </c>
      <c r="CM148" t="str">
        <f t="shared" si="112"/>
        <v>Professional disciplinary action, Fine</v>
      </c>
      <c r="CN148" t="s">
        <v>930</v>
      </c>
    </row>
    <row r="149" spans="1:93" x14ac:dyDescent="0.35">
      <c r="A149" t="s">
        <v>251</v>
      </c>
      <c r="B149" s="1">
        <v>43319</v>
      </c>
      <c r="C149" s="1">
        <v>43328</v>
      </c>
      <c r="D149" t="str">
        <f t="shared" si="98"/>
        <v xml:space="preserve">Yes, for both adults and minors </v>
      </c>
      <c r="E149" t="s">
        <v>918</v>
      </c>
      <c r="G149" t="str">
        <f t="shared" si="99"/>
        <v>No</v>
      </c>
      <c r="J149">
        <v>1</v>
      </c>
      <c r="K149" t="s">
        <v>918</v>
      </c>
      <c r="M149" t="str">
        <f t="shared" si="115"/>
        <v>Physicians, Dentists, Nurse practitioners, Physician Assistants, Optometrist, Podiatrist</v>
      </c>
      <c r="N149" t="s">
        <v>933</v>
      </c>
      <c r="P149" t="str">
        <f t="shared" si="100"/>
        <v>Treatment of acute pain, Treatment of chronic pain</v>
      </c>
      <c r="Q149" t="s">
        <v>918</v>
      </c>
      <c r="S149" t="str">
        <f t="shared" si="113"/>
        <v>Cancer related care, Treatment of a terminal condition, Inpatient care</v>
      </c>
      <c r="T149" t="s">
        <v>920</v>
      </c>
      <c r="V149">
        <v>0</v>
      </c>
      <c r="Y149">
        <v>1</v>
      </c>
      <c r="Z149" t="s">
        <v>918</v>
      </c>
      <c r="AB149">
        <v>0</v>
      </c>
      <c r="AE149" t="str">
        <f t="shared" si="101"/>
        <v>Documentation of informed consent</v>
      </c>
      <c r="AF149" t="s">
        <v>934</v>
      </c>
      <c r="AG149" t="s">
        <v>921</v>
      </c>
      <c r="AH149" t="str">
        <f t="shared" si="102"/>
        <v>Proper storage and disposal of the drug, Risks of the use of the drug</v>
      </c>
      <c r="AI149" t="s">
        <v>922</v>
      </c>
      <c r="AJ149" t="s">
        <v>923</v>
      </c>
      <c r="AK149" t="s">
        <v>855</v>
      </c>
      <c r="AL149" t="s">
        <v>922</v>
      </c>
      <c r="AM149" t="s">
        <v>924</v>
      </c>
      <c r="AN149" t="str">
        <f t="shared" si="103"/>
        <v xml:space="preserve">All opioids </v>
      </c>
      <c r="AO149" t="s">
        <v>918</v>
      </c>
      <c r="AQ149">
        <v>1</v>
      </c>
      <c r="AR149" t="s">
        <v>925</v>
      </c>
      <c r="AT149" t="str">
        <f t="shared" si="104"/>
        <v>Licensing board of the practitioner violating the law</v>
      </c>
      <c r="AU149" t="s">
        <v>926</v>
      </c>
      <c r="AW149" t="str">
        <f t="shared" si="105"/>
        <v>Professional disciplinary action, Fine</v>
      </c>
      <c r="AX149" t="s">
        <v>926</v>
      </c>
      <c r="AZ149">
        <v>1</v>
      </c>
      <c r="BA149" t="s">
        <v>918</v>
      </c>
      <c r="BC149" t="str">
        <f t="shared" si="116"/>
        <v>Physicians, Dentists, Nurse practitioners, Physician Assistants, Optometrist, Podiatrist</v>
      </c>
      <c r="BD149" t="s">
        <v>933</v>
      </c>
      <c r="BF149" t="str">
        <f t="shared" si="106"/>
        <v>Treatment of chronic pain, Treatment of acute pain</v>
      </c>
      <c r="BG149" t="s">
        <v>918</v>
      </c>
      <c r="BI149" t="str">
        <f t="shared" si="114"/>
        <v>Cancer related care, Treatment of a terminal condition, Inpatient care</v>
      </c>
      <c r="BJ149" t="s">
        <v>920</v>
      </c>
      <c r="BL149" t="str">
        <f t="shared" si="107"/>
        <v>Not addressed</v>
      </c>
      <c r="BO149">
        <v>1</v>
      </c>
      <c r="BP149" t="s">
        <v>918</v>
      </c>
      <c r="BR149">
        <v>0</v>
      </c>
      <c r="BU149" t="str">
        <f t="shared" si="108"/>
        <v>Documentation of informed consent</v>
      </c>
      <c r="BV149" t="s">
        <v>918</v>
      </c>
      <c r="BW149" t="s">
        <v>921</v>
      </c>
      <c r="BX149" t="str">
        <f t="shared" si="109"/>
        <v>Proper storage and disposal of the drug, Risks of the use of the drug</v>
      </c>
      <c r="BY149" t="s">
        <v>922</v>
      </c>
      <c r="BZ149" t="s">
        <v>923</v>
      </c>
      <c r="CA149" t="s">
        <v>855</v>
      </c>
      <c r="CB149" t="s">
        <v>922</v>
      </c>
      <c r="CC149" t="s">
        <v>924</v>
      </c>
      <c r="CD149" t="str">
        <f t="shared" si="110"/>
        <v xml:space="preserve">All opioids </v>
      </c>
      <c r="CE149" t="s">
        <v>918</v>
      </c>
      <c r="CG149">
        <v>1</v>
      </c>
      <c r="CH149" t="s">
        <v>925</v>
      </c>
      <c r="CJ149" t="str">
        <f t="shared" si="111"/>
        <v>Licensing board of the practitioner violating the law</v>
      </c>
      <c r="CK149" t="s">
        <v>926</v>
      </c>
      <c r="CM149" t="str">
        <f t="shared" si="112"/>
        <v>Professional disciplinary action, Fine</v>
      </c>
      <c r="CN149" t="s">
        <v>926</v>
      </c>
    </row>
    <row r="150" spans="1:93" x14ac:dyDescent="0.35">
      <c r="A150" t="s">
        <v>251</v>
      </c>
      <c r="B150" s="1">
        <v>43329</v>
      </c>
      <c r="C150" s="1">
        <v>43335</v>
      </c>
      <c r="D150" t="str">
        <f t="shared" si="98"/>
        <v xml:space="preserve">Yes, for both adults and minors </v>
      </c>
      <c r="E150" t="s">
        <v>918</v>
      </c>
      <c r="G150" t="str">
        <f t="shared" si="99"/>
        <v>No</v>
      </c>
      <c r="J150">
        <v>1</v>
      </c>
      <c r="K150" t="s">
        <v>918</v>
      </c>
      <c r="M150" t="str">
        <f t="shared" si="115"/>
        <v>Physicians, Dentists, Nurse practitioners, Physician Assistants, Optometrist, Podiatrist</v>
      </c>
      <c r="N150" t="s">
        <v>919</v>
      </c>
      <c r="P150" t="str">
        <f t="shared" si="100"/>
        <v>Treatment of acute pain, Treatment of chronic pain</v>
      </c>
      <c r="Q150" t="s">
        <v>918</v>
      </c>
      <c r="S150" t="str">
        <f t="shared" si="113"/>
        <v>Cancer related care, Treatment of a terminal condition, Inpatient care</v>
      </c>
      <c r="T150" t="s">
        <v>920</v>
      </c>
      <c r="V150">
        <v>0</v>
      </c>
      <c r="Y150">
        <v>1</v>
      </c>
      <c r="Z150" t="s">
        <v>935</v>
      </c>
      <c r="AB150">
        <v>0</v>
      </c>
      <c r="AE150" t="str">
        <f t="shared" si="101"/>
        <v>Documentation of informed consent</v>
      </c>
      <c r="AF150" t="s">
        <v>918</v>
      </c>
      <c r="AG150" t="s">
        <v>921</v>
      </c>
      <c r="AH150" t="str">
        <f t="shared" si="102"/>
        <v>Proper storage and disposal of the drug, Risks of the use of the drug</v>
      </c>
      <c r="AI150" t="s">
        <v>936</v>
      </c>
      <c r="AJ150" t="s">
        <v>923</v>
      </c>
      <c r="AK150" t="s">
        <v>855</v>
      </c>
      <c r="AL150" t="s">
        <v>937</v>
      </c>
      <c r="AM150" t="s">
        <v>924</v>
      </c>
      <c r="AN150" t="str">
        <f t="shared" si="103"/>
        <v xml:space="preserve">All opioids </v>
      </c>
      <c r="AO150" t="s">
        <v>938</v>
      </c>
      <c r="AQ150">
        <v>1</v>
      </c>
      <c r="AR150" t="s">
        <v>925</v>
      </c>
      <c r="AT150" t="str">
        <f t="shared" si="104"/>
        <v>Licensing board of the practitioner violating the law</v>
      </c>
      <c r="AU150" t="s">
        <v>939</v>
      </c>
      <c r="AW150" t="str">
        <f t="shared" si="105"/>
        <v>Professional disciplinary action, Fine</v>
      </c>
      <c r="AX150" t="s">
        <v>940</v>
      </c>
      <c r="AZ150">
        <v>1</v>
      </c>
      <c r="BA150" t="s">
        <v>918</v>
      </c>
      <c r="BC150" t="str">
        <f t="shared" si="116"/>
        <v>Physicians, Dentists, Nurse practitioners, Physician Assistants, Optometrist, Podiatrist</v>
      </c>
      <c r="BD150" t="s">
        <v>941</v>
      </c>
      <c r="BF150" t="str">
        <f t="shared" si="106"/>
        <v>Treatment of chronic pain, Treatment of acute pain</v>
      </c>
      <c r="BG150" t="s">
        <v>942</v>
      </c>
      <c r="BI150" t="str">
        <f t="shared" si="114"/>
        <v>Cancer related care, Treatment of a terminal condition, Inpatient care</v>
      </c>
      <c r="BJ150" t="s">
        <v>920</v>
      </c>
      <c r="BL150" t="str">
        <f t="shared" si="107"/>
        <v>Not addressed</v>
      </c>
      <c r="BO150">
        <v>1</v>
      </c>
      <c r="BP150" t="s">
        <v>918</v>
      </c>
      <c r="BR150">
        <v>0</v>
      </c>
      <c r="BU150" t="str">
        <f t="shared" si="108"/>
        <v>Documentation of informed consent</v>
      </c>
      <c r="BV150" t="s">
        <v>918</v>
      </c>
      <c r="BW150" t="s">
        <v>921</v>
      </c>
      <c r="BX150" t="str">
        <f t="shared" si="109"/>
        <v>Proper storage and disposal of the drug, Risks of the use of the drug</v>
      </c>
      <c r="BY150" t="s">
        <v>936</v>
      </c>
      <c r="BZ150" t="s">
        <v>923</v>
      </c>
      <c r="CA150" t="s">
        <v>855</v>
      </c>
      <c r="CB150" t="s">
        <v>936</v>
      </c>
      <c r="CC150" t="s">
        <v>924</v>
      </c>
      <c r="CD150" t="str">
        <f t="shared" si="110"/>
        <v xml:space="preserve">All opioids </v>
      </c>
      <c r="CE150" t="s">
        <v>918</v>
      </c>
      <c r="CG150">
        <v>1</v>
      </c>
      <c r="CH150" t="s">
        <v>925</v>
      </c>
      <c r="CJ150" t="str">
        <f t="shared" si="111"/>
        <v>Licensing board of the practitioner violating the law</v>
      </c>
      <c r="CK150" t="s">
        <v>939</v>
      </c>
      <c r="CM150" t="str">
        <f t="shared" si="112"/>
        <v>Professional disciplinary action, Fine</v>
      </c>
      <c r="CN150" t="s">
        <v>940</v>
      </c>
    </row>
    <row r="151" spans="1:93" x14ac:dyDescent="0.35">
      <c r="A151" t="s">
        <v>251</v>
      </c>
      <c r="B151" s="1">
        <v>43336</v>
      </c>
      <c r="C151" s="1">
        <v>43465</v>
      </c>
      <c r="D151" t="str">
        <f t="shared" si="98"/>
        <v xml:space="preserve">Yes, for both adults and minors </v>
      </c>
      <c r="E151" t="s">
        <v>918</v>
      </c>
      <c r="G151" t="str">
        <f t="shared" si="99"/>
        <v>No</v>
      </c>
      <c r="J151">
        <v>1</v>
      </c>
      <c r="K151" t="s">
        <v>918</v>
      </c>
      <c r="M151" t="str">
        <f t="shared" si="115"/>
        <v>Physicians, Dentists, Nurse practitioners, Physician Assistants, Optometrist, Podiatrist</v>
      </c>
      <c r="N151" t="s">
        <v>933</v>
      </c>
      <c r="P151" t="str">
        <f t="shared" si="100"/>
        <v>Treatment of acute pain, Treatment of chronic pain</v>
      </c>
      <c r="Q151" t="s">
        <v>918</v>
      </c>
      <c r="S151" t="str">
        <f t="shared" si="113"/>
        <v>Cancer related care, Treatment of a terminal condition, Inpatient care</v>
      </c>
      <c r="T151" t="s">
        <v>920</v>
      </c>
      <c r="V151">
        <v>0</v>
      </c>
      <c r="Y151">
        <v>1</v>
      </c>
      <c r="Z151" t="s">
        <v>918</v>
      </c>
      <c r="AB151">
        <v>0</v>
      </c>
      <c r="AE151" t="str">
        <f t="shared" si="101"/>
        <v>Documentation of informed consent</v>
      </c>
      <c r="AF151" t="s">
        <v>918</v>
      </c>
      <c r="AG151" t="s">
        <v>921</v>
      </c>
      <c r="AH151" t="str">
        <f t="shared" si="102"/>
        <v>Proper storage and disposal of the drug, Risks of the use of the drug</v>
      </c>
      <c r="AI151" t="s">
        <v>922</v>
      </c>
      <c r="AJ151" t="s">
        <v>923</v>
      </c>
      <c r="AK151" t="s">
        <v>855</v>
      </c>
      <c r="AL151" t="s">
        <v>922</v>
      </c>
      <c r="AM151" t="s">
        <v>924</v>
      </c>
      <c r="AN151" t="str">
        <f t="shared" si="103"/>
        <v xml:space="preserve">All opioids </v>
      </c>
      <c r="AO151" t="s">
        <v>918</v>
      </c>
      <c r="AQ151">
        <v>1</v>
      </c>
      <c r="AR151" t="s">
        <v>925</v>
      </c>
      <c r="AT151" t="str">
        <f t="shared" si="104"/>
        <v>Licensing board of the practitioner violating the law</v>
      </c>
      <c r="AU151" t="s">
        <v>943</v>
      </c>
      <c r="AW151" t="str">
        <f t="shared" si="105"/>
        <v>Professional disciplinary action, Fine</v>
      </c>
      <c r="AX151" t="s">
        <v>943</v>
      </c>
      <c r="AZ151">
        <v>1</v>
      </c>
      <c r="BA151" t="s">
        <v>918</v>
      </c>
      <c r="BC151" t="str">
        <f t="shared" si="116"/>
        <v>Physicians, Dentists, Nurse practitioners, Physician Assistants, Optometrist, Podiatrist</v>
      </c>
      <c r="BD151" t="s">
        <v>933</v>
      </c>
      <c r="BF151" t="str">
        <f t="shared" si="106"/>
        <v>Treatment of chronic pain, Treatment of acute pain</v>
      </c>
      <c r="BG151" t="s">
        <v>918</v>
      </c>
      <c r="BI151" t="str">
        <f t="shared" si="114"/>
        <v>Cancer related care, Treatment of a terminal condition, Inpatient care</v>
      </c>
      <c r="BJ151" t="s">
        <v>920</v>
      </c>
      <c r="BL151" t="str">
        <f t="shared" si="107"/>
        <v>Not addressed</v>
      </c>
      <c r="BO151">
        <v>1</v>
      </c>
      <c r="BP151" t="s">
        <v>918</v>
      </c>
      <c r="BR151">
        <v>0</v>
      </c>
      <c r="BU151" t="str">
        <f t="shared" si="108"/>
        <v>Documentation of informed consent</v>
      </c>
      <c r="BV151" t="s">
        <v>918</v>
      </c>
      <c r="BW151" t="s">
        <v>921</v>
      </c>
      <c r="BX151" t="str">
        <f t="shared" si="109"/>
        <v>Proper storage and disposal of the drug, Risks of the use of the drug</v>
      </c>
      <c r="BY151" t="s">
        <v>922</v>
      </c>
      <c r="BZ151" t="s">
        <v>923</v>
      </c>
      <c r="CA151" t="s">
        <v>855</v>
      </c>
      <c r="CB151" t="s">
        <v>922</v>
      </c>
      <c r="CC151" t="s">
        <v>924</v>
      </c>
      <c r="CD151" t="str">
        <f t="shared" si="110"/>
        <v xml:space="preserve">All opioids </v>
      </c>
      <c r="CE151" t="s">
        <v>918</v>
      </c>
      <c r="CG151">
        <v>1</v>
      </c>
      <c r="CH151" t="s">
        <v>925</v>
      </c>
      <c r="CJ151" t="str">
        <f t="shared" si="111"/>
        <v>Licensing board of the practitioner violating the law</v>
      </c>
      <c r="CK151" t="s">
        <v>943</v>
      </c>
      <c r="CM151" t="str">
        <f t="shared" si="112"/>
        <v>Professional disciplinary action, Fine</v>
      </c>
      <c r="CN151" t="s">
        <v>943</v>
      </c>
    </row>
    <row r="152" spans="1:93" x14ac:dyDescent="0.35">
      <c r="A152" t="s">
        <v>251</v>
      </c>
      <c r="B152" s="1">
        <v>43466</v>
      </c>
      <c r="C152" s="1">
        <v>43659</v>
      </c>
      <c r="D152" t="str">
        <f t="shared" si="98"/>
        <v xml:space="preserve">Yes, for both adults and minors </v>
      </c>
      <c r="E152" t="s">
        <v>918</v>
      </c>
      <c r="G152" t="str">
        <f t="shared" si="99"/>
        <v>No</v>
      </c>
      <c r="J152">
        <v>1</v>
      </c>
      <c r="K152" t="s">
        <v>918</v>
      </c>
      <c r="M152" t="str">
        <f t="shared" si="115"/>
        <v>Physicians, Dentists, Nurse practitioners, Physician Assistants, Optometrist, Podiatrist</v>
      </c>
      <c r="N152" t="s">
        <v>919</v>
      </c>
      <c r="P152" t="str">
        <f t="shared" si="100"/>
        <v>Treatment of acute pain, Treatment of chronic pain</v>
      </c>
      <c r="Q152" t="s">
        <v>918</v>
      </c>
      <c r="S152" t="str">
        <f t="shared" si="113"/>
        <v>Cancer related care, Treatment of a terminal condition, Inpatient care</v>
      </c>
      <c r="T152" t="s">
        <v>920</v>
      </c>
      <c r="V152">
        <v>0</v>
      </c>
      <c r="Y152">
        <v>1</v>
      </c>
      <c r="Z152" t="s">
        <v>918</v>
      </c>
      <c r="AB152">
        <v>0</v>
      </c>
      <c r="AE152" t="str">
        <f t="shared" si="101"/>
        <v>Documentation of informed consent</v>
      </c>
      <c r="AF152" t="s">
        <v>918</v>
      </c>
      <c r="AG152" t="s">
        <v>921</v>
      </c>
      <c r="AH152" t="str">
        <f t="shared" si="102"/>
        <v>Proper storage and disposal of the drug, Risks of the use of the drug</v>
      </c>
      <c r="AI152" t="s">
        <v>922</v>
      </c>
      <c r="AJ152" t="s">
        <v>923</v>
      </c>
      <c r="AK152" t="s">
        <v>855</v>
      </c>
      <c r="AL152" t="s">
        <v>922</v>
      </c>
      <c r="AM152" t="s">
        <v>924</v>
      </c>
      <c r="AN152" t="str">
        <f t="shared" si="103"/>
        <v xml:space="preserve">All opioids </v>
      </c>
      <c r="AO152" t="s">
        <v>918</v>
      </c>
      <c r="AQ152">
        <v>1</v>
      </c>
      <c r="AR152" t="s">
        <v>925</v>
      </c>
      <c r="AT152" t="str">
        <f t="shared" si="104"/>
        <v>Licensing board of the practitioner violating the law</v>
      </c>
      <c r="AU152" t="s">
        <v>943</v>
      </c>
      <c r="AW152" t="str">
        <f t="shared" si="105"/>
        <v>Professional disciplinary action, Fine</v>
      </c>
      <c r="AX152" t="s">
        <v>943</v>
      </c>
      <c r="AZ152">
        <v>1</v>
      </c>
      <c r="BA152" t="s">
        <v>918</v>
      </c>
      <c r="BC152" t="str">
        <f t="shared" si="116"/>
        <v>Physicians, Dentists, Nurse practitioners, Physician Assistants, Optometrist, Podiatrist</v>
      </c>
      <c r="BD152" t="s">
        <v>919</v>
      </c>
      <c r="BF152" t="str">
        <f t="shared" si="106"/>
        <v>Treatment of chronic pain, Treatment of acute pain</v>
      </c>
      <c r="BG152" t="s">
        <v>918</v>
      </c>
      <c r="BI152" t="str">
        <f t="shared" si="114"/>
        <v>Cancer related care, Treatment of a terminal condition, Inpatient care</v>
      </c>
      <c r="BJ152" t="s">
        <v>920</v>
      </c>
      <c r="BL152" t="str">
        <f t="shared" si="107"/>
        <v>Not addressed</v>
      </c>
      <c r="BO152">
        <v>1</v>
      </c>
      <c r="BP152" t="s">
        <v>918</v>
      </c>
      <c r="BR152">
        <v>0</v>
      </c>
      <c r="BU152" t="str">
        <f t="shared" si="108"/>
        <v>Documentation of informed consent</v>
      </c>
      <c r="BV152" t="s">
        <v>918</v>
      </c>
      <c r="BW152" t="s">
        <v>921</v>
      </c>
      <c r="BX152" t="str">
        <f t="shared" si="109"/>
        <v>Proper storage and disposal of the drug, Risks of the use of the drug</v>
      </c>
      <c r="BY152" t="s">
        <v>922</v>
      </c>
      <c r="BZ152" t="s">
        <v>923</v>
      </c>
      <c r="CA152" t="s">
        <v>855</v>
      </c>
      <c r="CB152" t="s">
        <v>922</v>
      </c>
      <c r="CC152" t="s">
        <v>924</v>
      </c>
      <c r="CD152" t="str">
        <f t="shared" si="110"/>
        <v xml:space="preserve">All opioids </v>
      </c>
      <c r="CE152" t="s">
        <v>918</v>
      </c>
      <c r="CG152">
        <v>1</v>
      </c>
      <c r="CH152" t="s">
        <v>925</v>
      </c>
      <c r="CJ152" t="str">
        <f t="shared" si="111"/>
        <v>Licensing board of the practitioner violating the law</v>
      </c>
      <c r="CK152" t="s">
        <v>943</v>
      </c>
      <c r="CM152" t="str">
        <f t="shared" si="112"/>
        <v>Professional disciplinary action, Fine</v>
      </c>
      <c r="CN152" t="s">
        <v>943</v>
      </c>
    </row>
    <row r="153" spans="1:93" x14ac:dyDescent="0.35">
      <c r="A153" t="s">
        <v>251</v>
      </c>
      <c r="B153" s="1">
        <v>43660</v>
      </c>
      <c r="C153" s="1">
        <v>43724</v>
      </c>
      <c r="D153" t="str">
        <f t="shared" si="98"/>
        <v xml:space="preserve">Yes, for both adults and minors </v>
      </c>
      <c r="E153" t="s">
        <v>938</v>
      </c>
      <c r="G153" t="str">
        <f t="shared" si="99"/>
        <v>No</v>
      </c>
      <c r="J153">
        <v>1</v>
      </c>
      <c r="K153" t="s">
        <v>938</v>
      </c>
      <c r="M153" t="str">
        <f t="shared" si="115"/>
        <v>Physicians, Dentists, Nurse practitioners, Physician Assistants, Optometrist, Podiatrist</v>
      </c>
      <c r="N153" t="s">
        <v>944</v>
      </c>
      <c r="P153" t="str">
        <f t="shared" si="100"/>
        <v>Treatment of acute pain, Treatment of chronic pain</v>
      </c>
      <c r="Q153" t="s">
        <v>918</v>
      </c>
      <c r="S153" t="str">
        <f t="shared" si="113"/>
        <v>Cancer related care, Treatment of a terminal condition, Inpatient care</v>
      </c>
      <c r="T153" t="s">
        <v>920</v>
      </c>
      <c r="V153">
        <v>0</v>
      </c>
      <c r="Y153">
        <v>1</v>
      </c>
      <c r="Z153" t="s">
        <v>918</v>
      </c>
      <c r="AB153">
        <v>0</v>
      </c>
      <c r="AE153" t="str">
        <f t="shared" si="101"/>
        <v>Documentation of informed consent</v>
      </c>
      <c r="AF153" t="s">
        <v>918</v>
      </c>
      <c r="AG153" t="s">
        <v>921</v>
      </c>
      <c r="AH153" t="str">
        <f t="shared" si="102"/>
        <v>Proper storage and disposal of the drug, Risks of the use of the drug</v>
      </c>
      <c r="AI153" t="s">
        <v>945</v>
      </c>
      <c r="AJ153" t="s">
        <v>923</v>
      </c>
      <c r="AK153" t="s">
        <v>855</v>
      </c>
      <c r="AL153" t="s">
        <v>922</v>
      </c>
      <c r="AM153" t="s">
        <v>924</v>
      </c>
      <c r="AN153" t="str">
        <f t="shared" si="103"/>
        <v xml:space="preserve">All opioids </v>
      </c>
      <c r="AO153" t="s">
        <v>918</v>
      </c>
      <c r="AQ153">
        <v>1</v>
      </c>
      <c r="AR153" t="s">
        <v>925</v>
      </c>
      <c r="AT153" t="str">
        <f t="shared" si="104"/>
        <v>Licensing board of the practitioner violating the law</v>
      </c>
      <c r="AU153" t="s">
        <v>943</v>
      </c>
      <c r="AW153" t="str">
        <f t="shared" si="105"/>
        <v>Professional disciplinary action, Fine</v>
      </c>
      <c r="AX153" t="s">
        <v>943</v>
      </c>
      <c r="AZ153">
        <v>1</v>
      </c>
      <c r="BA153" t="s">
        <v>938</v>
      </c>
      <c r="BC153" t="str">
        <f t="shared" si="116"/>
        <v>Physicians, Dentists, Nurse practitioners, Physician Assistants, Optometrist, Podiatrist</v>
      </c>
      <c r="BD153" t="s">
        <v>944</v>
      </c>
      <c r="BF153" t="str">
        <f t="shared" si="106"/>
        <v>Treatment of chronic pain, Treatment of acute pain</v>
      </c>
      <c r="BG153" t="s">
        <v>918</v>
      </c>
      <c r="BI153" t="str">
        <f t="shared" si="114"/>
        <v>Cancer related care, Treatment of a terminal condition, Inpatient care</v>
      </c>
      <c r="BJ153" t="s">
        <v>920</v>
      </c>
      <c r="BL153" t="str">
        <f t="shared" si="107"/>
        <v>Not addressed</v>
      </c>
      <c r="BO153">
        <v>1</v>
      </c>
      <c r="BP153" t="s">
        <v>918</v>
      </c>
      <c r="BR153">
        <v>0</v>
      </c>
      <c r="BU153" t="str">
        <f t="shared" si="108"/>
        <v>Documentation of informed consent</v>
      </c>
      <c r="BV153" t="s">
        <v>946</v>
      </c>
      <c r="BW153" t="s">
        <v>921</v>
      </c>
      <c r="BX153" t="str">
        <f t="shared" si="109"/>
        <v>Proper storage and disposal of the drug, Risks of the use of the drug</v>
      </c>
      <c r="BY153" t="s">
        <v>922</v>
      </c>
      <c r="BZ153" t="s">
        <v>923</v>
      </c>
      <c r="CA153" t="s">
        <v>855</v>
      </c>
      <c r="CB153" t="s">
        <v>922</v>
      </c>
      <c r="CC153" t="s">
        <v>924</v>
      </c>
      <c r="CD153" t="str">
        <f t="shared" si="110"/>
        <v xml:space="preserve">All opioids </v>
      </c>
      <c r="CE153" t="s">
        <v>918</v>
      </c>
      <c r="CG153">
        <v>1</v>
      </c>
      <c r="CH153" t="s">
        <v>925</v>
      </c>
      <c r="CJ153" t="str">
        <f t="shared" si="111"/>
        <v>Licensing board of the practitioner violating the law</v>
      </c>
      <c r="CK153" t="s">
        <v>943</v>
      </c>
      <c r="CM153" t="str">
        <f t="shared" si="112"/>
        <v>Professional disciplinary action, Fine</v>
      </c>
      <c r="CN153" t="s">
        <v>943</v>
      </c>
    </row>
    <row r="154" spans="1:93" x14ac:dyDescent="0.35">
      <c r="A154" t="s">
        <v>251</v>
      </c>
      <c r="B154" s="1">
        <v>43725</v>
      </c>
      <c r="C154" s="1">
        <v>43830</v>
      </c>
      <c r="D154" t="str">
        <f t="shared" si="98"/>
        <v xml:space="preserve">Yes, for both adults and minors </v>
      </c>
      <c r="E154" t="s">
        <v>918</v>
      </c>
      <c r="G154" t="str">
        <f t="shared" si="99"/>
        <v>No</v>
      </c>
      <c r="J154">
        <v>1</v>
      </c>
      <c r="K154" t="s">
        <v>918</v>
      </c>
      <c r="M154" t="str">
        <f t="shared" si="115"/>
        <v>Physicians, Dentists, Nurse practitioners, Physician Assistants, Optometrist, Podiatrist</v>
      </c>
      <c r="N154" t="s">
        <v>919</v>
      </c>
      <c r="P154" t="str">
        <f t="shared" si="100"/>
        <v>Treatment of acute pain, Treatment of chronic pain</v>
      </c>
      <c r="Q154" t="s">
        <v>918</v>
      </c>
      <c r="S154" t="str">
        <f t="shared" si="113"/>
        <v>Cancer related care, Treatment of a terminal condition, Inpatient care</v>
      </c>
      <c r="T154" t="s">
        <v>920</v>
      </c>
      <c r="V154">
        <v>0</v>
      </c>
      <c r="Y154">
        <v>1</v>
      </c>
      <c r="Z154" t="s">
        <v>918</v>
      </c>
      <c r="AB154">
        <v>0</v>
      </c>
      <c r="AE154" t="str">
        <f t="shared" si="101"/>
        <v>Documentation of informed consent</v>
      </c>
      <c r="AF154" t="s">
        <v>918</v>
      </c>
      <c r="AG154" t="s">
        <v>921</v>
      </c>
      <c r="AH154" t="str">
        <f t="shared" si="102"/>
        <v>Proper storage and disposal of the drug, Risks of the use of the drug</v>
      </c>
      <c r="AI154" t="s">
        <v>922</v>
      </c>
      <c r="AJ154" t="s">
        <v>923</v>
      </c>
      <c r="AK154" t="s">
        <v>855</v>
      </c>
      <c r="AL154" t="s">
        <v>922</v>
      </c>
      <c r="AM154" t="s">
        <v>924</v>
      </c>
      <c r="AN154" t="str">
        <f t="shared" si="103"/>
        <v xml:space="preserve">All opioids </v>
      </c>
      <c r="AO154" t="s">
        <v>918</v>
      </c>
      <c r="AQ154">
        <v>1</v>
      </c>
      <c r="AR154" t="s">
        <v>925</v>
      </c>
      <c r="AT154" t="str">
        <f t="shared" si="104"/>
        <v>Licensing board of the practitioner violating the law</v>
      </c>
      <c r="AU154" t="s">
        <v>943</v>
      </c>
      <c r="AW154" t="str">
        <f t="shared" si="105"/>
        <v>Professional disciplinary action, Fine</v>
      </c>
      <c r="AX154" t="s">
        <v>947</v>
      </c>
      <c r="AZ154">
        <v>1</v>
      </c>
      <c r="BA154" t="s">
        <v>918</v>
      </c>
      <c r="BC154" t="str">
        <f t="shared" si="116"/>
        <v>Physicians, Dentists, Nurse practitioners, Physician Assistants, Optometrist, Podiatrist</v>
      </c>
      <c r="BD154" t="s">
        <v>948</v>
      </c>
      <c r="BF154" t="str">
        <f t="shared" si="106"/>
        <v>Treatment of chronic pain, Treatment of acute pain</v>
      </c>
      <c r="BG154" t="s">
        <v>918</v>
      </c>
      <c r="BI154" t="str">
        <f t="shared" si="114"/>
        <v>Cancer related care, Treatment of a terminal condition, Inpatient care</v>
      </c>
      <c r="BJ154" t="s">
        <v>920</v>
      </c>
      <c r="BL154" t="str">
        <f t="shared" si="107"/>
        <v>Not addressed</v>
      </c>
      <c r="BO154">
        <v>1</v>
      </c>
      <c r="BP154" t="s">
        <v>918</v>
      </c>
      <c r="BR154">
        <v>0</v>
      </c>
      <c r="BU154" t="str">
        <f t="shared" si="108"/>
        <v>Documentation of informed consent</v>
      </c>
      <c r="BV154" t="s">
        <v>918</v>
      </c>
      <c r="BW154" t="s">
        <v>921</v>
      </c>
      <c r="BX154" t="str">
        <f t="shared" si="109"/>
        <v>Proper storage and disposal of the drug, Risks of the use of the drug</v>
      </c>
      <c r="BY154" t="s">
        <v>922</v>
      </c>
      <c r="BZ154" t="s">
        <v>923</v>
      </c>
      <c r="CA154" t="s">
        <v>855</v>
      </c>
      <c r="CB154" t="s">
        <v>922</v>
      </c>
      <c r="CC154" t="s">
        <v>924</v>
      </c>
      <c r="CD154" t="str">
        <f t="shared" si="110"/>
        <v xml:space="preserve">All opioids </v>
      </c>
      <c r="CE154" t="s">
        <v>918</v>
      </c>
      <c r="CG154">
        <v>1</v>
      </c>
      <c r="CH154" t="s">
        <v>925</v>
      </c>
      <c r="CJ154" t="str">
        <f t="shared" si="111"/>
        <v>Licensing board of the practitioner violating the law</v>
      </c>
      <c r="CK154" t="s">
        <v>943</v>
      </c>
      <c r="CM154" t="str">
        <f t="shared" si="112"/>
        <v>Professional disciplinary action, Fine</v>
      </c>
      <c r="CN154" t="s">
        <v>949</v>
      </c>
    </row>
    <row r="155" spans="1:93" x14ac:dyDescent="0.35">
      <c r="A155" t="s">
        <v>252</v>
      </c>
      <c r="B155" s="1">
        <v>41640</v>
      </c>
      <c r="C155" s="1">
        <v>42122</v>
      </c>
      <c r="D155" t="str">
        <f t="shared" si="98"/>
        <v xml:space="preserve">Yes, for both adults and minors </v>
      </c>
      <c r="E155" t="s">
        <v>950</v>
      </c>
      <c r="F155" t="s">
        <v>951</v>
      </c>
      <c r="G155" t="str">
        <f t="shared" si="99"/>
        <v>No</v>
      </c>
      <c r="J155">
        <v>1</v>
      </c>
      <c r="K155" t="s">
        <v>950</v>
      </c>
      <c r="M155" t="str">
        <f>("Physicians, Nurse practitioners, Physician Assistants, Podiatrist")</f>
        <v>Physicians, Nurse practitioners, Physician Assistants, Podiatrist</v>
      </c>
      <c r="N155" t="s">
        <v>952</v>
      </c>
      <c r="P155" t="str">
        <f>("Informed consent must be obtained in all circumstances")</f>
        <v>Informed consent must be obtained in all circumstances</v>
      </c>
      <c r="Q155" t="s">
        <v>953</v>
      </c>
      <c r="R155" t="s">
        <v>954</v>
      </c>
      <c r="S155" t="str">
        <f>("No exceptions specified ")</f>
        <v xml:space="preserve">No exceptions specified </v>
      </c>
      <c r="V155">
        <v>0</v>
      </c>
      <c r="X155" t="s">
        <v>955</v>
      </c>
      <c r="Y155">
        <v>1</v>
      </c>
      <c r="Z155" t="s">
        <v>953</v>
      </c>
      <c r="AB155">
        <v>0</v>
      </c>
      <c r="AE155" t="str">
        <f t="shared" si="101"/>
        <v>Documentation of informed consent</v>
      </c>
      <c r="AF155" t="s">
        <v>953</v>
      </c>
      <c r="AH155" t="str">
        <f>("Law doesn’t specify discussion topics ")</f>
        <v xml:space="preserve">Law doesn’t specify discussion topics </v>
      </c>
      <c r="AJ155" t="s">
        <v>956</v>
      </c>
      <c r="AK155" t="str">
        <f>("Law doesn’t specify which specific risks must be discussed")</f>
        <v>Law doesn’t specify which specific risks must be discussed</v>
      </c>
      <c r="AN155" t="str">
        <f>("All controlled substances, including all opioids")</f>
        <v>All controlled substances, including all opioids</v>
      </c>
      <c r="AO155" t="s">
        <v>957</v>
      </c>
      <c r="AQ155">
        <v>1</v>
      </c>
      <c r="AR155" t="s">
        <v>958</v>
      </c>
      <c r="AT155" t="str">
        <f t="shared" si="104"/>
        <v>Licensing board of the practitioner violating the law</v>
      </c>
      <c r="AU155" t="s">
        <v>959</v>
      </c>
      <c r="AW155" t="str">
        <f>("Civil penalty, Professional disciplinary action")</f>
        <v>Civil penalty, Professional disciplinary action</v>
      </c>
      <c r="AX155" t="s">
        <v>960</v>
      </c>
      <c r="AZ155">
        <v>1</v>
      </c>
      <c r="BA155" t="s">
        <v>950</v>
      </c>
      <c r="BC155" t="str">
        <f>("Physicians, Nurse practitioners, Physician Assistants, Podiatrist")</f>
        <v>Physicians, Nurse practitioners, Physician Assistants, Podiatrist</v>
      </c>
      <c r="BD155" t="s">
        <v>961</v>
      </c>
      <c r="BF155" t="str">
        <f t="shared" ref="BF155:BF165" si="117">("Informed consent must be obtained in all circumstances")</f>
        <v>Informed consent must be obtained in all circumstances</v>
      </c>
      <c r="BG155" t="s">
        <v>953</v>
      </c>
      <c r="BH155" t="s">
        <v>954</v>
      </c>
      <c r="BI155" t="str">
        <f>("No exceptions specified")</f>
        <v>No exceptions specified</v>
      </c>
      <c r="BL155" t="str">
        <f t="shared" si="107"/>
        <v>Not addressed</v>
      </c>
      <c r="BN155" t="s">
        <v>962</v>
      </c>
      <c r="BO155">
        <v>1</v>
      </c>
      <c r="BP155" t="s">
        <v>953</v>
      </c>
      <c r="BR155">
        <v>0</v>
      </c>
      <c r="BU155" t="str">
        <f t="shared" si="108"/>
        <v>Documentation of informed consent</v>
      </c>
      <c r="BV155" t="s">
        <v>953</v>
      </c>
      <c r="BX155" t="str">
        <f>("Law doesn’t specify discussion topics ")</f>
        <v xml:space="preserve">Law doesn’t specify discussion topics </v>
      </c>
      <c r="BZ155" t="s">
        <v>956</v>
      </c>
      <c r="CA155" t="str">
        <f>("Law doesn't specify which specific risks must be discussed")</f>
        <v>Law doesn't specify which specific risks must be discussed</v>
      </c>
      <c r="CD155" t="str">
        <f>("All controlled substances, including all opioids")</f>
        <v>All controlled substances, including all opioids</v>
      </c>
      <c r="CE155" t="s">
        <v>957</v>
      </c>
      <c r="CG155">
        <v>1</v>
      </c>
      <c r="CH155" t="s">
        <v>958</v>
      </c>
      <c r="CJ155" t="str">
        <f t="shared" si="111"/>
        <v>Licensing board of the practitioner violating the law</v>
      </c>
      <c r="CK155" t="s">
        <v>959</v>
      </c>
      <c r="CM155" t="str">
        <f>("Civil penalty, Professional disciplinary action")</f>
        <v>Civil penalty, Professional disciplinary action</v>
      </c>
      <c r="CN155" t="s">
        <v>963</v>
      </c>
    </row>
    <row r="156" spans="1:93" x14ac:dyDescent="0.35">
      <c r="A156" t="s">
        <v>252</v>
      </c>
      <c r="B156" s="1">
        <v>42123</v>
      </c>
      <c r="C156" s="1">
        <v>42771</v>
      </c>
      <c r="D156" t="str">
        <f t="shared" si="98"/>
        <v xml:space="preserve">Yes, for both adults and minors </v>
      </c>
      <c r="E156" t="s">
        <v>950</v>
      </c>
      <c r="F156" t="s">
        <v>951</v>
      </c>
      <c r="G156" t="str">
        <f t="shared" si="99"/>
        <v>No</v>
      </c>
      <c r="J156">
        <v>1</v>
      </c>
      <c r="K156" t="s">
        <v>950</v>
      </c>
      <c r="M156" t="str">
        <f>("Physicians, Nurse practitioners, Physician Assistants, Podiatrist")</f>
        <v>Physicians, Nurse practitioners, Physician Assistants, Podiatrist</v>
      </c>
      <c r="N156" t="s">
        <v>952</v>
      </c>
      <c r="P156" t="str">
        <f>("Informed consent must be obtained in all circumstances")</f>
        <v>Informed consent must be obtained in all circumstances</v>
      </c>
      <c r="Q156" t="s">
        <v>957</v>
      </c>
      <c r="R156" t="s">
        <v>954</v>
      </c>
      <c r="S156" t="str">
        <f>("No exceptions specified ")</f>
        <v xml:space="preserve">No exceptions specified </v>
      </c>
      <c r="V156">
        <v>0</v>
      </c>
      <c r="X156" t="s">
        <v>955</v>
      </c>
      <c r="Y156">
        <v>1</v>
      </c>
      <c r="Z156" t="s">
        <v>953</v>
      </c>
      <c r="AB156">
        <v>0</v>
      </c>
      <c r="AE156" t="str">
        <f t="shared" si="101"/>
        <v>Documentation of informed consent</v>
      </c>
      <c r="AF156" t="s">
        <v>953</v>
      </c>
      <c r="AH156" t="str">
        <f>("Law doesn’t specify discussion topics ")</f>
        <v xml:space="preserve">Law doesn’t specify discussion topics </v>
      </c>
      <c r="AJ156" t="s">
        <v>956</v>
      </c>
      <c r="AK156" t="str">
        <f>("Law doesn’t specify which specific risks must be discussed")</f>
        <v>Law doesn’t specify which specific risks must be discussed</v>
      </c>
      <c r="AN156" t="str">
        <f>("All controlled substances, including all opioids")</f>
        <v>All controlled substances, including all opioids</v>
      </c>
      <c r="AO156" t="s">
        <v>957</v>
      </c>
      <c r="AQ156">
        <v>1</v>
      </c>
      <c r="AR156" t="s">
        <v>958</v>
      </c>
      <c r="AT156" t="str">
        <f t="shared" si="104"/>
        <v>Licensing board of the practitioner violating the law</v>
      </c>
      <c r="AU156" t="s">
        <v>959</v>
      </c>
      <c r="AW156" t="str">
        <f>("Civil penalty, Professional disciplinary action")</f>
        <v>Civil penalty, Professional disciplinary action</v>
      </c>
      <c r="AX156" t="s">
        <v>964</v>
      </c>
      <c r="AZ156">
        <v>1</v>
      </c>
      <c r="BA156" t="s">
        <v>950</v>
      </c>
      <c r="BC156" t="str">
        <f>("Physicians, Nurse practitioners, Physician Assistants, Podiatrist")</f>
        <v>Physicians, Nurse practitioners, Physician Assistants, Podiatrist</v>
      </c>
      <c r="BD156" t="s">
        <v>952</v>
      </c>
      <c r="BF156" t="str">
        <f t="shared" si="117"/>
        <v>Informed consent must be obtained in all circumstances</v>
      </c>
      <c r="BG156" t="s">
        <v>957</v>
      </c>
      <c r="BH156" t="s">
        <v>954</v>
      </c>
      <c r="BI156" t="str">
        <f>("No exceptions specified")</f>
        <v>No exceptions specified</v>
      </c>
      <c r="BL156" t="str">
        <f t="shared" si="107"/>
        <v>Not addressed</v>
      </c>
      <c r="BN156" t="s">
        <v>962</v>
      </c>
      <c r="BO156">
        <v>1</v>
      </c>
      <c r="BP156" t="s">
        <v>953</v>
      </c>
      <c r="BR156">
        <v>0</v>
      </c>
      <c r="BU156" t="str">
        <f t="shared" si="108"/>
        <v>Documentation of informed consent</v>
      </c>
      <c r="BV156" t="s">
        <v>953</v>
      </c>
      <c r="BX156" t="str">
        <f>("Law doesn’t specify discussion topics ")</f>
        <v xml:space="preserve">Law doesn’t specify discussion topics </v>
      </c>
      <c r="BZ156" t="s">
        <v>956</v>
      </c>
      <c r="CA156" t="str">
        <f>("Law doesn't specify which specific risks must be discussed")</f>
        <v>Law doesn't specify which specific risks must be discussed</v>
      </c>
      <c r="CD156" t="str">
        <f>("All controlled substances, including all opioids")</f>
        <v>All controlled substances, including all opioids</v>
      </c>
      <c r="CE156" t="s">
        <v>957</v>
      </c>
      <c r="CG156">
        <v>1</v>
      </c>
      <c r="CH156" t="s">
        <v>958</v>
      </c>
      <c r="CJ156" t="str">
        <f t="shared" si="111"/>
        <v>Licensing board of the practitioner violating the law</v>
      </c>
      <c r="CK156" t="s">
        <v>959</v>
      </c>
      <c r="CM156" t="str">
        <f>("Civil penalty, Professional disciplinary action")</f>
        <v>Civil penalty, Professional disciplinary action</v>
      </c>
      <c r="CN156" t="s">
        <v>960</v>
      </c>
    </row>
    <row r="157" spans="1:93" x14ac:dyDescent="0.35">
      <c r="A157" t="s">
        <v>252</v>
      </c>
      <c r="B157" s="1">
        <v>42772</v>
      </c>
      <c r="C157" s="1">
        <v>42794</v>
      </c>
      <c r="D157" t="str">
        <f t="shared" si="98"/>
        <v xml:space="preserve">Yes, for both adults and minors </v>
      </c>
      <c r="E157" t="s">
        <v>965</v>
      </c>
      <c r="F157" t="s">
        <v>951</v>
      </c>
      <c r="G157" t="str">
        <f t="shared" ref="G157:G165" si="118">("Yes")</f>
        <v>Yes</v>
      </c>
      <c r="H157" t="s">
        <v>966</v>
      </c>
      <c r="J157">
        <v>1</v>
      </c>
      <c r="K157" t="s">
        <v>957</v>
      </c>
      <c r="M157" t="str">
        <f>("Physicians, Nurse practitioners, Physician Assistants, Podiatrist")</f>
        <v>Physicians, Nurse practitioners, Physician Assistants, Podiatrist</v>
      </c>
      <c r="N157" t="s">
        <v>952</v>
      </c>
      <c r="P157" t="str">
        <f>("Informed consent must be obtained in all circumstances")</f>
        <v>Informed consent must be obtained in all circumstances</v>
      </c>
      <c r="Q157" t="s">
        <v>957</v>
      </c>
      <c r="R157" t="s">
        <v>954</v>
      </c>
      <c r="S157" t="str">
        <f>("No exceptions specified ")</f>
        <v xml:space="preserve">No exceptions specified </v>
      </c>
      <c r="V157">
        <v>0</v>
      </c>
      <c r="X157" t="s">
        <v>955</v>
      </c>
      <c r="Y157">
        <v>1</v>
      </c>
      <c r="Z157" t="s">
        <v>953</v>
      </c>
      <c r="AB157">
        <v>0</v>
      </c>
      <c r="AE157" t="str">
        <f t="shared" si="101"/>
        <v>Documentation of informed consent</v>
      </c>
      <c r="AF157" t="s">
        <v>953</v>
      </c>
      <c r="AH157" t="str">
        <f>("Law doesn’t specify discussion topics ")</f>
        <v xml:space="preserve">Law doesn’t specify discussion topics </v>
      </c>
      <c r="AJ157" t="s">
        <v>956</v>
      </c>
      <c r="AK157" t="str">
        <f>("Law doesn’t specify which specific risks must be discussed")</f>
        <v>Law doesn’t specify which specific risks must be discussed</v>
      </c>
      <c r="AN157" t="str">
        <f>("All controlled substances, including all opioids")</f>
        <v>All controlled substances, including all opioids</v>
      </c>
      <c r="AO157" t="s">
        <v>967</v>
      </c>
      <c r="AQ157">
        <v>1</v>
      </c>
      <c r="AR157" t="s">
        <v>958</v>
      </c>
      <c r="AT157" t="str">
        <f t="shared" si="104"/>
        <v>Licensing board of the practitioner violating the law</v>
      </c>
      <c r="AU157" t="s">
        <v>959</v>
      </c>
      <c r="AW157" t="str">
        <f>("Civil penalty, Professional disciplinary action")</f>
        <v>Civil penalty, Professional disciplinary action</v>
      </c>
      <c r="AX157" t="s">
        <v>960</v>
      </c>
      <c r="AZ157">
        <v>1</v>
      </c>
      <c r="BA157" t="s">
        <v>968</v>
      </c>
      <c r="BC157" t="str">
        <f>("Physicians, Dentists, Nurse practitioners, Physician Assistants, Podiatrist")</f>
        <v>Physicians, Dentists, Nurse practitioners, Physician Assistants, Podiatrist</v>
      </c>
      <c r="BD157" t="s">
        <v>969</v>
      </c>
      <c r="BE157" t="s">
        <v>970</v>
      </c>
      <c r="BF157" t="str">
        <f t="shared" si="117"/>
        <v>Informed consent must be obtained in all circumstances</v>
      </c>
      <c r="BG157" t="s">
        <v>971</v>
      </c>
      <c r="BI157" t="str">
        <f t="shared" ref="BI157:BI165" si="119">("Hospice care")</f>
        <v>Hospice care</v>
      </c>
      <c r="BJ157" t="s">
        <v>966</v>
      </c>
      <c r="BK157" t="s">
        <v>972</v>
      </c>
      <c r="BL157" t="str">
        <f t="shared" ref="BL157:BL165" si="120">("Parent, Guardian")</f>
        <v>Parent, Guardian</v>
      </c>
      <c r="BM157" t="s">
        <v>966</v>
      </c>
      <c r="BN157" t="s">
        <v>973</v>
      </c>
      <c r="BO157">
        <v>1</v>
      </c>
      <c r="BP157" t="s">
        <v>974</v>
      </c>
      <c r="BR157">
        <v>0</v>
      </c>
      <c r="BU157" t="str">
        <f t="shared" si="108"/>
        <v>Documentation of informed consent</v>
      </c>
      <c r="BV157" t="s">
        <v>975</v>
      </c>
      <c r="BX157" t="str">
        <f>("Risks of the use of the drug")</f>
        <v>Risks of the use of the drug</v>
      </c>
      <c r="BY157" t="s">
        <v>966</v>
      </c>
      <c r="BZ157" t="s">
        <v>976</v>
      </c>
      <c r="CA157" t="str">
        <f>("Risk of “dependence”")</f>
        <v>Risk of “dependence”</v>
      </c>
      <c r="CB157" t="s">
        <v>966</v>
      </c>
      <c r="CD157" t="str">
        <f>("All controlled substances, including all opioids, Schedule II opioids")</f>
        <v>All controlled substances, including all opioids, Schedule II opioids</v>
      </c>
      <c r="CE157" t="s">
        <v>971</v>
      </c>
      <c r="CF157" t="s">
        <v>977</v>
      </c>
      <c r="CG157">
        <v>1</v>
      </c>
      <c r="CH157" t="s">
        <v>978</v>
      </c>
      <c r="CJ157" t="str">
        <f t="shared" ref="CJ157:CJ165" si="121">("Licensing board of the practitioner violating the law, The Division of Consumer Affairs")</f>
        <v>Licensing board of the practitioner violating the law, The Division of Consumer Affairs</v>
      </c>
      <c r="CK157" t="s">
        <v>979</v>
      </c>
      <c r="CL157" t="s">
        <v>980</v>
      </c>
      <c r="CM157" t="str">
        <f t="shared" ref="CM157:CM165" si="122">("Criminal penalty, Civil penalty, Professional disciplinary action")</f>
        <v>Criminal penalty, Civil penalty, Professional disciplinary action</v>
      </c>
      <c r="CN157" t="s">
        <v>981</v>
      </c>
      <c r="CO157" t="s">
        <v>982</v>
      </c>
    </row>
    <row r="158" spans="1:93" x14ac:dyDescent="0.35">
      <c r="A158" t="s">
        <v>252</v>
      </c>
      <c r="B158" s="1">
        <v>42795</v>
      </c>
      <c r="C158" s="1">
        <v>42852</v>
      </c>
      <c r="D158" t="str">
        <f t="shared" si="98"/>
        <v xml:space="preserve">Yes, for both adults and minors </v>
      </c>
      <c r="E158" t="s">
        <v>983</v>
      </c>
      <c r="F158" t="s">
        <v>951</v>
      </c>
      <c r="G158" t="str">
        <f t="shared" si="118"/>
        <v>Yes</v>
      </c>
      <c r="H158" t="s">
        <v>983</v>
      </c>
      <c r="J158">
        <v>1</v>
      </c>
      <c r="K158" t="s">
        <v>984</v>
      </c>
      <c r="M158" t="str">
        <f t="shared" ref="M158:M165" si="123">("Physicians, Dentists, Nurse practitioners, Physician Assistants, Optometrist, Podiatrist")</f>
        <v>Physicians, Dentists, Nurse practitioners, Physician Assistants, Optometrist, Podiatrist</v>
      </c>
      <c r="N158" t="s">
        <v>985</v>
      </c>
      <c r="P158" t="str">
        <f>("Treatment of all pain, Initial prescriptions")</f>
        <v>Treatment of all pain, Initial prescriptions</v>
      </c>
      <c r="Q158" t="s">
        <v>985</v>
      </c>
      <c r="R158" t="s">
        <v>986</v>
      </c>
      <c r="S158" t="str">
        <f t="shared" ref="S158:S165" si="124">("Hospice care, Residents of a licensed health facility, Cancer related care, Palliative care")</f>
        <v>Hospice care, Residents of a licensed health facility, Cancer related care, Palliative care</v>
      </c>
      <c r="T158" t="s">
        <v>985</v>
      </c>
      <c r="V158">
        <v>0</v>
      </c>
      <c r="Y158">
        <v>1</v>
      </c>
      <c r="Z158" t="s">
        <v>985</v>
      </c>
      <c r="AB158">
        <v>0</v>
      </c>
      <c r="AD158" t="s">
        <v>987</v>
      </c>
      <c r="AE158" t="str">
        <f t="shared" si="101"/>
        <v>Documentation of informed consent</v>
      </c>
      <c r="AF158" t="s">
        <v>984</v>
      </c>
      <c r="AG158" t="s">
        <v>988</v>
      </c>
      <c r="AH158" t="str">
        <f t="shared" ref="AH158:AH165" si="125">("Proper storage and disposal of the drug, Benefits of the use of the drug, Risks of the use of the drug, Alternative treatment options")</f>
        <v>Proper storage and disposal of the drug, Benefits of the use of the drug, Risks of the use of the drug, Alternative treatment options</v>
      </c>
      <c r="AI158" t="s">
        <v>985</v>
      </c>
      <c r="AJ158" t="s">
        <v>989</v>
      </c>
      <c r="AK158" t="str">
        <f>("Risk of overdose, Risk of “dependence”, Risk of addiction, Risk of drug interaction")</f>
        <v>Risk of overdose, Risk of “dependence”, Risk of addiction, Risk of drug interaction</v>
      </c>
      <c r="AL158" t="s">
        <v>985</v>
      </c>
      <c r="AM158" t="s">
        <v>990</v>
      </c>
      <c r="AN158" t="str">
        <f t="shared" ref="AN158:AN165" si="126">("All opioids , All Schedule II drugs, including opioids")</f>
        <v>All opioids , All Schedule II drugs, including opioids</v>
      </c>
      <c r="AO158" t="s">
        <v>985</v>
      </c>
      <c r="AQ158">
        <v>1</v>
      </c>
      <c r="AR158" t="s">
        <v>991</v>
      </c>
      <c r="AT158" t="str">
        <f t="shared" si="104"/>
        <v>Licensing board of the practitioner violating the law</v>
      </c>
      <c r="AU158" t="s">
        <v>959</v>
      </c>
      <c r="AW158" t="str">
        <f>("Civil penalty, Professional disciplinary action")</f>
        <v>Civil penalty, Professional disciplinary action</v>
      </c>
      <c r="AX158" t="s">
        <v>960</v>
      </c>
      <c r="AZ158">
        <v>1</v>
      </c>
      <c r="BA158" t="s">
        <v>983</v>
      </c>
      <c r="BC158" t="str">
        <f t="shared" ref="BC158:BC165" si="127">("Physicians, Dentists, Nurse practitioners, Physician Assistants, Optometrist, Podiatrist")</f>
        <v>Physicians, Dentists, Nurse practitioners, Physician Assistants, Optometrist, Podiatrist</v>
      </c>
      <c r="BD158" t="s">
        <v>992</v>
      </c>
      <c r="BF158" t="str">
        <f t="shared" si="117"/>
        <v>Informed consent must be obtained in all circumstances</v>
      </c>
      <c r="BG158" t="s">
        <v>983</v>
      </c>
      <c r="BI158" t="str">
        <f t="shared" si="119"/>
        <v>Hospice care</v>
      </c>
      <c r="BJ158" t="s">
        <v>966</v>
      </c>
      <c r="BK158" t="s">
        <v>993</v>
      </c>
      <c r="BL158" t="str">
        <f t="shared" si="120"/>
        <v>Parent, Guardian</v>
      </c>
      <c r="BM158" t="s">
        <v>983</v>
      </c>
      <c r="BO158">
        <v>1</v>
      </c>
      <c r="BP158" t="s">
        <v>983</v>
      </c>
      <c r="BR158">
        <v>0</v>
      </c>
      <c r="BT158" t="s">
        <v>987</v>
      </c>
      <c r="BU158" t="str">
        <f t="shared" si="108"/>
        <v>Documentation of informed consent</v>
      </c>
      <c r="BV158" t="s">
        <v>983</v>
      </c>
      <c r="BW158" t="s">
        <v>994</v>
      </c>
      <c r="BX158" t="str">
        <f t="shared" ref="BX158:BX165" si="128">("Proper storage and disposal of the drug, Benefits of the use of the drug, Risks of the use of the drug, Alternative treatment options")</f>
        <v>Proper storage and disposal of the drug, Benefits of the use of the drug, Risks of the use of the drug, Alternative treatment options</v>
      </c>
      <c r="BY158" t="s">
        <v>983</v>
      </c>
      <c r="BZ158" t="s">
        <v>989</v>
      </c>
      <c r="CA158" t="str">
        <f>("Risk of overdose, Risk of “dependence”, Risk of addiction, Risk of drug interaction ")</f>
        <v xml:space="preserve">Risk of overdose, Risk of “dependence”, Risk of addiction, Risk of drug interaction </v>
      </c>
      <c r="CB158" t="s">
        <v>983</v>
      </c>
      <c r="CC158" t="s">
        <v>995</v>
      </c>
      <c r="CD158" t="str">
        <f t="shared" ref="CD158:CD165" si="129">("All opioids , All Schedule II drugs, including opioids")</f>
        <v>All opioids , All Schedule II drugs, including opioids</v>
      </c>
      <c r="CE158" t="s">
        <v>983</v>
      </c>
      <c r="CG158">
        <v>1</v>
      </c>
      <c r="CH158" t="s">
        <v>996</v>
      </c>
      <c r="CJ158" t="str">
        <f t="shared" si="121"/>
        <v>Licensing board of the practitioner violating the law, The Division of Consumer Affairs</v>
      </c>
      <c r="CK158" t="s">
        <v>997</v>
      </c>
      <c r="CL158" t="s">
        <v>980</v>
      </c>
      <c r="CM158" t="str">
        <f t="shared" si="122"/>
        <v>Criminal penalty, Civil penalty, Professional disciplinary action</v>
      </c>
      <c r="CN158" t="s">
        <v>998</v>
      </c>
      <c r="CO158" t="s">
        <v>999</v>
      </c>
    </row>
    <row r="159" spans="1:93" x14ac:dyDescent="0.35">
      <c r="A159" t="s">
        <v>252</v>
      </c>
      <c r="B159" s="1">
        <v>42853</v>
      </c>
      <c r="C159" s="1">
        <v>42870</v>
      </c>
      <c r="D159" t="str">
        <f t="shared" si="98"/>
        <v xml:space="preserve">Yes, for both adults and minors </v>
      </c>
      <c r="E159" t="s">
        <v>983</v>
      </c>
      <c r="F159" t="s">
        <v>951</v>
      </c>
      <c r="G159" t="str">
        <f t="shared" si="118"/>
        <v>Yes</v>
      </c>
      <c r="H159" t="s">
        <v>983</v>
      </c>
      <c r="J159">
        <v>1</v>
      </c>
      <c r="K159" t="s">
        <v>985</v>
      </c>
      <c r="M159" t="str">
        <f t="shared" si="123"/>
        <v>Physicians, Dentists, Nurse practitioners, Physician Assistants, Optometrist, Podiatrist</v>
      </c>
      <c r="N159" t="s">
        <v>985</v>
      </c>
      <c r="P159" t="str">
        <f>("Treatment of all pain, Initial prescriptions")</f>
        <v>Treatment of all pain, Initial prescriptions</v>
      </c>
      <c r="Q159" t="s">
        <v>1000</v>
      </c>
      <c r="R159" t="s">
        <v>986</v>
      </c>
      <c r="S159" t="str">
        <f t="shared" si="124"/>
        <v>Hospice care, Residents of a licensed health facility, Cancer related care, Palliative care</v>
      </c>
      <c r="T159" t="s">
        <v>985</v>
      </c>
      <c r="V159">
        <v>0</v>
      </c>
      <c r="Y159">
        <v>1</v>
      </c>
      <c r="Z159" t="s">
        <v>985</v>
      </c>
      <c r="AB159">
        <v>0</v>
      </c>
      <c r="AD159" t="s">
        <v>987</v>
      </c>
      <c r="AE159" t="str">
        <f t="shared" si="101"/>
        <v>Documentation of informed consent</v>
      </c>
      <c r="AF159" t="s">
        <v>985</v>
      </c>
      <c r="AG159" t="s">
        <v>988</v>
      </c>
      <c r="AH159" t="str">
        <f t="shared" si="125"/>
        <v>Proper storage and disposal of the drug, Benefits of the use of the drug, Risks of the use of the drug, Alternative treatment options</v>
      </c>
      <c r="AI159" t="s">
        <v>985</v>
      </c>
      <c r="AJ159" t="s">
        <v>989</v>
      </c>
      <c r="AK159" t="str">
        <f>("Risk of overdose, Risk of “dependence”, Risk of addiction, Risk of drug interaction")</f>
        <v>Risk of overdose, Risk of “dependence”, Risk of addiction, Risk of drug interaction</v>
      </c>
      <c r="AL159" t="s">
        <v>985</v>
      </c>
      <c r="AM159" t="s">
        <v>990</v>
      </c>
      <c r="AN159" t="str">
        <f t="shared" si="126"/>
        <v>All opioids , All Schedule II drugs, including opioids</v>
      </c>
      <c r="AO159" t="s">
        <v>985</v>
      </c>
      <c r="AQ159">
        <v>1</v>
      </c>
      <c r="AR159" t="s">
        <v>1001</v>
      </c>
      <c r="AT159" t="str">
        <f t="shared" si="104"/>
        <v>Licensing board of the practitioner violating the law</v>
      </c>
      <c r="AU159" t="s">
        <v>959</v>
      </c>
      <c r="AW159" t="str">
        <f>("Civil penalty, Professional disciplinary action")</f>
        <v>Civil penalty, Professional disciplinary action</v>
      </c>
      <c r="AX159" t="s">
        <v>960</v>
      </c>
      <c r="AZ159">
        <v>1</v>
      </c>
      <c r="BA159" t="s">
        <v>992</v>
      </c>
      <c r="BC159" t="str">
        <f t="shared" si="127"/>
        <v>Physicians, Dentists, Nurse practitioners, Physician Assistants, Optometrist, Podiatrist</v>
      </c>
      <c r="BD159" t="s">
        <v>985</v>
      </c>
      <c r="BF159" t="str">
        <f t="shared" si="117"/>
        <v>Informed consent must be obtained in all circumstances</v>
      </c>
      <c r="BG159" t="s">
        <v>983</v>
      </c>
      <c r="BI159" t="str">
        <f t="shared" si="119"/>
        <v>Hospice care</v>
      </c>
      <c r="BJ159" t="s">
        <v>966</v>
      </c>
      <c r="BK159" t="s">
        <v>993</v>
      </c>
      <c r="BL159" t="str">
        <f t="shared" si="120"/>
        <v>Parent, Guardian</v>
      </c>
      <c r="BM159" t="s">
        <v>983</v>
      </c>
      <c r="BO159">
        <v>1</v>
      </c>
      <c r="BP159" t="s">
        <v>992</v>
      </c>
      <c r="BR159">
        <v>0</v>
      </c>
      <c r="BT159" t="s">
        <v>987</v>
      </c>
      <c r="BU159" t="str">
        <f t="shared" si="108"/>
        <v>Documentation of informed consent</v>
      </c>
      <c r="BV159" t="s">
        <v>992</v>
      </c>
      <c r="BW159" t="s">
        <v>994</v>
      </c>
      <c r="BX159" t="str">
        <f t="shared" si="128"/>
        <v>Proper storage and disposal of the drug, Benefits of the use of the drug, Risks of the use of the drug, Alternative treatment options</v>
      </c>
      <c r="BY159" t="s">
        <v>983</v>
      </c>
      <c r="BZ159" t="s">
        <v>989</v>
      </c>
      <c r="CA159" t="str">
        <f>("Risk of overdose, Risk of “dependence”, Risk of addiction, Risk of drug interaction ")</f>
        <v xml:space="preserve">Risk of overdose, Risk of “dependence”, Risk of addiction, Risk of drug interaction </v>
      </c>
      <c r="CB159" t="s">
        <v>983</v>
      </c>
      <c r="CC159" t="s">
        <v>995</v>
      </c>
      <c r="CD159" t="str">
        <f t="shared" si="129"/>
        <v>All opioids , All Schedule II drugs, including opioids</v>
      </c>
      <c r="CE159" t="s">
        <v>983</v>
      </c>
      <c r="CG159">
        <v>1</v>
      </c>
      <c r="CH159" t="s">
        <v>1002</v>
      </c>
      <c r="CJ159" t="str">
        <f t="shared" si="121"/>
        <v>Licensing board of the practitioner violating the law, The Division of Consumer Affairs</v>
      </c>
      <c r="CK159" t="s">
        <v>1003</v>
      </c>
      <c r="CL159" t="s">
        <v>1004</v>
      </c>
      <c r="CM159" t="str">
        <f t="shared" si="122"/>
        <v>Criminal penalty, Civil penalty, Professional disciplinary action</v>
      </c>
      <c r="CN159" t="s">
        <v>981</v>
      </c>
      <c r="CO159" t="s">
        <v>999</v>
      </c>
    </row>
    <row r="160" spans="1:93" x14ac:dyDescent="0.35">
      <c r="A160" t="s">
        <v>252</v>
      </c>
      <c r="B160" s="1">
        <v>42871</v>
      </c>
      <c r="C160" s="1">
        <v>42890</v>
      </c>
      <c r="D160" t="str">
        <f t="shared" si="98"/>
        <v xml:space="preserve">Yes, for both adults and minors </v>
      </c>
      <c r="E160" t="s">
        <v>1005</v>
      </c>
      <c r="F160" t="s">
        <v>951</v>
      </c>
      <c r="G160" t="str">
        <f t="shared" si="118"/>
        <v>Yes</v>
      </c>
      <c r="H160" t="s">
        <v>983</v>
      </c>
      <c r="J160">
        <v>1</v>
      </c>
      <c r="K160" t="s">
        <v>1006</v>
      </c>
      <c r="M160" t="str">
        <f t="shared" si="123"/>
        <v>Physicians, Dentists, Nurse practitioners, Physician Assistants, Optometrist, Podiatrist</v>
      </c>
      <c r="N160" t="s">
        <v>1006</v>
      </c>
      <c r="P160" t="str">
        <f>("Treatment of acute pain, Treatment of chronic pain, Treatment of all pain, Initial prescriptions, Third prescriptions")</f>
        <v>Treatment of acute pain, Treatment of chronic pain, Treatment of all pain, Initial prescriptions, Third prescriptions</v>
      </c>
      <c r="Q160" t="s">
        <v>1006</v>
      </c>
      <c r="R160" t="s">
        <v>1007</v>
      </c>
      <c r="S160" t="str">
        <f t="shared" si="124"/>
        <v>Hospice care, Residents of a licensed health facility, Cancer related care, Palliative care</v>
      </c>
      <c r="T160" t="s">
        <v>1006</v>
      </c>
      <c r="V160">
        <v>0</v>
      </c>
      <c r="Y160">
        <v>1</v>
      </c>
      <c r="Z160" t="s">
        <v>1006</v>
      </c>
      <c r="AB160">
        <v>0</v>
      </c>
      <c r="AD160" t="s">
        <v>1008</v>
      </c>
      <c r="AE160" t="str">
        <f>("Alternative treatment options, Documentation of informed consent")</f>
        <v>Alternative treatment options, Documentation of informed consent</v>
      </c>
      <c r="AF160" t="s">
        <v>1006</v>
      </c>
      <c r="AG160" t="s">
        <v>1009</v>
      </c>
      <c r="AH160" t="str">
        <f t="shared" si="125"/>
        <v>Proper storage and disposal of the drug, Benefits of the use of the drug, Risks of the use of the drug, Alternative treatment options</v>
      </c>
      <c r="AI160" t="s">
        <v>1006</v>
      </c>
      <c r="AJ160" t="s">
        <v>1010</v>
      </c>
      <c r="AK160" t="str">
        <f t="shared" ref="AK160:AK165" si="130">("Risk of overdose, Risk of “dependence”, Risk of addiction, Risk of misuse, Risk of drug interaction")</f>
        <v>Risk of overdose, Risk of “dependence”, Risk of addiction, Risk of misuse, Risk of drug interaction</v>
      </c>
      <c r="AL160" t="s">
        <v>1006</v>
      </c>
      <c r="AN160" t="str">
        <f t="shared" si="126"/>
        <v>All opioids , All Schedule II drugs, including opioids</v>
      </c>
      <c r="AO160" t="s">
        <v>1011</v>
      </c>
      <c r="AQ160">
        <v>1</v>
      </c>
      <c r="AR160" t="s">
        <v>1012</v>
      </c>
      <c r="AT160" t="str">
        <f t="shared" ref="AT160:AT165" si="131">("Licensing board of the practitioner violating the law, The Division of Consumer Affairs")</f>
        <v>Licensing board of the practitioner violating the law, The Division of Consumer Affairs</v>
      </c>
      <c r="AU160" t="s">
        <v>997</v>
      </c>
      <c r="AW160" t="str">
        <f t="shared" ref="AW160:AW165" si="132">("Criminal penalty, Civil penalty, Professional disciplinary action")</f>
        <v>Criminal penalty, Civil penalty, Professional disciplinary action</v>
      </c>
      <c r="AX160" t="s">
        <v>981</v>
      </c>
      <c r="AZ160">
        <v>1</v>
      </c>
      <c r="BA160" t="s">
        <v>1005</v>
      </c>
      <c r="BC160" t="str">
        <f t="shared" si="127"/>
        <v>Physicians, Dentists, Nurse practitioners, Physician Assistants, Optometrist, Podiatrist</v>
      </c>
      <c r="BD160" t="s">
        <v>1005</v>
      </c>
      <c r="BF160" t="str">
        <f t="shared" si="117"/>
        <v>Informed consent must be obtained in all circumstances</v>
      </c>
      <c r="BG160" t="s">
        <v>1005</v>
      </c>
      <c r="BI160" t="str">
        <f t="shared" si="119"/>
        <v>Hospice care</v>
      </c>
      <c r="BJ160" t="s">
        <v>966</v>
      </c>
      <c r="BK160" t="s">
        <v>1013</v>
      </c>
      <c r="BL160" t="str">
        <f t="shared" si="120"/>
        <v>Parent, Guardian</v>
      </c>
      <c r="BM160" t="s">
        <v>1005</v>
      </c>
      <c r="BO160">
        <v>1</v>
      </c>
      <c r="BP160" t="s">
        <v>1005</v>
      </c>
      <c r="BR160">
        <v>0</v>
      </c>
      <c r="BT160" t="s">
        <v>1008</v>
      </c>
      <c r="BU160" t="str">
        <f>("Alternative treatment options, Documentation of informed consent")</f>
        <v>Alternative treatment options, Documentation of informed consent</v>
      </c>
      <c r="BV160" t="s">
        <v>1005</v>
      </c>
      <c r="BW160" t="s">
        <v>1014</v>
      </c>
      <c r="BX160" t="str">
        <f t="shared" si="128"/>
        <v>Proper storage and disposal of the drug, Benefits of the use of the drug, Risks of the use of the drug, Alternative treatment options</v>
      </c>
      <c r="BY160" t="s">
        <v>1005</v>
      </c>
      <c r="BZ160" t="s">
        <v>1010</v>
      </c>
      <c r="CA160" t="str">
        <f t="shared" ref="CA160:CA165" si="133">("Risk of overdose, Risk of “dependence”, Risk of addiction, Risk of misuse, Risk of drug interaction ")</f>
        <v xml:space="preserve">Risk of overdose, Risk of “dependence”, Risk of addiction, Risk of misuse, Risk of drug interaction </v>
      </c>
      <c r="CB160" t="s">
        <v>1005</v>
      </c>
      <c r="CD160" t="str">
        <f t="shared" si="129"/>
        <v>All opioids , All Schedule II drugs, including opioids</v>
      </c>
      <c r="CE160" t="s">
        <v>1005</v>
      </c>
      <c r="CG160">
        <v>1</v>
      </c>
      <c r="CH160" t="s">
        <v>1015</v>
      </c>
      <c r="CJ160" t="str">
        <f t="shared" si="121"/>
        <v>Licensing board of the practitioner violating the law, The Division of Consumer Affairs</v>
      </c>
      <c r="CK160" t="s">
        <v>997</v>
      </c>
      <c r="CM160" t="str">
        <f t="shared" si="122"/>
        <v>Criminal penalty, Civil penalty, Professional disciplinary action</v>
      </c>
      <c r="CN160" t="s">
        <v>981</v>
      </c>
    </row>
    <row r="161" spans="1:92" x14ac:dyDescent="0.35">
      <c r="A161" t="s">
        <v>252</v>
      </c>
      <c r="B161" s="1">
        <v>42891</v>
      </c>
      <c r="C161" s="1">
        <v>42936</v>
      </c>
      <c r="D161" t="str">
        <f t="shared" si="98"/>
        <v xml:space="preserve">Yes, for both adults and minors </v>
      </c>
      <c r="E161" t="s">
        <v>1005</v>
      </c>
      <c r="F161" t="s">
        <v>951</v>
      </c>
      <c r="G161" t="str">
        <f t="shared" si="118"/>
        <v>Yes</v>
      </c>
      <c r="H161" t="s">
        <v>983</v>
      </c>
      <c r="J161">
        <v>1</v>
      </c>
      <c r="K161" t="s">
        <v>1006</v>
      </c>
      <c r="M161" t="str">
        <f t="shared" si="123"/>
        <v>Physicians, Dentists, Nurse practitioners, Physician Assistants, Optometrist, Podiatrist</v>
      </c>
      <c r="N161" t="s">
        <v>1006</v>
      </c>
      <c r="P161" t="str">
        <f>("Treatment of acute pain, Treatment of chronic pain, Treatment of all pain, Initial prescriptions, Third prescriptions")</f>
        <v>Treatment of acute pain, Treatment of chronic pain, Treatment of all pain, Initial prescriptions, Third prescriptions</v>
      </c>
      <c r="Q161" t="s">
        <v>1006</v>
      </c>
      <c r="R161" t="s">
        <v>1007</v>
      </c>
      <c r="S161" t="str">
        <f t="shared" si="124"/>
        <v>Hospice care, Residents of a licensed health facility, Cancer related care, Palliative care</v>
      </c>
      <c r="T161" t="s">
        <v>1006</v>
      </c>
      <c r="V161">
        <v>0</v>
      </c>
      <c r="Y161">
        <v>1</v>
      </c>
      <c r="Z161" t="s">
        <v>1006</v>
      </c>
      <c r="AB161">
        <v>0</v>
      </c>
      <c r="AD161" t="s">
        <v>1008</v>
      </c>
      <c r="AE161" t="str">
        <f>("Alternative treatment options, Documentation of informed consent")</f>
        <v>Alternative treatment options, Documentation of informed consent</v>
      </c>
      <c r="AF161" t="s">
        <v>1006</v>
      </c>
      <c r="AG161" t="s">
        <v>1014</v>
      </c>
      <c r="AH161" t="str">
        <f t="shared" si="125"/>
        <v>Proper storage and disposal of the drug, Benefits of the use of the drug, Risks of the use of the drug, Alternative treatment options</v>
      </c>
      <c r="AI161" t="s">
        <v>1016</v>
      </c>
      <c r="AJ161" t="s">
        <v>1010</v>
      </c>
      <c r="AK161" t="str">
        <f t="shared" si="130"/>
        <v>Risk of overdose, Risk of “dependence”, Risk of addiction, Risk of misuse, Risk of drug interaction</v>
      </c>
      <c r="AL161" t="s">
        <v>1006</v>
      </c>
      <c r="AN161" t="str">
        <f t="shared" si="126"/>
        <v>All opioids , All Schedule II drugs, including opioids</v>
      </c>
      <c r="AO161" t="s">
        <v>1006</v>
      </c>
      <c r="AQ161">
        <v>1</v>
      </c>
      <c r="AR161" t="s">
        <v>1017</v>
      </c>
      <c r="AT161" t="str">
        <f t="shared" si="131"/>
        <v>Licensing board of the practitioner violating the law, The Division of Consumer Affairs</v>
      </c>
      <c r="AU161" t="s">
        <v>997</v>
      </c>
      <c r="AW161" t="str">
        <f t="shared" si="132"/>
        <v>Criminal penalty, Civil penalty, Professional disciplinary action</v>
      </c>
      <c r="AX161" t="s">
        <v>981</v>
      </c>
      <c r="AZ161">
        <v>1</v>
      </c>
      <c r="BA161" t="s">
        <v>1005</v>
      </c>
      <c r="BC161" t="str">
        <f t="shared" si="127"/>
        <v>Physicians, Dentists, Nurse practitioners, Physician Assistants, Optometrist, Podiatrist</v>
      </c>
      <c r="BD161" t="s">
        <v>1005</v>
      </c>
      <c r="BF161" t="str">
        <f t="shared" si="117"/>
        <v>Informed consent must be obtained in all circumstances</v>
      </c>
      <c r="BG161" t="s">
        <v>1005</v>
      </c>
      <c r="BI161" t="str">
        <f t="shared" si="119"/>
        <v>Hospice care</v>
      </c>
      <c r="BJ161" t="s">
        <v>966</v>
      </c>
      <c r="BK161" t="s">
        <v>1013</v>
      </c>
      <c r="BL161" t="str">
        <f t="shared" si="120"/>
        <v>Parent, Guardian</v>
      </c>
      <c r="BM161" t="s">
        <v>1018</v>
      </c>
      <c r="BO161">
        <v>1</v>
      </c>
      <c r="BP161" t="s">
        <v>1005</v>
      </c>
      <c r="BR161">
        <v>0</v>
      </c>
      <c r="BT161" t="s">
        <v>1008</v>
      </c>
      <c r="BU161" t="str">
        <f>("Alternative treatment options, Documentation of informed consent")</f>
        <v>Alternative treatment options, Documentation of informed consent</v>
      </c>
      <c r="BV161" t="s">
        <v>1005</v>
      </c>
      <c r="BW161" t="s">
        <v>1014</v>
      </c>
      <c r="BX161" t="str">
        <f t="shared" si="128"/>
        <v>Proper storage and disposal of the drug, Benefits of the use of the drug, Risks of the use of the drug, Alternative treatment options</v>
      </c>
      <c r="BY161" t="s">
        <v>1005</v>
      </c>
      <c r="BZ161" t="s">
        <v>1010</v>
      </c>
      <c r="CA161" t="str">
        <f t="shared" si="133"/>
        <v xml:space="preserve">Risk of overdose, Risk of “dependence”, Risk of addiction, Risk of misuse, Risk of drug interaction </v>
      </c>
      <c r="CB161" t="s">
        <v>1005</v>
      </c>
      <c r="CD161" t="str">
        <f t="shared" si="129"/>
        <v>All opioids , All Schedule II drugs, including opioids</v>
      </c>
      <c r="CE161" t="s">
        <v>1005</v>
      </c>
      <c r="CG161">
        <v>1</v>
      </c>
      <c r="CH161" t="s">
        <v>1017</v>
      </c>
      <c r="CJ161" t="str">
        <f t="shared" si="121"/>
        <v>Licensing board of the practitioner violating the law, The Division of Consumer Affairs</v>
      </c>
      <c r="CK161" t="s">
        <v>997</v>
      </c>
      <c r="CM161" t="str">
        <f t="shared" si="122"/>
        <v>Criminal penalty, Civil penalty, Professional disciplinary action</v>
      </c>
      <c r="CN161" t="s">
        <v>981</v>
      </c>
    </row>
    <row r="162" spans="1:92" x14ac:dyDescent="0.35">
      <c r="A162" t="s">
        <v>252</v>
      </c>
      <c r="B162" s="1">
        <v>42937</v>
      </c>
      <c r="C162" s="1">
        <v>43115</v>
      </c>
      <c r="D162" t="str">
        <f t="shared" si="98"/>
        <v xml:space="preserve">Yes, for both adults and minors </v>
      </c>
      <c r="E162" t="s">
        <v>1005</v>
      </c>
      <c r="F162" t="s">
        <v>951</v>
      </c>
      <c r="G162" t="str">
        <f t="shared" si="118"/>
        <v>Yes</v>
      </c>
      <c r="H162" t="s">
        <v>983</v>
      </c>
      <c r="J162">
        <v>1</v>
      </c>
      <c r="K162" t="s">
        <v>1006</v>
      </c>
      <c r="M162" t="str">
        <f t="shared" si="123"/>
        <v>Physicians, Dentists, Nurse practitioners, Physician Assistants, Optometrist, Podiatrist</v>
      </c>
      <c r="N162" t="s">
        <v>1006</v>
      </c>
      <c r="P162" t="str">
        <f>("Treatment of acute pain, Treatment of chronic pain, Treatment of all pain, Initial prescriptions, Third prescriptions")</f>
        <v>Treatment of acute pain, Treatment of chronic pain, Treatment of all pain, Initial prescriptions, Third prescriptions</v>
      </c>
      <c r="Q162" t="s">
        <v>1006</v>
      </c>
      <c r="R162" t="s">
        <v>1007</v>
      </c>
      <c r="S162" t="str">
        <f t="shared" si="124"/>
        <v>Hospice care, Residents of a licensed health facility, Cancer related care, Palliative care</v>
      </c>
      <c r="T162" t="s">
        <v>1006</v>
      </c>
      <c r="V162">
        <v>0</v>
      </c>
      <c r="Y162">
        <v>1</v>
      </c>
      <c r="Z162" t="s">
        <v>1006</v>
      </c>
      <c r="AB162">
        <v>0</v>
      </c>
      <c r="AD162" t="s">
        <v>1008</v>
      </c>
      <c r="AE162" t="str">
        <f>("Alternative treatment options, Documentation of informed consent")</f>
        <v>Alternative treatment options, Documentation of informed consent</v>
      </c>
      <c r="AF162" t="s">
        <v>1006</v>
      </c>
      <c r="AG162" t="s">
        <v>1014</v>
      </c>
      <c r="AH162" t="str">
        <f t="shared" si="125"/>
        <v>Proper storage and disposal of the drug, Benefits of the use of the drug, Risks of the use of the drug, Alternative treatment options</v>
      </c>
      <c r="AI162" t="s">
        <v>1006</v>
      </c>
      <c r="AJ162" t="s">
        <v>1010</v>
      </c>
      <c r="AK162" t="str">
        <f t="shared" si="130"/>
        <v>Risk of overdose, Risk of “dependence”, Risk of addiction, Risk of misuse, Risk of drug interaction</v>
      </c>
      <c r="AL162" t="s">
        <v>1006</v>
      </c>
      <c r="AN162" t="str">
        <f t="shared" si="126"/>
        <v>All opioids , All Schedule II drugs, including opioids</v>
      </c>
      <c r="AO162" t="s">
        <v>1006</v>
      </c>
      <c r="AQ162">
        <v>1</v>
      </c>
      <c r="AR162" t="s">
        <v>1017</v>
      </c>
      <c r="AT162" t="str">
        <f t="shared" si="131"/>
        <v>Licensing board of the practitioner violating the law, The Division of Consumer Affairs</v>
      </c>
      <c r="AU162" t="s">
        <v>997</v>
      </c>
      <c r="AW162" t="str">
        <f t="shared" si="132"/>
        <v>Criminal penalty, Civil penalty, Professional disciplinary action</v>
      </c>
      <c r="AX162" t="s">
        <v>981</v>
      </c>
      <c r="AZ162">
        <v>1</v>
      </c>
      <c r="BA162" t="s">
        <v>1005</v>
      </c>
      <c r="BC162" t="str">
        <f t="shared" si="127"/>
        <v>Physicians, Dentists, Nurse practitioners, Physician Assistants, Optometrist, Podiatrist</v>
      </c>
      <c r="BD162" t="s">
        <v>1005</v>
      </c>
      <c r="BF162" t="str">
        <f t="shared" si="117"/>
        <v>Informed consent must be obtained in all circumstances</v>
      </c>
      <c r="BG162" t="s">
        <v>1005</v>
      </c>
      <c r="BI162" t="str">
        <f t="shared" si="119"/>
        <v>Hospice care</v>
      </c>
      <c r="BJ162" t="s">
        <v>966</v>
      </c>
      <c r="BK162" t="s">
        <v>1013</v>
      </c>
      <c r="BL162" t="str">
        <f t="shared" si="120"/>
        <v>Parent, Guardian</v>
      </c>
      <c r="BM162" t="s">
        <v>1005</v>
      </c>
      <c r="BO162">
        <v>1</v>
      </c>
      <c r="BP162" t="s">
        <v>1005</v>
      </c>
      <c r="BR162">
        <v>0</v>
      </c>
      <c r="BT162" t="s">
        <v>1008</v>
      </c>
      <c r="BU162" t="str">
        <f>("Alternative treatment options, Documentation of informed consent")</f>
        <v>Alternative treatment options, Documentation of informed consent</v>
      </c>
      <c r="BV162" t="s">
        <v>1005</v>
      </c>
      <c r="BW162" t="s">
        <v>1014</v>
      </c>
      <c r="BX162" t="str">
        <f t="shared" si="128"/>
        <v>Proper storage and disposal of the drug, Benefits of the use of the drug, Risks of the use of the drug, Alternative treatment options</v>
      </c>
      <c r="BY162" t="s">
        <v>1019</v>
      </c>
      <c r="BZ162" t="s">
        <v>1010</v>
      </c>
      <c r="CA162" t="str">
        <f t="shared" si="133"/>
        <v xml:space="preserve">Risk of overdose, Risk of “dependence”, Risk of addiction, Risk of misuse, Risk of drug interaction </v>
      </c>
      <c r="CB162" t="s">
        <v>1019</v>
      </c>
      <c r="CD162" t="str">
        <f t="shared" si="129"/>
        <v>All opioids , All Schedule II drugs, including opioids</v>
      </c>
      <c r="CE162" t="s">
        <v>1019</v>
      </c>
      <c r="CG162">
        <v>1</v>
      </c>
      <c r="CH162" t="s">
        <v>1017</v>
      </c>
      <c r="CJ162" t="str">
        <f t="shared" si="121"/>
        <v>Licensing board of the practitioner violating the law, The Division of Consumer Affairs</v>
      </c>
      <c r="CK162" t="s">
        <v>997</v>
      </c>
      <c r="CM162" t="str">
        <f t="shared" si="122"/>
        <v>Criminal penalty, Civil penalty, Professional disciplinary action</v>
      </c>
      <c r="CN162" t="s">
        <v>981</v>
      </c>
    </row>
    <row r="163" spans="1:92" x14ac:dyDescent="0.35">
      <c r="A163" t="s">
        <v>252</v>
      </c>
      <c r="B163" s="1">
        <v>43116</v>
      </c>
      <c r="C163" s="1">
        <v>43424</v>
      </c>
      <c r="D163" t="str">
        <f t="shared" si="98"/>
        <v xml:space="preserve">Yes, for both adults and minors </v>
      </c>
      <c r="E163" t="s">
        <v>1020</v>
      </c>
      <c r="F163" t="s">
        <v>951</v>
      </c>
      <c r="G163" t="str">
        <f t="shared" si="118"/>
        <v>Yes</v>
      </c>
      <c r="H163" t="s">
        <v>983</v>
      </c>
      <c r="J163">
        <v>1</v>
      </c>
      <c r="K163" t="s">
        <v>1021</v>
      </c>
      <c r="M163" t="str">
        <f t="shared" si="123"/>
        <v>Physicians, Dentists, Nurse practitioners, Physician Assistants, Optometrist, Podiatrist</v>
      </c>
      <c r="N163" t="s">
        <v>1021</v>
      </c>
      <c r="P163" t="str">
        <f>("Treatment of acute pain, Treatment of chronic pain, Treatment of all pain, Initial prescriptions")</f>
        <v>Treatment of acute pain, Treatment of chronic pain, Treatment of all pain, Initial prescriptions</v>
      </c>
      <c r="Q163" t="s">
        <v>1021</v>
      </c>
      <c r="R163" t="s">
        <v>1022</v>
      </c>
      <c r="S163" t="str">
        <f t="shared" si="124"/>
        <v>Hospice care, Residents of a licensed health facility, Cancer related care, Palliative care</v>
      </c>
      <c r="T163" t="s">
        <v>1021</v>
      </c>
      <c r="V163">
        <v>0</v>
      </c>
      <c r="Y163">
        <v>1</v>
      </c>
      <c r="Z163" t="s">
        <v>1021</v>
      </c>
      <c r="AB163">
        <v>1</v>
      </c>
      <c r="AC163" t="s">
        <v>1023</v>
      </c>
      <c r="AD163" t="s">
        <v>1024</v>
      </c>
      <c r="AE163"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AF163" t="s">
        <v>1025</v>
      </c>
      <c r="AG163" t="s">
        <v>1026</v>
      </c>
      <c r="AH163" t="str">
        <f t="shared" si="125"/>
        <v>Proper storage and disposal of the drug, Benefits of the use of the drug, Risks of the use of the drug, Alternative treatment options</v>
      </c>
      <c r="AI163" t="s">
        <v>1021</v>
      </c>
      <c r="AJ163" t="s">
        <v>1010</v>
      </c>
      <c r="AK163" t="str">
        <f t="shared" si="130"/>
        <v>Risk of overdose, Risk of “dependence”, Risk of addiction, Risk of misuse, Risk of drug interaction</v>
      </c>
      <c r="AL163" t="s">
        <v>1021</v>
      </c>
      <c r="AN163" t="str">
        <f t="shared" si="126"/>
        <v>All opioids , All Schedule II drugs, including opioids</v>
      </c>
      <c r="AO163" t="s">
        <v>1021</v>
      </c>
      <c r="AQ163">
        <v>1</v>
      </c>
      <c r="AR163" t="s">
        <v>1017</v>
      </c>
      <c r="AT163" t="str">
        <f t="shared" si="131"/>
        <v>Licensing board of the practitioner violating the law, The Division of Consumer Affairs</v>
      </c>
      <c r="AU163" t="s">
        <v>997</v>
      </c>
      <c r="AW163" t="str">
        <f t="shared" si="132"/>
        <v>Criminal penalty, Civil penalty, Professional disciplinary action</v>
      </c>
      <c r="AX163" t="s">
        <v>981</v>
      </c>
      <c r="AZ163">
        <v>1</v>
      </c>
      <c r="BA163" t="s">
        <v>1027</v>
      </c>
      <c r="BC163" t="str">
        <f t="shared" si="127"/>
        <v>Physicians, Dentists, Nurse practitioners, Physician Assistants, Optometrist, Podiatrist</v>
      </c>
      <c r="BD163" t="s">
        <v>1028</v>
      </c>
      <c r="BF163" t="str">
        <f t="shared" si="117"/>
        <v>Informed consent must be obtained in all circumstances</v>
      </c>
      <c r="BG163" t="s">
        <v>1027</v>
      </c>
      <c r="BI163" t="str">
        <f t="shared" si="119"/>
        <v>Hospice care</v>
      </c>
      <c r="BJ163" t="s">
        <v>966</v>
      </c>
      <c r="BK163" t="s">
        <v>1013</v>
      </c>
      <c r="BL163" t="str">
        <f t="shared" si="120"/>
        <v>Parent, Guardian</v>
      </c>
      <c r="BM163" t="s">
        <v>1027</v>
      </c>
      <c r="BO163">
        <v>1</v>
      </c>
      <c r="BP163" t="s">
        <v>1027</v>
      </c>
      <c r="BR163">
        <v>1</v>
      </c>
      <c r="BS163" t="s">
        <v>1023</v>
      </c>
      <c r="BT163" t="s">
        <v>1024</v>
      </c>
      <c r="BU163"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BV163" t="s">
        <v>1029</v>
      </c>
      <c r="BW163" t="s">
        <v>1026</v>
      </c>
      <c r="BX163" t="str">
        <f t="shared" si="128"/>
        <v>Proper storage and disposal of the drug, Benefits of the use of the drug, Risks of the use of the drug, Alternative treatment options</v>
      </c>
      <c r="BY163" t="s">
        <v>1027</v>
      </c>
      <c r="BZ163" t="s">
        <v>1010</v>
      </c>
      <c r="CA163" t="str">
        <f t="shared" si="133"/>
        <v xml:space="preserve">Risk of overdose, Risk of “dependence”, Risk of addiction, Risk of misuse, Risk of drug interaction </v>
      </c>
      <c r="CB163" t="s">
        <v>1005</v>
      </c>
      <c r="CD163" t="str">
        <f t="shared" si="129"/>
        <v>All opioids , All Schedule II drugs, including opioids</v>
      </c>
      <c r="CE163" t="s">
        <v>1005</v>
      </c>
      <c r="CG163">
        <v>1</v>
      </c>
      <c r="CH163" t="s">
        <v>1030</v>
      </c>
      <c r="CJ163" t="str">
        <f t="shared" si="121"/>
        <v>Licensing board of the practitioner violating the law, The Division of Consumer Affairs</v>
      </c>
      <c r="CK163" t="s">
        <v>997</v>
      </c>
      <c r="CM163" t="str">
        <f t="shared" si="122"/>
        <v>Criminal penalty, Civil penalty, Professional disciplinary action</v>
      </c>
      <c r="CN163" t="s">
        <v>981</v>
      </c>
    </row>
    <row r="164" spans="1:92" x14ac:dyDescent="0.35">
      <c r="A164" t="s">
        <v>252</v>
      </c>
      <c r="B164" s="1">
        <v>43425</v>
      </c>
      <c r="C164" s="1">
        <v>43685</v>
      </c>
      <c r="D164" t="str">
        <f t="shared" si="98"/>
        <v xml:space="preserve">Yes, for both adults and minors </v>
      </c>
      <c r="E164" t="s">
        <v>1027</v>
      </c>
      <c r="F164" t="s">
        <v>951</v>
      </c>
      <c r="G164" t="str">
        <f t="shared" si="118"/>
        <v>Yes</v>
      </c>
      <c r="H164" t="s">
        <v>983</v>
      </c>
      <c r="J164">
        <v>1</v>
      </c>
      <c r="K164" t="s">
        <v>1021</v>
      </c>
      <c r="M164" t="str">
        <f t="shared" si="123"/>
        <v>Physicians, Dentists, Nurse practitioners, Physician Assistants, Optometrist, Podiatrist</v>
      </c>
      <c r="N164" t="s">
        <v>1021</v>
      </c>
      <c r="P164" t="str">
        <f>("Treatment of acute pain, Treatment of chronic pain, Treatment of all pain, Initial prescriptions")</f>
        <v>Treatment of acute pain, Treatment of chronic pain, Treatment of all pain, Initial prescriptions</v>
      </c>
      <c r="Q164" t="s">
        <v>1021</v>
      </c>
      <c r="R164" t="s">
        <v>1022</v>
      </c>
      <c r="S164" t="str">
        <f t="shared" si="124"/>
        <v>Hospice care, Residents of a licensed health facility, Cancer related care, Palliative care</v>
      </c>
      <c r="T164" t="s">
        <v>1021</v>
      </c>
      <c r="V164">
        <v>0</v>
      </c>
      <c r="Y164">
        <v>1</v>
      </c>
      <c r="Z164" t="s">
        <v>1021</v>
      </c>
      <c r="AB164">
        <v>1</v>
      </c>
      <c r="AC164" t="s">
        <v>1023</v>
      </c>
      <c r="AD164" t="s">
        <v>1024</v>
      </c>
      <c r="AE164"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AF164" t="s">
        <v>1025</v>
      </c>
      <c r="AG164" t="s">
        <v>1026</v>
      </c>
      <c r="AH164" t="str">
        <f t="shared" si="125"/>
        <v>Proper storage and disposal of the drug, Benefits of the use of the drug, Risks of the use of the drug, Alternative treatment options</v>
      </c>
      <c r="AI164" t="s">
        <v>1021</v>
      </c>
      <c r="AJ164" t="s">
        <v>1010</v>
      </c>
      <c r="AK164" t="str">
        <f t="shared" si="130"/>
        <v>Risk of overdose, Risk of “dependence”, Risk of addiction, Risk of misuse, Risk of drug interaction</v>
      </c>
      <c r="AL164" t="s">
        <v>1021</v>
      </c>
      <c r="AN164" t="str">
        <f t="shared" si="126"/>
        <v>All opioids , All Schedule II drugs, including opioids</v>
      </c>
      <c r="AO164" t="s">
        <v>1021</v>
      </c>
      <c r="AQ164">
        <v>1</v>
      </c>
      <c r="AR164" t="s">
        <v>1017</v>
      </c>
      <c r="AT164" t="str">
        <f t="shared" si="131"/>
        <v>Licensing board of the practitioner violating the law, The Division of Consumer Affairs</v>
      </c>
      <c r="AU164" t="s">
        <v>1003</v>
      </c>
      <c r="AW164" t="str">
        <f t="shared" si="132"/>
        <v>Criminal penalty, Civil penalty, Professional disciplinary action</v>
      </c>
      <c r="AX164" t="s">
        <v>981</v>
      </c>
      <c r="AZ164">
        <v>1</v>
      </c>
      <c r="BA164" t="s">
        <v>1027</v>
      </c>
      <c r="BC164" t="str">
        <f t="shared" si="127"/>
        <v>Physicians, Dentists, Nurse practitioners, Physician Assistants, Optometrist, Podiatrist</v>
      </c>
      <c r="BD164" t="s">
        <v>1021</v>
      </c>
      <c r="BF164" t="str">
        <f t="shared" si="117"/>
        <v>Informed consent must be obtained in all circumstances</v>
      </c>
      <c r="BG164" t="s">
        <v>1027</v>
      </c>
      <c r="BI164" t="str">
        <f t="shared" si="119"/>
        <v>Hospice care</v>
      </c>
      <c r="BJ164" t="s">
        <v>966</v>
      </c>
      <c r="BK164" t="s">
        <v>1013</v>
      </c>
      <c r="BL164" t="str">
        <f t="shared" si="120"/>
        <v>Parent, Guardian</v>
      </c>
      <c r="BM164" t="s">
        <v>1027</v>
      </c>
      <c r="BO164">
        <v>1</v>
      </c>
      <c r="BP164" t="s">
        <v>1027</v>
      </c>
      <c r="BR164">
        <v>1</v>
      </c>
      <c r="BS164" t="s">
        <v>1031</v>
      </c>
      <c r="BT164" t="s">
        <v>1024</v>
      </c>
      <c r="BU164"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BV164" t="s">
        <v>1032</v>
      </c>
      <c r="BW164" t="s">
        <v>1026</v>
      </c>
      <c r="BX164" t="str">
        <f t="shared" si="128"/>
        <v>Proper storage and disposal of the drug, Benefits of the use of the drug, Risks of the use of the drug, Alternative treatment options</v>
      </c>
      <c r="BY164" t="s">
        <v>1027</v>
      </c>
      <c r="BZ164" t="s">
        <v>1010</v>
      </c>
      <c r="CA164" t="str">
        <f t="shared" si="133"/>
        <v xml:space="preserve">Risk of overdose, Risk of “dependence”, Risk of addiction, Risk of misuse, Risk of drug interaction </v>
      </c>
      <c r="CB164" t="s">
        <v>1027</v>
      </c>
      <c r="CD164" t="str">
        <f t="shared" si="129"/>
        <v>All opioids , All Schedule II drugs, including opioids</v>
      </c>
      <c r="CE164" t="s">
        <v>1027</v>
      </c>
      <c r="CG164">
        <v>1</v>
      </c>
      <c r="CH164" t="s">
        <v>1017</v>
      </c>
      <c r="CJ164" t="str">
        <f t="shared" si="121"/>
        <v>Licensing board of the practitioner violating the law, The Division of Consumer Affairs</v>
      </c>
      <c r="CK164" t="s">
        <v>997</v>
      </c>
      <c r="CM164" t="str">
        <f t="shared" si="122"/>
        <v>Criminal penalty, Civil penalty, Professional disciplinary action</v>
      </c>
      <c r="CN164" t="s">
        <v>981</v>
      </c>
    </row>
    <row r="165" spans="1:92" x14ac:dyDescent="0.35">
      <c r="A165" t="s">
        <v>252</v>
      </c>
      <c r="B165" s="1">
        <v>43686</v>
      </c>
      <c r="C165" s="1">
        <v>43830</v>
      </c>
      <c r="D165" t="str">
        <f t="shared" si="98"/>
        <v xml:space="preserve">Yes, for both adults and minors </v>
      </c>
      <c r="E165" t="s">
        <v>1020</v>
      </c>
      <c r="F165" t="s">
        <v>951</v>
      </c>
      <c r="G165" t="str">
        <f t="shared" si="118"/>
        <v>Yes</v>
      </c>
      <c r="H165" t="s">
        <v>983</v>
      </c>
      <c r="J165">
        <v>1</v>
      </c>
      <c r="K165" t="s">
        <v>1021</v>
      </c>
      <c r="M165" t="str">
        <f t="shared" si="123"/>
        <v>Physicians, Dentists, Nurse practitioners, Physician Assistants, Optometrist, Podiatrist</v>
      </c>
      <c r="N165" t="s">
        <v>1021</v>
      </c>
      <c r="P165" t="str">
        <f>("Treatment of acute pain, Treatment of chronic pain, Treatment of all pain, Initial prescriptions")</f>
        <v>Treatment of acute pain, Treatment of chronic pain, Treatment of all pain, Initial prescriptions</v>
      </c>
      <c r="Q165" t="s">
        <v>1021</v>
      </c>
      <c r="R165" t="s">
        <v>1022</v>
      </c>
      <c r="S165" t="str">
        <f t="shared" si="124"/>
        <v>Hospice care, Residents of a licensed health facility, Cancer related care, Palliative care</v>
      </c>
      <c r="T165" t="s">
        <v>1021</v>
      </c>
      <c r="V165">
        <v>0</v>
      </c>
      <c r="Y165">
        <v>1</v>
      </c>
      <c r="Z165" t="s">
        <v>1021</v>
      </c>
      <c r="AB165">
        <v>1</v>
      </c>
      <c r="AC165" t="s">
        <v>1023</v>
      </c>
      <c r="AD165" t="s">
        <v>1024</v>
      </c>
      <c r="AE165"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AF165" t="s">
        <v>1025</v>
      </c>
      <c r="AG165" t="s">
        <v>1026</v>
      </c>
      <c r="AH165" t="str">
        <f t="shared" si="125"/>
        <v>Proper storage and disposal of the drug, Benefits of the use of the drug, Risks of the use of the drug, Alternative treatment options</v>
      </c>
      <c r="AI165" t="s">
        <v>1021</v>
      </c>
      <c r="AJ165" t="s">
        <v>1010</v>
      </c>
      <c r="AK165" t="str">
        <f t="shared" si="130"/>
        <v>Risk of overdose, Risk of “dependence”, Risk of addiction, Risk of misuse, Risk of drug interaction</v>
      </c>
      <c r="AL165" t="s">
        <v>1021</v>
      </c>
      <c r="AN165" t="str">
        <f t="shared" si="126"/>
        <v>All opioids , All Schedule II drugs, including opioids</v>
      </c>
      <c r="AO165" t="s">
        <v>1021</v>
      </c>
      <c r="AQ165">
        <v>1</v>
      </c>
      <c r="AR165" t="s">
        <v>1033</v>
      </c>
      <c r="AT165" t="str">
        <f t="shared" si="131"/>
        <v>Licensing board of the practitioner violating the law, The Division of Consumer Affairs</v>
      </c>
      <c r="AU165" t="s">
        <v>1003</v>
      </c>
      <c r="AW165" t="str">
        <f t="shared" si="132"/>
        <v>Criminal penalty, Civil penalty, Professional disciplinary action</v>
      </c>
      <c r="AX165" t="s">
        <v>981</v>
      </c>
      <c r="AZ165">
        <v>1</v>
      </c>
      <c r="BA165" t="s">
        <v>1027</v>
      </c>
      <c r="BC165" t="str">
        <f t="shared" si="127"/>
        <v>Physicians, Dentists, Nurse practitioners, Physician Assistants, Optometrist, Podiatrist</v>
      </c>
      <c r="BD165" t="s">
        <v>1027</v>
      </c>
      <c r="BF165" t="str">
        <f t="shared" si="117"/>
        <v>Informed consent must be obtained in all circumstances</v>
      </c>
      <c r="BG165" t="s">
        <v>1034</v>
      </c>
      <c r="BI165" t="str">
        <f t="shared" si="119"/>
        <v>Hospice care</v>
      </c>
      <c r="BJ165" t="s">
        <v>966</v>
      </c>
      <c r="BK165" t="s">
        <v>1013</v>
      </c>
      <c r="BL165" t="str">
        <f t="shared" si="120"/>
        <v>Parent, Guardian</v>
      </c>
      <c r="BM165" t="s">
        <v>1027</v>
      </c>
      <c r="BO165">
        <v>1</v>
      </c>
      <c r="BP165" t="s">
        <v>1027</v>
      </c>
      <c r="BR165">
        <v>1</v>
      </c>
      <c r="BS165" t="s">
        <v>1023</v>
      </c>
      <c r="BT165" t="s">
        <v>1024</v>
      </c>
      <c r="BU165" t="str">
        <f>("Drug screening agreement, Prescription refill policy, Plans for treatment discontinuation , Random pill counts, Alternative treatment options, Documentation of informed consent")</f>
        <v>Drug screening agreement, Prescription refill policy, Plans for treatment discontinuation , Random pill counts, Alternative treatment options, Documentation of informed consent</v>
      </c>
      <c r="BV165" t="s">
        <v>1029</v>
      </c>
      <c r="BW165" t="s">
        <v>1026</v>
      </c>
      <c r="BX165" t="str">
        <f t="shared" si="128"/>
        <v>Proper storage and disposal of the drug, Benefits of the use of the drug, Risks of the use of the drug, Alternative treatment options</v>
      </c>
      <c r="BY165" t="s">
        <v>1027</v>
      </c>
      <c r="BZ165" t="s">
        <v>1010</v>
      </c>
      <c r="CA165" t="str">
        <f t="shared" si="133"/>
        <v xml:space="preserve">Risk of overdose, Risk of “dependence”, Risk of addiction, Risk of misuse, Risk of drug interaction </v>
      </c>
      <c r="CB165" t="s">
        <v>1027</v>
      </c>
      <c r="CD165" t="str">
        <f t="shared" si="129"/>
        <v>All opioids , All Schedule II drugs, including opioids</v>
      </c>
      <c r="CE165" t="s">
        <v>1027</v>
      </c>
      <c r="CG165">
        <v>1</v>
      </c>
      <c r="CH165" t="s">
        <v>1017</v>
      </c>
      <c r="CJ165" t="str">
        <f t="shared" si="121"/>
        <v>Licensing board of the practitioner violating the law, The Division of Consumer Affairs</v>
      </c>
      <c r="CK165" t="s">
        <v>1035</v>
      </c>
      <c r="CM165" t="str">
        <f t="shared" si="122"/>
        <v>Criminal penalty, Civil penalty, Professional disciplinary action</v>
      </c>
      <c r="CN165" t="s">
        <v>981</v>
      </c>
    </row>
    <row r="166" spans="1:92" x14ac:dyDescent="0.35">
      <c r="A166" t="s">
        <v>253</v>
      </c>
      <c r="B166" s="1">
        <v>41640</v>
      </c>
      <c r="C166" s="1">
        <v>41752</v>
      </c>
      <c r="D166" t="str">
        <f t="shared" si="98"/>
        <v xml:space="preserve">Yes, for both adults and minors </v>
      </c>
      <c r="E166" t="s">
        <v>1036</v>
      </c>
      <c r="G166" t="str">
        <f t="shared" ref="G166:G173" si="134">("No")</f>
        <v>No</v>
      </c>
      <c r="J166">
        <v>1</v>
      </c>
      <c r="K166" t="s">
        <v>1036</v>
      </c>
      <c r="M166" t="str">
        <f>("Physicians, Dentists, Nurse practitioners, Physician Assistants, Podiatrist")</f>
        <v>Physicians, Dentists, Nurse practitioners, Physician Assistants, Podiatrist</v>
      </c>
      <c r="N166" t="s">
        <v>1037</v>
      </c>
      <c r="P166" t="str">
        <f t="shared" ref="P166:P171" si="135">("Treatment of chronic pain")</f>
        <v>Treatment of chronic pain</v>
      </c>
      <c r="Q166" t="s">
        <v>1036</v>
      </c>
      <c r="S166" t="str">
        <f t="shared" ref="S166:S173" si="136">("Treatment of a terminal condition")</f>
        <v>Treatment of a terminal condition</v>
      </c>
      <c r="T166" t="s">
        <v>1038</v>
      </c>
      <c r="V166">
        <v>1</v>
      </c>
      <c r="W166" t="s">
        <v>1036</v>
      </c>
      <c r="Y166">
        <v>1</v>
      </c>
      <c r="Z166" t="s">
        <v>1036</v>
      </c>
      <c r="AB166">
        <v>0</v>
      </c>
      <c r="AD166" t="s">
        <v>1039</v>
      </c>
      <c r="AE166" t="str">
        <f t="shared" ref="AE166:AE173" si="137">("That a patient should receive prescriptions from single prescriber where possible, That a patient should receive prescriptions from single pharmacy where possible, Documentation of informed consent")</f>
        <v>That a patient should receive prescriptions from single prescriber where possible, That a patient should receive prescriptions from single pharmacy where possible, Documentation of informed consent</v>
      </c>
      <c r="AF166" t="s">
        <v>1040</v>
      </c>
      <c r="AG166" t="s">
        <v>1041</v>
      </c>
      <c r="AH166" t="str">
        <f t="shared" ref="AH166:AH171" si="138">("Benefits of the use of the drug, Risks of the use of the drug")</f>
        <v>Benefits of the use of the drug, Risks of the use of the drug</v>
      </c>
      <c r="AI166" t="s">
        <v>1036</v>
      </c>
      <c r="AK166" t="str">
        <f t="shared" ref="AK166:AK171" si="139">("Law doesn’t specify which specific risks must be discussed")</f>
        <v>Law doesn’t specify which specific risks must be discussed</v>
      </c>
      <c r="AN166" t="str">
        <f t="shared" ref="AN166:AN171" si="140">("All controlled substances, including all opioids")</f>
        <v>All controlled substances, including all opioids</v>
      </c>
      <c r="AO166" t="s">
        <v>1036</v>
      </c>
      <c r="AQ166">
        <v>1</v>
      </c>
      <c r="AR166" t="s">
        <v>1036</v>
      </c>
      <c r="AT166" t="str">
        <f t="shared" ref="AT166:AT173" si="141">("Licensing board of the practitioner violating the law")</f>
        <v>Licensing board of the practitioner violating the law</v>
      </c>
      <c r="AU166" t="s">
        <v>1042</v>
      </c>
      <c r="AW166" t="str">
        <f t="shared" ref="AW166:AW173" si="142">("Professional disciplinary action")</f>
        <v>Professional disciplinary action</v>
      </c>
      <c r="AX166" t="s">
        <v>1036</v>
      </c>
      <c r="AZ166">
        <v>1</v>
      </c>
      <c r="BA166" t="s">
        <v>1036</v>
      </c>
      <c r="BC166" t="str">
        <f>("Physicians, Dentists, Nurse practitioners, Physician Assistants, Podiatrist")</f>
        <v>Physicians, Dentists, Nurse practitioners, Physician Assistants, Podiatrist</v>
      </c>
      <c r="BD166" t="s">
        <v>1037</v>
      </c>
      <c r="BF166" t="str">
        <f t="shared" ref="BF166:BF171" si="143">("Treatment of chronic pain")</f>
        <v>Treatment of chronic pain</v>
      </c>
      <c r="BG166" t="s">
        <v>1036</v>
      </c>
      <c r="BI166" t="str">
        <f t="shared" ref="BI166:BI173" si="144">("Treatment of a terminal condition")</f>
        <v>Treatment of a terminal condition</v>
      </c>
      <c r="BJ166" t="s">
        <v>1038</v>
      </c>
      <c r="BL166" t="str">
        <f t="shared" ref="BL166:BL173" si="145">("Guardian, Surrogate")</f>
        <v>Guardian, Surrogate</v>
      </c>
      <c r="BM166" t="s">
        <v>1036</v>
      </c>
      <c r="BO166">
        <v>1</v>
      </c>
      <c r="BP166" t="s">
        <v>1036</v>
      </c>
      <c r="BR166">
        <v>0</v>
      </c>
      <c r="BT166" t="s">
        <v>1039</v>
      </c>
      <c r="BU166" t="str">
        <f t="shared" ref="BU166:BU173" si="146">("That a patient should receive prescriptions from single prescriber where possible, That a patient should receive prescriptions from single pharmacy where possible, Documentation of informed consent")</f>
        <v>That a patient should receive prescriptions from single prescriber where possible, That a patient should receive prescriptions from single pharmacy where possible, Documentation of informed consent</v>
      </c>
      <c r="BV166" t="s">
        <v>1043</v>
      </c>
      <c r="BW166" t="s">
        <v>1041</v>
      </c>
      <c r="BX166" t="str">
        <f t="shared" ref="BX166:BX171" si="147">("Benefits of the use of the drug, Risks of the use of the drug")</f>
        <v>Benefits of the use of the drug, Risks of the use of the drug</v>
      </c>
      <c r="BY166" t="s">
        <v>1036</v>
      </c>
      <c r="CA166" t="str">
        <f t="shared" ref="CA166:CA171" si="148">("Law doesn't specify which specific risks must be discussed")</f>
        <v>Law doesn't specify which specific risks must be discussed</v>
      </c>
      <c r="CD166" t="str">
        <f t="shared" ref="CD166:CD171" si="149">("All controlled substances, including all opioids")</f>
        <v>All controlled substances, including all opioids</v>
      </c>
      <c r="CE166" t="s">
        <v>1036</v>
      </c>
      <c r="CG166">
        <v>1</v>
      </c>
      <c r="CH166" t="s">
        <v>1036</v>
      </c>
      <c r="CJ166" t="str">
        <f t="shared" ref="CJ166:CJ173" si="150">("Licensing board of the practitioner violating the law")</f>
        <v>Licensing board of the practitioner violating the law</v>
      </c>
      <c r="CK166" t="s">
        <v>1044</v>
      </c>
      <c r="CM166" t="str">
        <f t="shared" ref="CM166:CM173" si="151">("Professional disciplinary action")</f>
        <v>Professional disciplinary action</v>
      </c>
      <c r="CN166" t="s">
        <v>1036</v>
      </c>
    </row>
    <row r="167" spans="1:92" x14ac:dyDescent="0.35">
      <c r="A167" t="s">
        <v>253</v>
      </c>
      <c r="B167" s="1">
        <v>41753</v>
      </c>
      <c r="C167" s="1">
        <v>42703</v>
      </c>
      <c r="D167" t="str">
        <f t="shared" si="98"/>
        <v xml:space="preserve">Yes, for both adults and minors </v>
      </c>
      <c r="E167" t="s">
        <v>1045</v>
      </c>
      <c r="G167" t="str">
        <f t="shared" si="134"/>
        <v>No</v>
      </c>
      <c r="J167">
        <v>1</v>
      </c>
      <c r="K167" t="s">
        <v>1045</v>
      </c>
      <c r="M167" t="str">
        <f t="shared" ref="M167:M173" si="152">("Physicians, Dentists, Nurse practitioners, Physician Assistants, Optometrist, Podiatrist")</f>
        <v>Physicians, Dentists, Nurse practitioners, Physician Assistants, Optometrist, Podiatrist</v>
      </c>
      <c r="N167" t="s">
        <v>1046</v>
      </c>
      <c r="P167" t="str">
        <f t="shared" si="135"/>
        <v>Treatment of chronic pain</v>
      </c>
      <c r="Q167" t="s">
        <v>1045</v>
      </c>
      <c r="S167" t="str">
        <f t="shared" si="136"/>
        <v>Treatment of a terminal condition</v>
      </c>
      <c r="T167" t="s">
        <v>1047</v>
      </c>
      <c r="V167">
        <v>1</v>
      </c>
      <c r="W167" t="s">
        <v>1045</v>
      </c>
      <c r="Y167">
        <v>1</v>
      </c>
      <c r="Z167" t="s">
        <v>1045</v>
      </c>
      <c r="AB167">
        <v>0</v>
      </c>
      <c r="AD167" t="s">
        <v>1039</v>
      </c>
      <c r="AE167" t="str">
        <f t="shared" si="137"/>
        <v>That a patient should receive prescriptions from single prescriber where possible, That a patient should receive prescriptions from single pharmacy where possible, Documentation of informed consent</v>
      </c>
      <c r="AF167" t="s">
        <v>1048</v>
      </c>
      <c r="AG167" t="s">
        <v>1041</v>
      </c>
      <c r="AH167" t="str">
        <f t="shared" si="138"/>
        <v>Benefits of the use of the drug, Risks of the use of the drug</v>
      </c>
      <c r="AI167" t="s">
        <v>1045</v>
      </c>
      <c r="AK167" t="str">
        <f t="shared" si="139"/>
        <v>Law doesn’t specify which specific risks must be discussed</v>
      </c>
      <c r="AN167" t="str">
        <f t="shared" si="140"/>
        <v>All controlled substances, including all opioids</v>
      </c>
      <c r="AO167" t="s">
        <v>1045</v>
      </c>
      <c r="AQ167">
        <v>1</v>
      </c>
      <c r="AR167" t="s">
        <v>1049</v>
      </c>
      <c r="AT167" t="str">
        <f t="shared" si="141"/>
        <v>Licensing board of the practitioner violating the law</v>
      </c>
      <c r="AU167" t="s">
        <v>1050</v>
      </c>
      <c r="AW167" t="str">
        <f t="shared" si="142"/>
        <v>Professional disciplinary action</v>
      </c>
      <c r="AX167" t="s">
        <v>1045</v>
      </c>
      <c r="AZ167">
        <v>1</v>
      </c>
      <c r="BA167" t="s">
        <v>1045</v>
      </c>
      <c r="BC167" t="str">
        <f t="shared" ref="BC167:BC173" si="153">("Physicians, Dentists, Nurse practitioners, Physician Assistants, Optometrist, Podiatrist")</f>
        <v>Physicians, Dentists, Nurse practitioners, Physician Assistants, Optometrist, Podiatrist</v>
      </c>
      <c r="BD167" t="s">
        <v>1046</v>
      </c>
      <c r="BF167" t="str">
        <f t="shared" si="143"/>
        <v>Treatment of chronic pain</v>
      </c>
      <c r="BG167" t="s">
        <v>1045</v>
      </c>
      <c r="BI167" t="str">
        <f t="shared" si="144"/>
        <v>Treatment of a terminal condition</v>
      </c>
      <c r="BJ167" t="s">
        <v>1047</v>
      </c>
      <c r="BL167" t="str">
        <f t="shared" si="145"/>
        <v>Guardian, Surrogate</v>
      </c>
      <c r="BM167" t="s">
        <v>1051</v>
      </c>
      <c r="BO167">
        <v>1</v>
      </c>
      <c r="BP167" t="s">
        <v>1051</v>
      </c>
      <c r="BR167">
        <v>0</v>
      </c>
      <c r="BT167" t="s">
        <v>1039</v>
      </c>
      <c r="BU167" t="str">
        <f t="shared" si="146"/>
        <v>That a patient should receive prescriptions from single prescriber where possible, That a patient should receive prescriptions from single pharmacy where possible, Documentation of informed consent</v>
      </c>
      <c r="BV167" t="s">
        <v>1052</v>
      </c>
      <c r="BW167" t="s">
        <v>1041</v>
      </c>
      <c r="BX167" t="str">
        <f t="shared" si="147"/>
        <v>Benefits of the use of the drug, Risks of the use of the drug</v>
      </c>
      <c r="BY167" t="s">
        <v>1051</v>
      </c>
      <c r="CA167" t="str">
        <f t="shared" si="148"/>
        <v>Law doesn't specify which specific risks must be discussed</v>
      </c>
      <c r="CD167" t="str">
        <f t="shared" si="149"/>
        <v>All controlled substances, including all opioids</v>
      </c>
      <c r="CE167" t="s">
        <v>1045</v>
      </c>
      <c r="CG167">
        <v>1</v>
      </c>
      <c r="CH167" t="s">
        <v>1045</v>
      </c>
      <c r="CJ167" t="str">
        <f t="shared" si="150"/>
        <v>Licensing board of the practitioner violating the law</v>
      </c>
      <c r="CK167" t="s">
        <v>1050</v>
      </c>
      <c r="CM167" t="str">
        <f t="shared" si="151"/>
        <v>Professional disciplinary action</v>
      </c>
      <c r="CN167" t="s">
        <v>1045</v>
      </c>
    </row>
    <row r="168" spans="1:92" x14ac:dyDescent="0.35">
      <c r="A168" t="s">
        <v>253</v>
      </c>
      <c r="B168" s="1">
        <v>42704</v>
      </c>
      <c r="C168" s="1">
        <v>42733</v>
      </c>
      <c r="D168" t="str">
        <f t="shared" si="98"/>
        <v xml:space="preserve">Yes, for both adults and minors </v>
      </c>
      <c r="E168" t="s">
        <v>1053</v>
      </c>
      <c r="G168" t="str">
        <f t="shared" si="134"/>
        <v>No</v>
      </c>
      <c r="J168">
        <v>1</v>
      </c>
      <c r="K168" t="s">
        <v>1053</v>
      </c>
      <c r="M168" t="str">
        <f t="shared" si="152"/>
        <v>Physicians, Dentists, Nurse practitioners, Physician Assistants, Optometrist, Podiatrist</v>
      </c>
      <c r="N168" t="s">
        <v>1054</v>
      </c>
      <c r="P168" t="str">
        <f t="shared" si="135"/>
        <v>Treatment of chronic pain</v>
      </c>
      <c r="Q168" t="s">
        <v>1053</v>
      </c>
      <c r="S168" t="str">
        <f t="shared" si="136"/>
        <v>Treatment of a terminal condition</v>
      </c>
      <c r="T168" t="s">
        <v>1055</v>
      </c>
      <c r="V168">
        <v>1</v>
      </c>
      <c r="W168" t="s">
        <v>1053</v>
      </c>
      <c r="Y168">
        <v>1</v>
      </c>
      <c r="Z168" t="s">
        <v>1053</v>
      </c>
      <c r="AB168">
        <v>0</v>
      </c>
      <c r="AD168" t="s">
        <v>1056</v>
      </c>
      <c r="AE168" t="str">
        <f t="shared" si="137"/>
        <v>That a patient should receive prescriptions from single prescriber where possible, That a patient should receive prescriptions from single pharmacy where possible, Documentation of informed consent</v>
      </c>
      <c r="AF168" t="s">
        <v>1057</v>
      </c>
      <c r="AG168" t="s">
        <v>1058</v>
      </c>
      <c r="AH168" t="str">
        <f t="shared" si="138"/>
        <v>Benefits of the use of the drug, Risks of the use of the drug</v>
      </c>
      <c r="AI168" t="s">
        <v>1053</v>
      </c>
      <c r="AK168" t="str">
        <f t="shared" si="139"/>
        <v>Law doesn’t specify which specific risks must be discussed</v>
      </c>
      <c r="AN168" t="str">
        <f t="shared" si="140"/>
        <v>All controlled substances, including all opioids</v>
      </c>
      <c r="AO168" t="s">
        <v>1053</v>
      </c>
      <c r="AQ168">
        <v>1</v>
      </c>
      <c r="AR168" t="s">
        <v>1059</v>
      </c>
      <c r="AT168" t="str">
        <f t="shared" si="141"/>
        <v>Licensing board of the practitioner violating the law</v>
      </c>
      <c r="AU168" t="s">
        <v>1060</v>
      </c>
      <c r="AW168" t="str">
        <f t="shared" si="142"/>
        <v>Professional disciplinary action</v>
      </c>
      <c r="AX168" t="s">
        <v>1053</v>
      </c>
      <c r="AZ168">
        <v>1</v>
      </c>
      <c r="BA168" t="s">
        <v>1053</v>
      </c>
      <c r="BC168" t="str">
        <f t="shared" si="153"/>
        <v>Physicians, Dentists, Nurse practitioners, Physician Assistants, Optometrist, Podiatrist</v>
      </c>
      <c r="BD168" t="s">
        <v>1054</v>
      </c>
      <c r="BF168" t="str">
        <f t="shared" si="143"/>
        <v>Treatment of chronic pain</v>
      </c>
      <c r="BG168" t="s">
        <v>1053</v>
      </c>
      <c r="BI168" t="str">
        <f t="shared" si="144"/>
        <v>Treatment of a terminal condition</v>
      </c>
      <c r="BJ168" t="s">
        <v>1055</v>
      </c>
      <c r="BL168" t="str">
        <f t="shared" si="145"/>
        <v>Guardian, Surrogate</v>
      </c>
      <c r="BM168" t="s">
        <v>1053</v>
      </c>
      <c r="BO168">
        <v>1</v>
      </c>
      <c r="BP168" t="s">
        <v>1053</v>
      </c>
      <c r="BR168">
        <v>0</v>
      </c>
      <c r="BT168" t="s">
        <v>1056</v>
      </c>
      <c r="BU168" t="str">
        <f t="shared" si="146"/>
        <v>That a patient should receive prescriptions from single prescriber where possible, That a patient should receive prescriptions from single pharmacy where possible, Documentation of informed consent</v>
      </c>
      <c r="BV168" t="s">
        <v>1061</v>
      </c>
      <c r="BW168" t="s">
        <v>1058</v>
      </c>
      <c r="BX168" t="str">
        <f t="shared" si="147"/>
        <v>Benefits of the use of the drug, Risks of the use of the drug</v>
      </c>
      <c r="BY168" t="s">
        <v>1053</v>
      </c>
      <c r="CA168" t="str">
        <f t="shared" si="148"/>
        <v>Law doesn't specify which specific risks must be discussed</v>
      </c>
      <c r="CD168" t="str">
        <f t="shared" si="149"/>
        <v>All controlled substances, including all opioids</v>
      </c>
      <c r="CE168" t="s">
        <v>1053</v>
      </c>
      <c r="CG168">
        <v>1</v>
      </c>
      <c r="CH168" t="s">
        <v>1053</v>
      </c>
      <c r="CJ168" t="str">
        <f t="shared" si="150"/>
        <v>Licensing board of the practitioner violating the law</v>
      </c>
      <c r="CK168" t="s">
        <v>1062</v>
      </c>
      <c r="CM168" t="str">
        <f t="shared" si="151"/>
        <v>Professional disciplinary action</v>
      </c>
      <c r="CN168" t="s">
        <v>1053</v>
      </c>
    </row>
    <row r="169" spans="1:92" x14ac:dyDescent="0.35">
      <c r="A169" t="s">
        <v>253</v>
      </c>
      <c r="B169" s="1">
        <v>42734</v>
      </c>
      <c r="C169" s="1">
        <v>42989</v>
      </c>
      <c r="D169" t="str">
        <f t="shared" si="98"/>
        <v xml:space="preserve">Yes, for both adults and minors </v>
      </c>
      <c r="E169" t="s">
        <v>1063</v>
      </c>
      <c r="G169" t="str">
        <f t="shared" si="134"/>
        <v>No</v>
      </c>
      <c r="J169">
        <v>1</v>
      </c>
      <c r="K169" t="s">
        <v>1063</v>
      </c>
      <c r="M169" t="str">
        <f t="shared" si="152"/>
        <v>Physicians, Dentists, Nurse practitioners, Physician Assistants, Optometrist, Podiatrist</v>
      </c>
      <c r="N169" t="s">
        <v>1064</v>
      </c>
      <c r="P169" t="str">
        <f t="shared" si="135"/>
        <v>Treatment of chronic pain</v>
      </c>
      <c r="Q169" t="s">
        <v>1063</v>
      </c>
      <c r="S169" t="str">
        <f t="shared" si="136"/>
        <v>Treatment of a terminal condition</v>
      </c>
      <c r="T169" t="s">
        <v>1065</v>
      </c>
      <c r="V169">
        <v>1</v>
      </c>
      <c r="W169" t="s">
        <v>1066</v>
      </c>
      <c r="Y169">
        <v>1</v>
      </c>
      <c r="Z169" t="s">
        <v>1063</v>
      </c>
      <c r="AB169">
        <v>0</v>
      </c>
      <c r="AD169" t="s">
        <v>1056</v>
      </c>
      <c r="AE169" t="str">
        <f t="shared" si="137"/>
        <v>That a patient should receive prescriptions from single prescriber where possible, That a patient should receive prescriptions from single pharmacy where possible, Documentation of informed consent</v>
      </c>
      <c r="AF169" t="s">
        <v>1067</v>
      </c>
      <c r="AG169" t="s">
        <v>1058</v>
      </c>
      <c r="AH169" t="str">
        <f t="shared" si="138"/>
        <v>Benefits of the use of the drug, Risks of the use of the drug</v>
      </c>
      <c r="AI169" t="s">
        <v>1063</v>
      </c>
      <c r="AK169" t="str">
        <f t="shared" si="139"/>
        <v>Law doesn’t specify which specific risks must be discussed</v>
      </c>
      <c r="AN169" t="str">
        <f t="shared" si="140"/>
        <v>All controlled substances, including all opioids</v>
      </c>
      <c r="AO169" t="s">
        <v>1063</v>
      </c>
      <c r="AQ169">
        <v>1</v>
      </c>
      <c r="AR169" t="s">
        <v>1063</v>
      </c>
      <c r="AT169" t="str">
        <f t="shared" si="141"/>
        <v>Licensing board of the practitioner violating the law</v>
      </c>
      <c r="AU169" t="s">
        <v>1068</v>
      </c>
      <c r="AW169" t="str">
        <f t="shared" si="142"/>
        <v>Professional disciplinary action</v>
      </c>
      <c r="AX169" t="s">
        <v>1063</v>
      </c>
      <c r="AZ169">
        <v>1</v>
      </c>
      <c r="BA169" t="s">
        <v>1063</v>
      </c>
      <c r="BC169" t="str">
        <f t="shared" si="153"/>
        <v>Physicians, Dentists, Nurse practitioners, Physician Assistants, Optometrist, Podiatrist</v>
      </c>
      <c r="BD169" t="s">
        <v>1064</v>
      </c>
      <c r="BF169" t="str">
        <f t="shared" si="143"/>
        <v>Treatment of chronic pain</v>
      </c>
      <c r="BG169" t="s">
        <v>1063</v>
      </c>
      <c r="BI169" t="str">
        <f t="shared" si="144"/>
        <v>Treatment of a terminal condition</v>
      </c>
      <c r="BJ169" t="s">
        <v>1069</v>
      </c>
      <c r="BL169" t="str">
        <f t="shared" si="145"/>
        <v>Guardian, Surrogate</v>
      </c>
      <c r="BM169" t="s">
        <v>1070</v>
      </c>
      <c r="BO169">
        <v>1</v>
      </c>
      <c r="BP169" t="s">
        <v>1070</v>
      </c>
      <c r="BR169">
        <v>0</v>
      </c>
      <c r="BT169" t="s">
        <v>1056</v>
      </c>
      <c r="BU169" t="str">
        <f t="shared" si="146"/>
        <v>That a patient should receive prescriptions from single prescriber where possible, That a patient should receive prescriptions from single pharmacy where possible, Documentation of informed consent</v>
      </c>
      <c r="BV169" t="s">
        <v>1071</v>
      </c>
      <c r="BW169" t="s">
        <v>1058</v>
      </c>
      <c r="BX169" t="str">
        <f t="shared" si="147"/>
        <v>Benefits of the use of the drug, Risks of the use of the drug</v>
      </c>
      <c r="BY169" t="s">
        <v>1070</v>
      </c>
      <c r="CA169" t="str">
        <f t="shared" si="148"/>
        <v>Law doesn't specify which specific risks must be discussed</v>
      </c>
      <c r="CD169" t="str">
        <f t="shared" si="149"/>
        <v>All controlled substances, including all opioids</v>
      </c>
      <c r="CE169" t="s">
        <v>1063</v>
      </c>
      <c r="CG169">
        <v>1</v>
      </c>
      <c r="CH169" t="s">
        <v>1063</v>
      </c>
      <c r="CJ169" t="str">
        <f t="shared" si="150"/>
        <v>Licensing board of the practitioner violating the law</v>
      </c>
      <c r="CK169" t="s">
        <v>1068</v>
      </c>
      <c r="CM169" t="str">
        <f t="shared" si="151"/>
        <v>Professional disciplinary action</v>
      </c>
      <c r="CN169" t="s">
        <v>1063</v>
      </c>
    </row>
    <row r="170" spans="1:92" x14ac:dyDescent="0.35">
      <c r="A170" t="s">
        <v>253</v>
      </c>
      <c r="B170" s="1">
        <v>42990</v>
      </c>
      <c r="C170" s="1">
        <v>43261</v>
      </c>
      <c r="D170" t="str">
        <f t="shared" si="98"/>
        <v xml:space="preserve">Yes, for both adults and minors </v>
      </c>
      <c r="E170" t="s">
        <v>1072</v>
      </c>
      <c r="G170" t="str">
        <f t="shared" si="134"/>
        <v>No</v>
      </c>
      <c r="J170">
        <v>1</v>
      </c>
      <c r="K170" t="s">
        <v>1072</v>
      </c>
      <c r="M170" t="str">
        <f t="shared" si="152"/>
        <v>Physicians, Dentists, Nurse practitioners, Physician Assistants, Optometrist, Podiatrist</v>
      </c>
      <c r="N170" t="s">
        <v>1064</v>
      </c>
      <c r="P170" t="str">
        <f t="shared" si="135"/>
        <v>Treatment of chronic pain</v>
      </c>
      <c r="Q170" t="s">
        <v>1072</v>
      </c>
      <c r="S170" t="str">
        <f t="shared" si="136"/>
        <v>Treatment of a terminal condition</v>
      </c>
      <c r="T170" t="s">
        <v>1073</v>
      </c>
      <c r="V170">
        <v>1</v>
      </c>
      <c r="W170" t="s">
        <v>1072</v>
      </c>
      <c r="Y170">
        <v>1</v>
      </c>
      <c r="Z170" t="s">
        <v>1072</v>
      </c>
      <c r="AB170">
        <v>0</v>
      </c>
      <c r="AD170" t="s">
        <v>1056</v>
      </c>
      <c r="AE170" t="str">
        <f t="shared" si="137"/>
        <v>That a patient should receive prescriptions from single prescriber where possible, That a patient should receive prescriptions from single pharmacy where possible, Documentation of informed consent</v>
      </c>
      <c r="AF170" t="s">
        <v>1074</v>
      </c>
      <c r="AG170" t="s">
        <v>1075</v>
      </c>
      <c r="AH170" t="str">
        <f t="shared" si="138"/>
        <v>Benefits of the use of the drug, Risks of the use of the drug</v>
      </c>
      <c r="AI170" t="s">
        <v>1072</v>
      </c>
      <c r="AK170" t="str">
        <f t="shared" si="139"/>
        <v>Law doesn’t specify which specific risks must be discussed</v>
      </c>
      <c r="AN170" t="str">
        <f t="shared" si="140"/>
        <v>All controlled substances, including all opioids</v>
      </c>
      <c r="AO170" t="s">
        <v>1072</v>
      </c>
      <c r="AQ170">
        <v>1</v>
      </c>
      <c r="AR170" t="s">
        <v>1072</v>
      </c>
      <c r="AT170" t="str">
        <f t="shared" si="141"/>
        <v>Licensing board of the practitioner violating the law</v>
      </c>
      <c r="AU170" t="s">
        <v>1072</v>
      </c>
      <c r="AW170" t="str">
        <f t="shared" si="142"/>
        <v>Professional disciplinary action</v>
      </c>
      <c r="AX170" t="s">
        <v>1072</v>
      </c>
      <c r="AZ170">
        <v>1</v>
      </c>
      <c r="BA170" t="s">
        <v>1072</v>
      </c>
      <c r="BC170" t="str">
        <f t="shared" si="153"/>
        <v>Physicians, Dentists, Nurse practitioners, Physician Assistants, Optometrist, Podiatrist</v>
      </c>
      <c r="BD170" t="s">
        <v>1064</v>
      </c>
      <c r="BF170" t="str">
        <f t="shared" si="143"/>
        <v>Treatment of chronic pain</v>
      </c>
      <c r="BG170" t="s">
        <v>1072</v>
      </c>
      <c r="BI170" t="str">
        <f t="shared" si="144"/>
        <v>Treatment of a terminal condition</v>
      </c>
      <c r="BJ170" t="s">
        <v>1073</v>
      </c>
      <c r="BL170" t="str">
        <f t="shared" si="145"/>
        <v>Guardian, Surrogate</v>
      </c>
      <c r="BM170" t="s">
        <v>1072</v>
      </c>
      <c r="BO170">
        <v>1</v>
      </c>
      <c r="BP170" t="s">
        <v>1072</v>
      </c>
      <c r="BR170">
        <v>0</v>
      </c>
      <c r="BT170" t="s">
        <v>1056</v>
      </c>
      <c r="BU170" t="str">
        <f t="shared" si="146"/>
        <v>That a patient should receive prescriptions from single prescriber where possible, That a patient should receive prescriptions from single pharmacy where possible, Documentation of informed consent</v>
      </c>
      <c r="BV170" t="s">
        <v>1074</v>
      </c>
      <c r="BW170" t="s">
        <v>1075</v>
      </c>
      <c r="BX170" t="str">
        <f t="shared" si="147"/>
        <v>Benefits of the use of the drug, Risks of the use of the drug</v>
      </c>
      <c r="BY170" t="s">
        <v>1072</v>
      </c>
      <c r="CA170" t="str">
        <f t="shared" si="148"/>
        <v>Law doesn't specify which specific risks must be discussed</v>
      </c>
      <c r="CD170" t="str">
        <f t="shared" si="149"/>
        <v>All controlled substances, including all opioids</v>
      </c>
      <c r="CE170" t="s">
        <v>1072</v>
      </c>
      <c r="CG170">
        <v>1</v>
      </c>
      <c r="CH170" t="s">
        <v>1072</v>
      </c>
      <c r="CJ170" t="str">
        <f t="shared" si="150"/>
        <v>Licensing board of the practitioner violating the law</v>
      </c>
      <c r="CK170" t="s">
        <v>1072</v>
      </c>
      <c r="CM170" t="str">
        <f t="shared" si="151"/>
        <v>Professional disciplinary action</v>
      </c>
      <c r="CN170" t="s">
        <v>1072</v>
      </c>
    </row>
    <row r="171" spans="1:92" x14ac:dyDescent="0.35">
      <c r="A171" t="s">
        <v>253</v>
      </c>
      <c r="B171" s="1">
        <v>43262</v>
      </c>
      <c r="C171" s="1">
        <v>43629</v>
      </c>
      <c r="D171" t="str">
        <f t="shared" si="98"/>
        <v xml:space="preserve">Yes, for both adults and minors </v>
      </c>
      <c r="E171" t="s">
        <v>1076</v>
      </c>
      <c r="G171" t="str">
        <f t="shared" si="134"/>
        <v>No</v>
      </c>
      <c r="J171">
        <v>1</v>
      </c>
      <c r="K171" t="s">
        <v>1076</v>
      </c>
      <c r="M171" t="str">
        <f t="shared" si="152"/>
        <v>Physicians, Dentists, Nurse practitioners, Physician Assistants, Optometrist, Podiatrist</v>
      </c>
      <c r="N171" t="s">
        <v>1077</v>
      </c>
      <c r="P171" t="str">
        <f t="shared" si="135"/>
        <v>Treatment of chronic pain</v>
      </c>
      <c r="Q171" t="s">
        <v>1076</v>
      </c>
      <c r="S171" t="str">
        <f t="shared" si="136"/>
        <v>Treatment of a terminal condition</v>
      </c>
      <c r="T171" t="s">
        <v>1078</v>
      </c>
      <c r="V171">
        <v>1</v>
      </c>
      <c r="W171" t="s">
        <v>1076</v>
      </c>
      <c r="Y171">
        <v>1</v>
      </c>
      <c r="Z171" t="s">
        <v>1076</v>
      </c>
      <c r="AB171">
        <v>0</v>
      </c>
      <c r="AD171" t="s">
        <v>1079</v>
      </c>
      <c r="AE171" t="str">
        <f t="shared" si="137"/>
        <v>That a patient should receive prescriptions from single prescriber where possible, That a patient should receive prescriptions from single pharmacy where possible, Documentation of informed consent</v>
      </c>
      <c r="AF171" t="s">
        <v>1080</v>
      </c>
      <c r="AG171" t="s">
        <v>1081</v>
      </c>
      <c r="AH171" t="str">
        <f t="shared" si="138"/>
        <v>Benefits of the use of the drug, Risks of the use of the drug</v>
      </c>
      <c r="AI171" t="s">
        <v>1076</v>
      </c>
      <c r="AK171" t="str">
        <f t="shared" si="139"/>
        <v>Law doesn’t specify which specific risks must be discussed</v>
      </c>
      <c r="AN171" t="str">
        <f t="shared" si="140"/>
        <v>All controlled substances, including all opioids</v>
      </c>
      <c r="AO171" t="s">
        <v>1076</v>
      </c>
      <c r="AQ171">
        <v>1</v>
      </c>
      <c r="AR171" t="s">
        <v>1076</v>
      </c>
      <c r="AT171" t="str">
        <f t="shared" si="141"/>
        <v>Licensing board of the practitioner violating the law</v>
      </c>
      <c r="AU171" t="s">
        <v>1082</v>
      </c>
      <c r="AW171" t="str">
        <f t="shared" si="142"/>
        <v>Professional disciplinary action</v>
      </c>
      <c r="AX171" t="s">
        <v>1076</v>
      </c>
      <c r="AZ171">
        <v>1</v>
      </c>
      <c r="BA171" t="s">
        <v>1076</v>
      </c>
      <c r="BC171" t="str">
        <f t="shared" si="153"/>
        <v>Physicians, Dentists, Nurse practitioners, Physician Assistants, Optometrist, Podiatrist</v>
      </c>
      <c r="BD171" t="s">
        <v>1077</v>
      </c>
      <c r="BF171" t="str">
        <f t="shared" si="143"/>
        <v>Treatment of chronic pain</v>
      </c>
      <c r="BG171" t="s">
        <v>1076</v>
      </c>
      <c r="BI171" t="str">
        <f t="shared" si="144"/>
        <v>Treatment of a terminal condition</v>
      </c>
      <c r="BJ171" t="s">
        <v>1078</v>
      </c>
      <c r="BL171" t="str">
        <f t="shared" si="145"/>
        <v>Guardian, Surrogate</v>
      </c>
      <c r="BM171" t="s">
        <v>1076</v>
      </c>
      <c r="BO171">
        <v>1</v>
      </c>
      <c r="BP171" t="s">
        <v>1076</v>
      </c>
      <c r="BR171">
        <v>0</v>
      </c>
      <c r="BT171" t="s">
        <v>1079</v>
      </c>
      <c r="BU171" t="str">
        <f t="shared" si="146"/>
        <v>That a patient should receive prescriptions from single prescriber where possible, That a patient should receive prescriptions from single pharmacy where possible, Documentation of informed consent</v>
      </c>
      <c r="BV171" t="s">
        <v>1080</v>
      </c>
      <c r="BW171" t="s">
        <v>1081</v>
      </c>
      <c r="BX171" t="str">
        <f t="shared" si="147"/>
        <v>Benefits of the use of the drug, Risks of the use of the drug</v>
      </c>
      <c r="BY171" t="s">
        <v>1076</v>
      </c>
      <c r="CA171" t="str">
        <f t="shared" si="148"/>
        <v>Law doesn't specify which specific risks must be discussed</v>
      </c>
      <c r="CD171" t="str">
        <f t="shared" si="149"/>
        <v>All controlled substances, including all opioids</v>
      </c>
      <c r="CE171" t="s">
        <v>1076</v>
      </c>
      <c r="CG171">
        <v>1</v>
      </c>
      <c r="CH171" t="s">
        <v>1076</v>
      </c>
      <c r="CJ171" t="str">
        <f t="shared" si="150"/>
        <v>Licensing board of the practitioner violating the law</v>
      </c>
      <c r="CK171" t="s">
        <v>1082</v>
      </c>
      <c r="CM171" t="str">
        <f t="shared" si="151"/>
        <v>Professional disciplinary action</v>
      </c>
      <c r="CN171" t="s">
        <v>1076</v>
      </c>
    </row>
    <row r="172" spans="1:92" x14ac:dyDescent="0.35">
      <c r="A172" t="s">
        <v>253</v>
      </c>
      <c r="B172" s="1">
        <v>43630</v>
      </c>
      <c r="C172" s="1">
        <v>43812</v>
      </c>
      <c r="D172" t="str">
        <f t="shared" si="98"/>
        <v xml:space="preserve">Yes, for both adults and minors </v>
      </c>
      <c r="E172" t="s">
        <v>1083</v>
      </c>
      <c r="G172" t="str">
        <f t="shared" si="134"/>
        <v>No</v>
      </c>
      <c r="J172">
        <v>1</v>
      </c>
      <c r="K172" t="s">
        <v>1083</v>
      </c>
      <c r="M172" t="str">
        <f t="shared" si="152"/>
        <v>Physicians, Dentists, Nurse practitioners, Physician Assistants, Optometrist, Podiatrist</v>
      </c>
      <c r="N172" t="s">
        <v>1084</v>
      </c>
      <c r="P172" t="str">
        <f>("Treatment of chronic pain, Initial prescriptions, Annually after initial prescription")</f>
        <v>Treatment of chronic pain, Initial prescriptions, Annually after initial prescription</v>
      </c>
      <c r="Q172" t="s">
        <v>1083</v>
      </c>
      <c r="R172" t="s">
        <v>1085</v>
      </c>
      <c r="S172" t="str">
        <f t="shared" si="136"/>
        <v>Treatment of a terminal condition</v>
      </c>
      <c r="T172" t="s">
        <v>1086</v>
      </c>
      <c r="U172" t="s">
        <v>1087</v>
      </c>
      <c r="V172">
        <v>1</v>
      </c>
      <c r="W172" t="s">
        <v>1088</v>
      </c>
      <c r="X172" t="s">
        <v>1089</v>
      </c>
      <c r="Y172">
        <v>1</v>
      </c>
      <c r="Z172" t="s">
        <v>1088</v>
      </c>
      <c r="AA172" t="s">
        <v>1090</v>
      </c>
      <c r="AB172">
        <v>0</v>
      </c>
      <c r="AD172" t="s">
        <v>1091</v>
      </c>
      <c r="AE172" t="str">
        <f t="shared" si="137"/>
        <v>That a patient should receive prescriptions from single prescriber where possible, That a patient should receive prescriptions from single pharmacy where possible, Documentation of informed consent</v>
      </c>
      <c r="AF172" t="s">
        <v>1092</v>
      </c>
      <c r="AG172" t="s">
        <v>1081</v>
      </c>
      <c r="AH172" t="str">
        <f>("Availability of naloxone or other opioid antagonists, Benefits of the use of the drug, Risks of the use of the drug")</f>
        <v>Availability of naloxone or other opioid antagonists, Benefits of the use of the drug, Risks of the use of the drug</v>
      </c>
      <c r="AI172" t="s">
        <v>1083</v>
      </c>
      <c r="AJ172" t="s">
        <v>1093</v>
      </c>
      <c r="AK172" t="str">
        <f>("Risk of overdose")</f>
        <v>Risk of overdose</v>
      </c>
      <c r="AL172" t="s">
        <v>1094</v>
      </c>
      <c r="AM172" t="s">
        <v>1095</v>
      </c>
      <c r="AN172" t="str">
        <f>("All controlled substances, including all opioids, All opioids ")</f>
        <v xml:space="preserve">All controlled substances, including all opioids, All opioids </v>
      </c>
      <c r="AO172" t="s">
        <v>1096</v>
      </c>
      <c r="AQ172">
        <v>1</v>
      </c>
      <c r="AR172" t="s">
        <v>1097</v>
      </c>
      <c r="AT172" t="str">
        <f t="shared" si="141"/>
        <v>Licensing board of the practitioner violating the law</v>
      </c>
      <c r="AU172" t="s">
        <v>1098</v>
      </c>
      <c r="AW172" t="str">
        <f t="shared" si="142"/>
        <v>Professional disciplinary action</v>
      </c>
      <c r="AX172" t="s">
        <v>1097</v>
      </c>
      <c r="AZ172">
        <v>1</v>
      </c>
      <c r="BA172" t="s">
        <v>1083</v>
      </c>
      <c r="BC172" t="str">
        <f t="shared" si="153"/>
        <v>Physicians, Dentists, Nurse practitioners, Physician Assistants, Optometrist, Podiatrist</v>
      </c>
      <c r="BD172" t="s">
        <v>1084</v>
      </c>
      <c r="BF172" t="str">
        <f>("Treatment of chronic pain, Initial prescriptions, Annually after initial prescription")</f>
        <v>Treatment of chronic pain, Initial prescriptions, Annually after initial prescription</v>
      </c>
      <c r="BG172" t="s">
        <v>1083</v>
      </c>
      <c r="BH172" t="s">
        <v>1085</v>
      </c>
      <c r="BI172" t="str">
        <f t="shared" si="144"/>
        <v>Treatment of a terminal condition</v>
      </c>
      <c r="BJ172" t="s">
        <v>1099</v>
      </c>
      <c r="BK172" t="s">
        <v>1087</v>
      </c>
      <c r="BL172" t="str">
        <f t="shared" si="145"/>
        <v>Guardian, Surrogate</v>
      </c>
      <c r="BM172" t="s">
        <v>1100</v>
      </c>
      <c r="BN172" t="s">
        <v>1101</v>
      </c>
      <c r="BO172">
        <v>1</v>
      </c>
      <c r="BP172" t="s">
        <v>1088</v>
      </c>
      <c r="BQ172" t="s">
        <v>1090</v>
      </c>
      <c r="BR172">
        <v>0</v>
      </c>
      <c r="BT172" t="s">
        <v>1091</v>
      </c>
      <c r="BU172" t="str">
        <f t="shared" si="146"/>
        <v>That a patient should receive prescriptions from single prescriber where possible, That a patient should receive prescriptions from single pharmacy where possible, Documentation of informed consent</v>
      </c>
      <c r="BV172" t="s">
        <v>1092</v>
      </c>
      <c r="BW172" t="s">
        <v>1081</v>
      </c>
      <c r="BX172" t="str">
        <f>("Availability of naloxone or other opioid antagonists, Benefits of the use of the drug, Risks of the use of the drug")</f>
        <v>Availability of naloxone or other opioid antagonists, Benefits of the use of the drug, Risks of the use of the drug</v>
      </c>
      <c r="BY172" t="s">
        <v>1083</v>
      </c>
      <c r="BZ172" t="s">
        <v>1093</v>
      </c>
      <c r="CA172" t="str">
        <f>("Risk of overdose")</f>
        <v>Risk of overdose</v>
      </c>
      <c r="CB172" t="s">
        <v>1094</v>
      </c>
      <c r="CC172" t="s">
        <v>1095</v>
      </c>
      <c r="CD172" t="str">
        <f>("All controlled substances, including all opioids, All opioids ")</f>
        <v xml:space="preserve">All controlled substances, including all opioids, All opioids </v>
      </c>
      <c r="CE172" t="s">
        <v>1102</v>
      </c>
      <c r="CG172">
        <v>1</v>
      </c>
      <c r="CH172" t="s">
        <v>1097</v>
      </c>
      <c r="CJ172" t="str">
        <f t="shared" si="150"/>
        <v>Licensing board of the practitioner violating the law</v>
      </c>
      <c r="CK172" t="s">
        <v>1098</v>
      </c>
      <c r="CM172" t="str">
        <f t="shared" si="151"/>
        <v>Professional disciplinary action</v>
      </c>
      <c r="CN172" t="s">
        <v>1097</v>
      </c>
    </row>
    <row r="173" spans="1:92" x14ac:dyDescent="0.35">
      <c r="A173" t="s">
        <v>253</v>
      </c>
      <c r="B173" s="1">
        <v>43813</v>
      </c>
      <c r="C173" s="1">
        <v>43830</v>
      </c>
      <c r="D173" t="str">
        <f t="shared" si="98"/>
        <v xml:space="preserve">Yes, for both adults and minors </v>
      </c>
      <c r="E173" t="s">
        <v>1103</v>
      </c>
      <c r="G173" t="str">
        <f t="shared" si="134"/>
        <v>No</v>
      </c>
      <c r="J173">
        <v>1</v>
      </c>
      <c r="K173" t="s">
        <v>1103</v>
      </c>
      <c r="M173" t="str">
        <f t="shared" si="152"/>
        <v>Physicians, Dentists, Nurse practitioners, Physician Assistants, Optometrist, Podiatrist</v>
      </c>
      <c r="N173" t="s">
        <v>1104</v>
      </c>
      <c r="P173" t="str">
        <f>("Treatment of chronic pain, Initial prescriptions, Annually after initial prescription")</f>
        <v>Treatment of chronic pain, Initial prescriptions, Annually after initial prescription</v>
      </c>
      <c r="Q173" t="s">
        <v>1105</v>
      </c>
      <c r="R173" t="s">
        <v>1106</v>
      </c>
      <c r="S173" t="str">
        <f t="shared" si="136"/>
        <v>Treatment of a terminal condition</v>
      </c>
      <c r="T173" t="s">
        <v>1107</v>
      </c>
      <c r="U173" t="s">
        <v>1087</v>
      </c>
      <c r="V173">
        <v>1</v>
      </c>
      <c r="W173" t="s">
        <v>1108</v>
      </c>
      <c r="X173" t="s">
        <v>1109</v>
      </c>
      <c r="Y173">
        <v>1</v>
      </c>
      <c r="Z173" t="s">
        <v>1108</v>
      </c>
      <c r="AA173" t="s">
        <v>1110</v>
      </c>
      <c r="AB173">
        <v>0</v>
      </c>
      <c r="AD173" t="s">
        <v>1091</v>
      </c>
      <c r="AE173" t="str">
        <f t="shared" si="137"/>
        <v>That a patient should receive prescriptions from single prescriber where possible, That a patient should receive prescriptions from single pharmacy where possible, Documentation of informed consent</v>
      </c>
      <c r="AF173" t="s">
        <v>1111</v>
      </c>
      <c r="AG173" t="s">
        <v>1081</v>
      </c>
      <c r="AH173" t="str">
        <f>("Availability of naloxone or other opioid antagonists, Benefits of the use of the drug, Risks of the use of the drug")</f>
        <v>Availability of naloxone or other opioid antagonists, Benefits of the use of the drug, Risks of the use of the drug</v>
      </c>
      <c r="AI173" t="s">
        <v>1103</v>
      </c>
      <c r="AJ173" t="s">
        <v>1112</v>
      </c>
      <c r="AK173" t="str">
        <f>("Risk of overdose")</f>
        <v>Risk of overdose</v>
      </c>
      <c r="AL173" t="s">
        <v>1113</v>
      </c>
      <c r="AM173" t="s">
        <v>1114</v>
      </c>
      <c r="AN173" t="str">
        <f>("All controlled substances, including all opioids, All opioids ")</f>
        <v xml:space="preserve">All controlled substances, including all opioids, All opioids </v>
      </c>
      <c r="AO173" t="s">
        <v>1103</v>
      </c>
      <c r="AQ173">
        <v>1</v>
      </c>
      <c r="AR173" t="s">
        <v>1115</v>
      </c>
      <c r="AT173" t="str">
        <f t="shared" si="141"/>
        <v>Licensing board of the practitioner violating the law</v>
      </c>
      <c r="AU173" t="s">
        <v>1116</v>
      </c>
      <c r="AW173" t="str">
        <f t="shared" si="142"/>
        <v>Professional disciplinary action</v>
      </c>
      <c r="AX173" t="s">
        <v>1115</v>
      </c>
      <c r="AZ173">
        <v>1</v>
      </c>
      <c r="BA173" t="s">
        <v>1103</v>
      </c>
      <c r="BC173" t="str">
        <f t="shared" si="153"/>
        <v>Physicians, Dentists, Nurse practitioners, Physician Assistants, Optometrist, Podiatrist</v>
      </c>
      <c r="BD173" t="s">
        <v>1104</v>
      </c>
      <c r="BF173" t="str">
        <f>("Treatment of chronic pain, Initial prescriptions, Annually after initial prescription")</f>
        <v>Treatment of chronic pain, Initial prescriptions, Annually after initial prescription</v>
      </c>
      <c r="BG173" t="s">
        <v>1105</v>
      </c>
      <c r="BH173" t="s">
        <v>1106</v>
      </c>
      <c r="BI173" t="str">
        <f t="shared" si="144"/>
        <v>Treatment of a terminal condition</v>
      </c>
      <c r="BJ173" t="s">
        <v>1107</v>
      </c>
      <c r="BK173" t="s">
        <v>1087</v>
      </c>
      <c r="BL173" t="str">
        <f t="shared" si="145"/>
        <v>Guardian, Surrogate</v>
      </c>
      <c r="BM173" t="s">
        <v>1108</v>
      </c>
      <c r="BN173" t="s">
        <v>1117</v>
      </c>
      <c r="BO173">
        <v>1</v>
      </c>
      <c r="BP173" t="s">
        <v>1108</v>
      </c>
      <c r="BQ173" t="s">
        <v>1110</v>
      </c>
      <c r="BR173">
        <v>0</v>
      </c>
      <c r="BT173" t="s">
        <v>1091</v>
      </c>
      <c r="BU173" t="str">
        <f t="shared" si="146"/>
        <v>That a patient should receive prescriptions from single prescriber where possible, That a patient should receive prescriptions from single pharmacy where possible, Documentation of informed consent</v>
      </c>
      <c r="BV173" t="s">
        <v>1111</v>
      </c>
      <c r="BW173" t="s">
        <v>1118</v>
      </c>
      <c r="BX173" t="str">
        <f>("Availability of naloxone or other opioid antagonists, Benefits of the use of the drug, Risks of the use of the drug")</f>
        <v>Availability of naloxone or other opioid antagonists, Benefits of the use of the drug, Risks of the use of the drug</v>
      </c>
      <c r="BY173" t="s">
        <v>1119</v>
      </c>
      <c r="BZ173" t="s">
        <v>1112</v>
      </c>
      <c r="CA173" t="str">
        <f>("Risk of overdose")</f>
        <v>Risk of overdose</v>
      </c>
      <c r="CB173" t="s">
        <v>1113</v>
      </c>
      <c r="CC173" t="s">
        <v>1114</v>
      </c>
      <c r="CD173" t="str">
        <f>("All controlled substances, including all opioids, All opioids ")</f>
        <v xml:space="preserve">All controlled substances, including all opioids, All opioids </v>
      </c>
      <c r="CE173" t="s">
        <v>1103</v>
      </c>
      <c r="CG173">
        <v>1</v>
      </c>
      <c r="CH173" t="s">
        <v>1115</v>
      </c>
      <c r="CJ173" t="str">
        <f t="shared" si="150"/>
        <v>Licensing board of the practitioner violating the law</v>
      </c>
      <c r="CK173" t="s">
        <v>1116</v>
      </c>
      <c r="CM173" t="str">
        <f t="shared" si="151"/>
        <v>Professional disciplinary action</v>
      </c>
      <c r="CN173" t="s">
        <v>1115</v>
      </c>
    </row>
    <row r="174" spans="1:92" x14ac:dyDescent="0.35">
      <c r="A174" t="s">
        <v>254</v>
      </c>
      <c r="B174" s="1">
        <v>41640</v>
      </c>
      <c r="C174" s="1">
        <v>43830</v>
      </c>
      <c r="D174" t="str">
        <f>("No")</f>
        <v>No</v>
      </c>
    </row>
    <row r="175" spans="1:92" x14ac:dyDescent="0.35">
      <c r="A175" t="s">
        <v>255</v>
      </c>
      <c r="B175" s="1">
        <v>41640</v>
      </c>
      <c r="C175" s="1">
        <v>43830</v>
      </c>
      <c r="D175" t="str">
        <f>("No")</f>
        <v>No</v>
      </c>
    </row>
    <row r="176" spans="1:92" x14ac:dyDescent="0.35">
      <c r="A176" t="s">
        <v>256</v>
      </c>
      <c r="B176" s="1">
        <v>41640</v>
      </c>
      <c r="C176" s="1">
        <v>42916</v>
      </c>
      <c r="D176" t="str">
        <f>("No")</f>
        <v>No</v>
      </c>
    </row>
    <row r="177" spans="1:92" x14ac:dyDescent="0.35">
      <c r="A177" t="s">
        <v>256</v>
      </c>
      <c r="B177" s="1">
        <v>42917</v>
      </c>
      <c r="C177" s="1">
        <v>43830</v>
      </c>
      <c r="D177" t="str">
        <f t="shared" ref="D177:D203" si="154">("Yes, for both adults and minors ")</f>
        <v xml:space="preserve">Yes, for both adults and minors </v>
      </c>
      <c r="E177" t="s">
        <v>1120</v>
      </c>
      <c r="G177" t="str">
        <f>("No")</f>
        <v>No</v>
      </c>
      <c r="J177">
        <v>1</v>
      </c>
      <c r="K177" t="s">
        <v>1120</v>
      </c>
      <c r="M177" t="str">
        <f>("Dentists")</f>
        <v>Dentists</v>
      </c>
      <c r="N177" t="s">
        <v>1120</v>
      </c>
      <c r="P177" t="str">
        <f>("Initial prescriptions")</f>
        <v>Initial prescriptions</v>
      </c>
      <c r="Q177" t="s">
        <v>1120</v>
      </c>
      <c r="S177" t="str">
        <f>("No exceptions specified ")</f>
        <v xml:space="preserve">No exceptions specified </v>
      </c>
      <c r="V177">
        <v>1</v>
      </c>
      <c r="W177" t="s">
        <v>1121</v>
      </c>
      <c r="Y177">
        <v>0</v>
      </c>
      <c r="AH177" t="str">
        <f>("Benefits of the use of the drug, Risks of the use of the drug")</f>
        <v>Benefits of the use of the drug, Risks of the use of the drug</v>
      </c>
      <c r="AI177" t="s">
        <v>1121</v>
      </c>
      <c r="AK177" t="str">
        <f>("Risk of “dependence”, Risk of tolerance")</f>
        <v>Risk of “dependence”, Risk of tolerance</v>
      </c>
      <c r="AL177" t="s">
        <v>1121</v>
      </c>
      <c r="AN177" t="str">
        <f>("All controlled substances, including all opioids")</f>
        <v>All controlled substances, including all opioids</v>
      </c>
      <c r="AO177" t="s">
        <v>1120</v>
      </c>
      <c r="AQ177">
        <v>0</v>
      </c>
      <c r="AZ177">
        <v>1</v>
      </c>
      <c r="BA177" t="s">
        <v>1120</v>
      </c>
      <c r="BC177" t="str">
        <f>("Dentists")</f>
        <v>Dentists</v>
      </c>
      <c r="BD177" t="s">
        <v>1120</v>
      </c>
      <c r="BF177" t="str">
        <f>("Initial prescriptions")</f>
        <v>Initial prescriptions</v>
      </c>
      <c r="BG177" t="s">
        <v>1120</v>
      </c>
      <c r="BI177" t="str">
        <f>("No exceptions specified")</f>
        <v>No exceptions specified</v>
      </c>
      <c r="BL177" t="str">
        <f>("Parent, Guardian, Surrogate")</f>
        <v>Parent, Guardian, Surrogate</v>
      </c>
      <c r="BM177" t="s">
        <v>1121</v>
      </c>
      <c r="BO177">
        <v>0</v>
      </c>
      <c r="BX177" t="str">
        <f>("Benefits of the use of the drug, Risks of the use of the drug")</f>
        <v>Benefits of the use of the drug, Risks of the use of the drug</v>
      </c>
      <c r="BY177" t="s">
        <v>1121</v>
      </c>
      <c r="CA177" t="str">
        <f>("Risk of “dependence”, Risk of tolerance")</f>
        <v>Risk of “dependence”, Risk of tolerance</v>
      </c>
      <c r="CB177" t="s">
        <v>1121</v>
      </c>
      <c r="CD177" t="str">
        <f>("All controlled substances, including all opioids")</f>
        <v>All controlled substances, including all opioids</v>
      </c>
      <c r="CE177" t="s">
        <v>1120</v>
      </c>
      <c r="CG177">
        <v>0</v>
      </c>
    </row>
    <row r="178" spans="1:92" x14ac:dyDescent="0.35">
      <c r="A178" t="s">
        <v>257</v>
      </c>
      <c r="B178" s="1">
        <v>41640</v>
      </c>
      <c r="C178" s="1">
        <v>41670</v>
      </c>
      <c r="D178" t="str">
        <f t="shared" si="154"/>
        <v xml:space="preserve">Yes, for both adults and minors </v>
      </c>
      <c r="E178" t="s">
        <v>1122</v>
      </c>
      <c r="G178" t="str">
        <f>("No")</f>
        <v>No</v>
      </c>
      <c r="J178">
        <v>1</v>
      </c>
      <c r="K178" t="s">
        <v>1122</v>
      </c>
      <c r="M178" t="str">
        <f t="shared" ref="M178:M192" si="155">("Physicians, Physician Assistants, Podiatrist")</f>
        <v>Physicians, Physician Assistants, Podiatrist</v>
      </c>
      <c r="N178" t="s">
        <v>1123</v>
      </c>
      <c r="O178" t="s">
        <v>1124</v>
      </c>
      <c r="P178" t="str">
        <f t="shared" ref="P178:P192" si="156">("Treatment of chronic pain")</f>
        <v>Treatment of chronic pain</v>
      </c>
      <c r="Q178" t="s">
        <v>1125</v>
      </c>
      <c r="S178" t="str">
        <f t="shared" ref="S178:S192" si="157">("Treatment of a terminal condition")</f>
        <v>Treatment of a terminal condition</v>
      </c>
      <c r="T178" t="s">
        <v>1126</v>
      </c>
      <c r="U178" t="s">
        <v>1127</v>
      </c>
      <c r="V178">
        <v>1</v>
      </c>
      <c r="W178" t="s">
        <v>1128</v>
      </c>
      <c r="X178" t="s">
        <v>1129</v>
      </c>
      <c r="Y178">
        <v>1</v>
      </c>
      <c r="Z178" t="s">
        <v>1128</v>
      </c>
      <c r="AA178" t="s">
        <v>1130</v>
      </c>
      <c r="AB178">
        <v>0</v>
      </c>
      <c r="AE178" t="str">
        <f t="shared" ref="AE178:AE203" si="158">("Alternative treatment options, Documentation of informed consent")</f>
        <v>Alternative treatment options, Documentation of informed consent</v>
      </c>
      <c r="AF178" t="s">
        <v>1128</v>
      </c>
      <c r="AH178" t="str">
        <f t="shared" ref="AH178:AH198" si="159">("Benefits of the use of the drug, Risks of the use of the drug, Alternative treatment options")</f>
        <v>Benefits of the use of the drug, Risks of the use of the drug, Alternative treatment options</v>
      </c>
      <c r="AI178" t="s">
        <v>1122</v>
      </c>
      <c r="AJ178" t="s">
        <v>1131</v>
      </c>
      <c r="AK178" t="str">
        <f t="shared" ref="AK178:AK198" si="160">("Risk of “dependence”, Risk of addiction, Risk of tolerance")</f>
        <v>Risk of “dependence”, Risk of addiction, Risk of tolerance</v>
      </c>
      <c r="AL178" t="s">
        <v>1122</v>
      </c>
      <c r="AM178" t="s">
        <v>1132</v>
      </c>
      <c r="AN178" t="str">
        <f t="shared" ref="AN178:AN192" si="161">("All controlled substances, including all opioids, Any products containing Tramadol")</f>
        <v>All controlled substances, including all opioids, Any products containing Tramadol</v>
      </c>
      <c r="AO178" t="s">
        <v>1125</v>
      </c>
      <c r="AP178" t="s">
        <v>1133</v>
      </c>
      <c r="AQ178">
        <v>1</v>
      </c>
      <c r="AR178" t="s">
        <v>1134</v>
      </c>
      <c r="AT178" t="str">
        <f t="shared" ref="AT178:AT192" si="162">("Board of medicine")</f>
        <v>Board of medicine</v>
      </c>
      <c r="AU178" t="s">
        <v>1135</v>
      </c>
      <c r="AW178" t="str">
        <f t="shared" ref="AW178:AW192" si="163">("Professional disciplinary action")</f>
        <v>Professional disciplinary action</v>
      </c>
      <c r="AX178" t="s">
        <v>1134</v>
      </c>
      <c r="AZ178">
        <v>1</v>
      </c>
      <c r="BA178" t="s">
        <v>1122</v>
      </c>
      <c r="BC178" t="str">
        <f>("Physicians, Physician Assistants, Podiatrist")</f>
        <v>Physicians, Physician Assistants, Podiatrist</v>
      </c>
      <c r="BD178" t="s">
        <v>1125</v>
      </c>
      <c r="BE178" t="s">
        <v>1124</v>
      </c>
      <c r="BF178" t="str">
        <f>("Treatment of chronic pain")</f>
        <v>Treatment of chronic pain</v>
      </c>
      <c r="BG178" t="s">
        <v>1125</v>
      </c>
      <c r="BI178" t="str">
        <f>("Treatment of a terminal condition")</f>
        <v>Treatment of a terminal condition</v>
      </c>
      <c r="BJ178" t="s">
        <v>1136</v>
      </c>
      <c r="BK178" t="s">
        <v>1127</v>
      </c>
      <c r="BL178" t="str">
        <f>("Authorized adult")</f>
        <v>Authorized adult</v>
      </c>
      <c r="BM178" t="s">
        <v>1137</v>
      </c>
      <c r="BN178" t="s">
        <v>1129</v>
      </c>
      <c r="BO178">
        <v>1</v>
      </c>
      <c r="BP178" t="s">
        <v>1128</v>
      </c>
      <c r="BQ178" t="s">
        <v>1130</v>
      </c>
      <c r="BR178">
        <v>0</v>
      </c>
      <c r="BU178" t="str">
        <f>("Alternative treatment options, Documentation of informed consent")</f>
        <v>Alternative treatment options, Documentation of informed consent</v>
      </c>
      <c r="BV178" t="s">
        <v>1128</v>
      </c>
      <c r="BX178" t="str">
        <f t="shared" ref="BX178:BX198" si="164">("Benefits of the use of the drug, Risks of the use of the drug, Alternative treatment options")</f>
        <v>Benefits of the use of the drug, Risks of the use of the drug, Alternative treatment options</v>
      </c>
      <c r="BY178" t="s">
        <v>1122</v>
      </c>
      <c r="BZ178" t="s">
        <v>1131</v>
      </c>
      <c r="CA178" t="str">
        <f>("Risk of “dependence”, Risk of addiction, Risk of tolerance")</f>
        <v>Risk of “dependence”, Risk of addiction, Risk of tolerance</v>
      </c>
      <c r="CB178" t="s">
        <v>1122</v>
      </c>
      <c r="CC178" t="s">
        <v>1132</v>
      </c>
      <c r="CD178" t="str">
        <f t="shared" ref="CD178:CD192" si="165">("All controlled substances, including all opioids, Any products containing Tramadol")</f>
        <v>All controlled substances, including all opioids, Any products containing Tramadol</v>
      </c>
      <c r="CE178" t="s">
        <v>1125</v>
      </c>
      <c r="CF178" t="s">
        <v>1133</v>
      </c>
      <c r="CG178">
        <v>1</v>
      </c>
      <c r="CH178" t="s">
        <v>1134</v>
      </c>
      <c r="CJ178" t="str">
        <f>("Board of medicine")</f>
        <v>Board of medicine</v>
      </c>
      <c r="CK178" t="s">
        <v>1135</v>
      </c>
      <c r="CM178" t="str">
        <f t="shared" ref="CM178:CM192" si="166">("Professional disciplinary action")</f>
        <v>Professional disciplinary action</v>
      </c>
      <c r="CN178" t="s">
        <v>1134</v>
      </c>
    </row>
    <row r="179" spans="1:92" x14ac:dyDescent="0.35">
      <c r="A179" t="s">
        <v>257</v>
      </c>
      <c r="B179" s="1">
        <v>41671</v>
      </c>
      <c r="C179" s="1">
        <v>41898</v>
      </c>
      <c r="D179" t="str">
        <f t="shared" si="154"/>
        <v xml:space="preserve">Yes, for both adults and minors </v>
      </c>
      <c r="E179" t="s">
        <v>1138</v>
      </c>
      <c r="G179" t="str">
        <f>("No")</f>
        <v>No</v>
      </c>
      <c r="J179">
        <v>1</v>
      </c>
      <c r="K179" t="s">
        <v>1122</v>
      </c>
      <c r="M179" t="str">
        <f t="shared" si="155"/>
        <v>Physicians, Physician Assistants, Podiatrist</v>
      </c>
      <c r="N179" t="s">
        <v>1139</v>
      </c>
      <c r="O179" t="s">
        <v>1124</v>
      </c>
      <c r="P179" t="str">
        <f t="shared" si="156"/>
        <v>Treatment of chronic pain</v>
      </c>
      <c r="Q179" t="s">
        <v>1140</v>
      </c>
      <c r="S179" t="str">
        <f t="shared" si="157"/>
        <v>Treatment of a terminal condition</v>
      </c>
      <c r="T179" t="s">
        <v>1141</v>
      </c>
      <c r="U179" t="s">
        <v>1127</v>
      </c>
      <c r="V179">
        <v>1</v>
      </c>
      <c r="W179" t="s">
        <v>1137</v>
      </c>
      <c r="X179" t="s">
        <v>1129</v>
      </c>
      <c r="Y179">
        <v>1</v>
      </c>
      <c r="Z179" t="s">
        <v>1137</v>
      </c>
      <c r="AA179" t="s">
        <v>1142</v>
      </c>
      <c r="AB179">
        <v>0</v>
      </c>
      <c r="AE179" t="str">
        <f t="shared" si="158"/>
        <v>Alternative treatment options, Documentation of informed consent</v>
      </c>
      <c r="AF179" t="s">
        <v>1137</v>
      </c>
      <c r="AH179" t="str">
        <f t="shared" si="159"/>
        <v>Benefits of the use of the drug, Risks of the use of the drug, Alternative treatment options</v>
      </c>
      <c r="AI179" t="s">
        <v>1138</v>
      </c>
      <c r="AJ179" t="s">
        <v>1131</v>
      </c>
      <c r="AK179" t="str">
        <f t="shared" si="160"/>
        <v>Risk of “dependence”, Risk of addiction, Risk of tolerance</v>
      </c>
      <c r="AL179" t="s">
        <v>1138</v>
      </c>
      <c r="AM179" t="s">
        <v>1132</v>
      </c>
      <c r="AN179" t="str">
        <f t="shared" si="161"/>
        <v>All controlled substances, including all opioids, Any products containing Tramadol</v>
      </c>
      <c r="AO179" t="s">
        <v>1140</v>
      </c>
      <c r="AP179" t="s">
        <v>1133</v>
      </c>
      <c r="AQ179">
        <v>1</v>
      </c>
      <c r="AR179" t="s">
        <v>1134</v>
      </c>
      <c r="AT179" t="str">
        <f t="shared" si="162"/>
        <v>Board of medicine</v>
      </c>
      <c r="AU179" t="s">
        <v>1135</v>
      </c>
      <c r="AW179" t="str">
        <f t="shared" si="163"/>
        <v>Professional disciplinary action</v>
      </c>
      <c r="AX179" t="s">
        <v>1134</v>
      </c>
      <c r="AZ179">
        <v>1</v>
      </c>
      <c r="BA179" t="s">
        <v>1138</v>
      </c>
      <c r="BC179" t="str">
        <f>("Physicians, Physician Assistants, Podiatrist")</f>
        <v>Physicians, Physician Assistants, Podiatrist</v>
      </c>
      <c r="BD179" t="s">
        <v>1140</v>
      </c>
      <c r="BE179" t="s">
        <v>1124</v>
      </c>
      <c r="BF179" t="str">
        <f>("Treatment of chronic pain, Initial prescriptions")</f>
        <v>Treatment of chronic pain, Initial prescriptions</v>
      </c>
      <c r="BG179" t="s">
        <v>1140</v>
      </c>
      <c r="BH179" t="s">
        <v>1143</v>
      </c>
      <c r="BI179" t="str">
        <f>("Treatment of a terminal condition")</f>
        <v>Treatment of a terminal condition</v>
      </c>
      <c r="BJ179" t="s">
        <v>1141</v>
      </c>
      <c r="BK179" t="s">
        <v>1127</v>
      </c>
      <c r="BL179" t="str">
        <f>("Authorized adult")</f>
        <v>Authorized adult</v>
      </c>
      <c r="BM179" t="s">
        <v>1122</v>
      </c>
      <c r="BN179" t="s">
        <v>1129</v>
      </c>
      <c r="BO179">
        <v>1</v>
      </c>
      <c r="BP179" t="s">
        <v>1122</v>
      </c>
      <c r="BQ179" t="s">
        <v>1130</v>
      </c>
      <c r="BR179">
        <v>0</v>
      </c>
      <c r="BU179" t="str">
        <f>("Alternative treatment options, Documentation of informed consent")</f>
        <v>Alternative treatment options, Documentation of informed consent</v>
      </c>
      <c r="BX179" t="str">
        <f t="shared" si="164"/>
        <v>Benefits of the use of the drug, Risks of the use of the drug, Alternative treatment options</v>
      </c>
      <c r="BY179" t="s">
        <v>1138</v>
      </c>
      <c r="BZ179" t="s">
        <v>1131</v>
      </c>
      <c r="CA179" t="str">
        <f>("Risk of “dependence”, Risk of addiction, Risk of tolerance")</f>
        <v>Risk of “dependence”, Risk of addiction, Risk of tolerance</v>
      </c>
      <c r="CB179" t="s">
        <v>1138</v>
      </c>
      <c r="CC179" t="s">
        <v>1132</v>
      </c>
      <c r="CD179" t="str">
        <f t="shared" si="165"/>
        <v>All controlled substances, including all opioids, Any products containing Tramadol</v>
      </c>
      <c r="CE179" t="s">
        <v>1140</v>
      </c>
      <c r="CF179" t="s">
        <v>1133</v>
      </c>
      <c r="CG179">
        <v>1</v>
      </c>
      <c r="CH179" t="s">
        <v>1134</v>
      </c>
      <c r="CJ179" t="str">
        <f>("Board of medicine")</f>
        <v>Board of medicine</v>
      </c>
      <c r="CK179" t="s">
        <v>1135</v>
      </c>
      <c r="CM179" t="str">
        <f t="shared" si="166"/>
        <v>Professional disciplinary action</v>
      </c>
      <c r="CN179" t="s">
        <v>1134</v>
      </c>
    </row>
    <row r="180" spans="1:92" x14ac:dyDescent="0.35">
      <c r="A180" t="s">
        <v>257</v>
      </c>
      <c r="B180" s="1">
        <v>41899</v>
      </c>
      <c r="C180" s="1">
        <v>42081</v>
      </c>
      <c r="D180" t="str">
        <f t="shared" si="154"/>
        <v xml:space="preserve">Yes, for both adults and minors </v>
      </c>
      <c r="E180" t="s">
        <v>1144</v>
      </c>
      <c r="G180" t="str">
        <f t="shared" ref="G180:G203" si="167">("Yes")</f>
        <v>Yes</v>
      </c>
      <c r="H180" t="s">
        <v>1145</v>
      </c>
      <c r="J180">
        <v>1</v>
      </c>
      <c r="K180" t="s">
        <v>1144</v>
      </c>
      <c r="M180" t="str">
        <f t="shared" si="155"/>
        <v>Physicians, Physician Assistants, Podiatrist</v>
      </c>
      <c r="N180" t="s">
        <v>1146</v>
      </c>
      <c r="O180" t="s">
        <v>1124</v>
      </c>
      <c r="P180" t="str">
        <f t="shared" si="156"/>
        <v>Treatment of chronic pain</v>
      </c>
      <c r="Q180" t="s">
        <v>1147</v>
      </c>
      <c r="S180" t="str">
        <f t="shared" si="157"/>
        <v>Treatment of a terminal condition</v>
      </c>
      <c r="T180" t="s">
        <v>1148</v>
      </c>
      <c r="U180" t="s">
        <v>1127</v>
      </c>
      <c r="V180">
        <v>1</v>
      </c>
      <c r="W180" t="s">
        <v>1149</v>
      </c>
      <c r="X180" t="s">
        <v>1129</v>
      </c>
      <c r="Y180">
        <v>1</v>
      </c>
      <c r="Z180" t="s">
        <v>1149</v>
      </c>
      <c r="AA180" t="s">
        <v>1142</v>
      </c>
      <c r="AB180">
        <v>0</v>
      </c>
      <c r="AE180" t="str">
        <f t="shared" si="158"/>
        <v>Alternative treatment options, Documentation of informed consent</v>
      </c>
      <c r="AF180" t="s">
        <v>1149</v>
      </c>
      <c r="AH180" t="str">
        <f t="shared" si="159"/>
        <v>Benefits of the use of the drug, Risks of the use of the drug, Alternative treatment options</v>
      </c>
      <c r="AI180" t="s">
        <v>1144</v>
      </c>
      <c r="AJ180" t="s">
        <v>1131</v>
      </c>
      <c r="AK180" t="str">
        <f t="shared" si="160"/>
        <v>Risk of “dependence”, Risk of addiction, Risk of tolerance</v>
      </c>
      <c r="AL180" t="s">
        <v>1144</v>
      </c>
      <c r="AM180" t="s">
        <v>1132</v>
      </c>
      <c r="AN180" t="str">
        <f t="shared" si="161"/>
        <v>All controlled substances, including all opioids, Any products containing Tramadol</v>
      </c>
      <c r="AO180" t="s">
        <v>1150</v>
      </c>
      <c r="AP180" t="s">
        <v>1133</v>
      </c>
      <c r="AQ180">
        <v>1</v>
      </c>
      <c r="AR180" t="s">
        <v>1151</v>
      </c>
      <c r="AT180" t="str">
        <f t="shared" si="162"/>
        <v>Board of medicine</v>
      </c>
      <c r="AU180" t="s">
        <v>1152</v>
      </c>
      <c r="AW180" t="str">
        <f t="shared" si="163"/>
        <v>Professional disciplinary action</v>
      </c>
      <c r="AX180" t="s">
        <v>1151</v>
      </c>
      <c r="AZ180">
        <v>1</v>
      </c>
      <c r="BA180" t="s">
        <v>1153</v>
      </c>
      <c r="BC180" t="str">
        <f t="shared" ref="BC180:BC203" si="168">("Physicians, Dentists, Nurse practitioners, Physician Assistants, Optometrist, Podiatrist")</f>
        <v>Physicians, Dentists, Nurse practitioners, Physician Assistants, Optometrist, Podiatrist</v>
      </c>
      <c r="BD180" t="s">
        <v>1154</v>
      </c>
      <c r="BE180" t="s">
        <v>1155</v>
      </c>
      <c r="BF180" t="str">
        <f>("Treatment of chronic pain, Initial prescriptions")</f>
        <v>Treatment of chronic pain, Initial prescriptions</v>
      </c>
      <c r="BG180" t="s">
        <v>1156</v>
      </c>
      <c r="BH180" t="s">
        <v>1143</v>
      </c>
      <c r="BI180" t="s">
        <v>1157</v>
      </c>
      <c r="BJ180" t="s">
        <v>1158</v>
      </c>
      <c r="BK180" t="s">
        <v>1159</v>
      </c>
      <c r="BL180" t="str">
        <f t="shared" ref="BL180:BL203" si="169">("Parent, Guardian, Authorized adult")</f>
        <v>Parent, Guardian, Authorized adult</v>
      </c>
      <c r="BM180" t="s">
        <v>1145</v>
      </c>
      <c r="BO180">
        <v>1</v>
      </c>
      <c r="BP180" t="s">
        <v>1160</v>
      </c>
      <c r="BR180">
        <v>1</v>
      </c>
      <c r="BS180" t="s">
        <v>1145</v>
      </c>
      <c r="BT180" t="s">
        <v>1161</v>
      </c>
      <c r="BU180" t="str">
        <f t="shared" ref="BU180:BU198" si="170">("Prescription refill policy, Alternative treatment options, Documentation of informed consent")</f>
        <v>Prescription refill policy, Alternative treatment options, Documentation of informed consent</v>
      </c>
      <c r="BV180" t="s">
        <v>1160</v>
      </c>
      <c r="BW180" t="s">
        <v>1162</v>
      </c>
      <c r="BX180" t="str">
        <f t="shared" si="164"/>
        <v>Benefits of the use of the drug, Risks of the use of the drug, Alternative treatment options</v>
      </c>
      <c r="BY180" t="s">
        <v>1153</v>
      </c>
      <c r="BZ180" t="s">
        <v>1163</v>
      </c>
      <c r="CA180" t="str">
        <f>("Risk of overdose, Risk of “dependence”, Risk of addiction, Risk of drug interaction , Increased risk to patients with mental and or substance abuse disorders, Risk of tolerance")</f>
        <v>Risk of overdose, Risk of “dependence”, Risk of addiction, Risk of drug interaction , Increased risk to patients with mental and or substance abuse disorders, Risk of tolerance</v>
      </c>
      <c r="CB180" t="s">
        <v>1153</v>
      </c>
      <c r="CC180" t="s">
        <v>1164</v>
      </c>
      <c r="CD180" t="str">
        <f t="shared" si="165"/>
        <v>All controlled substances, including all opioids, Any products containing Tramadol</v>
      </c>
      <c r="CE180" t="s">
        <v>1156</v>
      </c>
      <c r="CF180" t="s">
        <v>1133</v>
      </c>
      <c r="CG180">
        <v>1</v>
      </c>
      <c r="CH180" t="s">
        <v>1165</v>
      </c>
      <c r="CJ180" t="str">
        <f t="shared" ref="CJ180:CJ198" si="171">("Board of medicine, Licensing board of the practitioner violating the law")</f>
        <v>Board of medicine, Licensing board of the practitioner violating the law</v>
      </c>
      <c r="CK180" t="s">
        <v>1166</v>
      </c>
      <c r="CL180" t="s">
        <v>1167</v>
      </c>
      <c r="CM180" t="str">
        <f t="shared" si="166"/>
        <v>Professional disciplinary action</v>
      </c>
      <c r="CN180" t="s">
        <v>1165</v>
      </c>
    </row>
    <row r="181" spans="1:92" x14ac:dyDescent="0.35">
      <c r="A181" t="s">
        <v>257</v>
      </c>
      <c r="B181" s="1">
        <v>42082</v>
      </c>
      <c r="C181" s="1">
        <v>42094</v>
      </c>
      <c r="D181" t="str">
        <f t="shared" si="154"/>
        <v xml:space="preserve">Yes, for both adults and minors </v>
      </c>
      <c r="E181" t="s">
        <v>1144</v>
      </c>
      <c r="G181" t="str">
        <f t="shared" si="167"/>
        <v>Yes</v>
      </c>
      <c r="H181" t="s">
        <v>1145</v>
      </c>
      <c r="J181">
        <v>1</v>
      </c>
      <c r="K181" t="s">
        <v>1144</v>
      </c>
      <c r="M181" t="str">
        <f t="shared" si="155"/>
        <v>Physicians, Physician Assistants, Podiatrist</v>
      </c>
      <c r="N181" t="s">
        <v>1146</v>
      </c>
      <c r="O181" t="s">
        <v>1124</v>
      </c>
      <c r="P181" t="str">
        <f t="shared" si="156"/>
        <v>Treatment of chronic pain</v>
      </c>
      <c r="Q181" t="s">
        <v>1147</v>
      </c>
      <c r="S181" t="str">
        <f t="shared" si="157"/>
        <v>Treatment of a terminal condition</v>
      </c>
      <c r="T181" t="s">
        <v>1148</v>
      </c>
      <c r="U181" t="s">
        <v>1127</v>
      </c>
      <c r="V181">
        <v>1</v>
      </c>
      <c r="W181" t="s">
        <v>1149</v>
      </c>
      <c r="X181" t="s">
        <v>1129</v>
      </c>
      <c r="Y181">
        <v>1</v>
      </c>
      <c r="Z181" t="s">
        <v>1149</v>
      </c>
      <c r="AA181" t="s">
        <v>1142</v>
      </c>
      <c r="AB181">
        <v>0</v>
      </c>
      <c r="AE181" t="str">
        <f t="shared" si="158"/>
        <v>Alternative treatment options, Documentation of informed consent</v>
      </c>
      <c r="AF181" t="s">
        <v>1149</v>
      </c>
      <c r="AH181" t="str">
        <f t="shared" si="159"/>
        <v>Benefits of the use of the drug, Risks of the use of the drug, Alternative treatment options</v>
      </c>
      <c r="AI181" t="s">
        <v>1144</v>
      </c>
      <c r="AJ181" t="s">
        <v>1131</v>
      </c>
      <c r="AK181" t="str">
        <f t="shared" si="160"/>
        <v>Risk of “dependence”, Risk of addiction, Risk of tolerance</v>
      </c>
      <c r="AL181" t="s">
        <v>1144</v>
      </c>
      <c r="AM181" t="s">
        <v>1132</v>
      </c>
      <c r="AN181" t="str">
        <f t="shared" si="161"/>
        <v>All controlled substances, including all opioids, Any products containing Tramadol</v>
      </c>
      <c r="AO181" t="s">
        <v>1150</v>
      </c>
      <c r="AP181" t="s">
        <v>1133</v>
      </c>
      <c r="AQ181">
        <v>1</v>
      </c>
      <c r="AR181" t="s">
        <v>1151</v>
      </c>
      <c r="AT181" t="str">
        <f t="shared" si="162"/>
        <v>Board of medicine</v>
      </c>
      <c r="AU181" t="s">
        <v>1152</v>
      </c>
      <c r="AW181" t="str">
        <f t="shared" si="163"/>
        <v>Professional disciplinary action</v>
      </c>
      <c r="AX181" t="s">
        <v>1151</v>
      </c>
      <c r="AZ181">
        <v>1</v>
      </c>
      <c r="BA181" t="s">
        <v>1144</v>
      </c>
      <c r="BC181" t="str">
        <f t="shared" si="168"/>
        <v>Physicians, Dentists, Nurse practitioners, Physician Assistants, Optometrist, Podiatrist</v>
      </c>
      <c r="BD181" t="s">
        <v>1150</v>
      </c>
      <c r="BE181" t="s">
        <v>1155</v>
      </c>
      <c r="BF181" t="str">
        <f>("Treatment of chronic pain")</f>
        <v>Treatment of chronic pain</v>
      </c>
      <c r="BG181" t="s">
        <v>1150</v>
      </c>
      <c r="BH181" t="s">
        <v>1143</v>
      </c>
      <c r="BI181" t="s">
        <v>1168</v>
      </c>
      <c r="BJ181" t="s">
        <v>1158</v>
      </c>
      <c r="BK181" t="s">
        <v>1159</v>
      </c>
      <c r="BL181" t="str">
        <f t="shared" si="169"/>
        <v>Parent, Guardian, Authorized adult</v>
      </c>
      <c r="BM181" t="s">
        <v>1169</v>
      </c>
      <c r="BO181">
        <v>1</v>
      </c>
      <c r="BP181" t="s">
        <v>1160</v>
      </c>
      <c r="BR181">
        <v>1</v>
      </c>
      <c r="BS181" t="s">
        <v>1145</v>
      </c>
      <c r="BU181" t="str">
        <f t="shared" si="170"/>
        <v>Prescription refill policy, Alternative treatment options, Documentation of informed consent</v>
      </c>
      <c r="BV181" t="s">
        <v>1160</v>
      </c>
      <c r="BW181" t="s">
        <v>1162</v>
      </c>
      <c r="BX181" t="str">
        <f t="shared" si="164"/>
        <v>Benefits of the use of the drug, Risks of the use of the drug, Alternative treatment options</v>
      </c>
      <c r="BY181" t="s">
        <v>1153</v>
      </c>
      <c r="BZ181" t="s">
        <v>1163</v>
      </c>
      <c r="CA181" t="str">
        <f>("Risk of overdose, Risk of “dependence”, Risk of addiction, Risk of drug interaction , Increased risk to patients with mental and or substance abuse disorders")</f>
        <v>Risk of overdose, Risk of “dependence”, Risk of addiction, Risk of drug interaction , Increased risk to patients with mental and or substance abuse disorders</v>
      </c>
      <c r="CB181" t="s">
        <v>1153</v>
      </c>
      <c r="CC181" t="s">
        <v>1164</v>
      </c>
      <c r="CD181" t="str">
        <f t="shared" si="165"/>
        <v>All controlled substances, including all opioids, Any products containing Tramadol</v>
      </c>
      <c r="CE181" t="s">
        <v>1156</v>
      </c>
      <c r="CF181" t="s">
        <v>1133</v>
      </c>
      <c r="CG181">
        <v>1</v>
      </c>
      <c r="CH181" t="s">
        <v>1170</v>
      </c>
      <c r="CJ181" t="str">
        <f t="shared" si="171"/>
        <v>Board of medicine, Licensing board of the practitioner violating the law</v>
      </c>
      <c r="CK181" t="s">
        <v>1171</v>
      </c>
      <c r="CL181" t="s">
        <v>1167</v>
      </c>
      <c r="CM181" t="str">
        <f t="shared" si="166"/>
        <v>Professional disciplinary action</v>
      </c>
      <c r="CN181" t="s">
        <v>1170</v>
      </c>
    </row>
    <row r="182" spans="1:92" x14ac:dyDescent="0.35">
      <c r="A182" t="s">
        <v>257</v>
      </c>
      <c r="B182" s="1">
        <v>42095</v>
      </c>
      <c r="C182" s="1">
        <v>42200</v>
      </c>
      <c r="D182" t="str">
        <f t="shared" si="154"/>
        <v xml:space="preserve">Yes, for both adults and minors </v>
      </c>
      <c r="E182" t="s">
        <v>1144</v>
      </c>
      <c r="G182" t="str">
        <f t="shared" si="167"/>
        <v>Yes</v>
      </c>
      <c r="H182" t="s">
        <v>1145</v>
      </c>
      <c r="J182">
        <v>1</v>
      </c>
      <c r="K182" t="s">
        <v>1144</v>
      </c>
      <c r="M182" t="str">
        <f t="shared" si="155"/>
        <v>Physicians, Physician Assistants, Podiatrist</v>
      </c>
      <c r="N182" t="s">
        <v>1146</v>
      </c>
      <c r="O182" t="s">
        <v>1124</v>
      </c>
      <c r="P182" t="str">
        <f t="shared" si="156"/>
        <v>Treatment of chronic pain</v>
      </c>
      <c r="Q182" t="s">
        <v>1147</v>
      </c>
      <c r="S182" t="str">
        <f t="shared" si="157"/>
        <v>Treatment of a terminal condition</v>
      </c>
      <c r="T182" t="s">
        <v>1148</v>
      </c>
      <c r="U182" t="s">
        <v>1127</v>
      </c>
      <c r="V182">
        <v>1</v>
      </c>
      <c r="W182" t="s">
        <v>1149</v>
      </c>
      <c r="X182" t="s">
        <v>1129</v>
      </c>
      <c r="Y182">
        <v>1</v>
      </c>
      <c r="Z182" t="s">
        <v>1149</v>
      </c>
      <c r="AA182" t="s">
        <v>1142</v>
      </c>
      <c r="AB182">
        <v>0</v>
      </c>
      <c r="AE182" t="str">
        <f t="shared" si="158"/>
        <v>Alternative treatment options, Documentation of informed consent</v>
      </c>
      <c r="AF182" t="s">
        <v>1149</v>
      </c>
      <c r="AH182" t="str">
        <f t="shared" si="159"/>
        <v>Benefits of the use of the drug, Risks of the use of the drug, Alternative treatment options</v>
      </c>
      <c r="AI182" t="s">
        <v>1144</v>
      </c>
      <c r="AJ182" t="s">
        <v>1131</v>
      </c>
      <c r="AK182" t="str">
        <f t="shared" si="160"/>
        <v>Risk of “dependence”, Risk of addiction, Risk of tolerance</v>
      </c>
      <c r="AL182" t="s">
        <v>1144</v>
      </c>
      <c r="AM182" t="s">
        <v>1132</v>
      </c>
      <c r="AN182" t="str">
        <f t="shared" si="161"/>
        <v>All controlled substances, including all opioids, Any products containing Tramadol</v>
      </c>
      <c r="AO182" t="s">
        <v>1150</v>
      </c>
      <c r="AP182" t="s">
        <v>1133</v>
      </c>
      <c r="AQ182">
        <v>1</v>
      </c>
      <c r="AR182" t="s">
        <v>1172</v>
      </c>
      <c r="AT182" t="str">
        <f t="shared" si="162"/>
        <v>Board of medicine</v>
      </c>
      <c r="AU182" t="s">
        <v>1135</v>
      </c>
      <c r="AW182" t="str">
        <f t="shared" si="163"/>
        <v>Professional disciplinary action</v>
      </c>
      <c r="AX182" t="s">
        <v>1172</v>
      </c>
      <c r="AZ182">
        <v>1</v>
      </c>
      <c r="BA182" t="s">
        <v>1153</v>
      </c>
      <c r="BC182" t="str">
        <f t="shared" si="168"/>
        <v>Physicians, Dentists, Nurse practitioners, Physician Assistants, Optometrist, Podiatrist</v>
      </c>
      <c r="BD182" t="s">
        <v>1154</v>
      </c>
      <c r="BE182" t="s">
        <v>1155</v>
      </c>
      <c r="BF182" t="str">
        <f t="shared" ref="BF182:BF192" si="172">("Treatment of chronic pain, Initial prescriptions")</f>
        <v>Treatment of chronic pain, Initial prescriptions</v>
      </c>
      <c r="BG182" t="s">
        <v>1156</v>
      </c>
      <c r="BH182" t="s">
        <v>1143</v>
      </c>
      <c r="BI182" t="s">
        <v>1168</v>
      </c>
      <c r="BJ182" t="s">
        <v>1158</v>
      </c>
      <c r="BK182" t="s">
        <v>1159</v>
      </c>
      <c r="BL182" t="str">
        <f t="shared" si="169"/>
        <v>Parent, Guardian, Authorized adult</v>
      </c>
      <c r="BM182" t="s">
        <v>1145</v>
      </c>
      <c r="BO182">
        <v>1</v>
      </c>
      <c r="BP182" t="s">
        <v>1160</v>
      </c>
      <c r="BR182">
        <v>1</v>
      </c>
      <c r="BS182" t="s">
        <v>1145</v>
      </c>
      <c r="BT182" t="s">
        <v>1161</v>
      </c>
      <c r="BU182" t="str">
        <f t="shared" si="170"/>
        <v>Prescription refill policy, Alternative treatment options, Documentation of informed consent</v>
      </c>
      <c r="BV182" t="s">
        <v>1160</v>
      </c>
      <c r="BW182" t="s">
        <v>1162</v>
      </c>
      <c r="BX182" t="str">
        <f t="shared" si="164"/>
        <v>Benefits of the use of the drug, Risks of the use of the drug, Alternative treatment options</v>
      </c>
      <c r="BY182" t="s">
        <v>1153</v>
      </c>
      <c r="BZ182" t="s">
        <v>1163</v>
      </c>
      <c r="CA182" t="str">
        <f t="shared" ref="CA182:CA191" si="173">("Risk of overdose, Risk of “dependence”, Risk of addiction, Risk of drug interaction , Increased risk to patients with mental and or substance abuse disorders, Risk of tolerance")</f>
        <v>Risk of overdose, Risk of “dependence”, Risk of addiction, Risk of drug interaction , Increased risk to patients with mental and or substance abuse disorders, Risk of tolerance</v>
      </c>
      <c r="CB182" t="s">
        <v>1153</v>
      </c>
      <c r="CC182" t="s">
        <v>1164</v>
      </c>
      <c r="CD182" t="str">
        <f t="shared" si="165"/>
        <v>All controlled substances, including all opioids, Any products containing Tramadol</v>
      </c>
      <c r="CE182" t="s">
        <v>1156</v>
      </c>
      <c r="CF182" t="s">
        <v>1133</v>
      </c>
      <c r="CG182">
        <v>1</v>
      </c>
      <c r="CH182" t="s">
        <v>1173</v>
      </c>
      <c r="CJ182" t="str">
        <f t="shared" si="171"/>
        <v>Board of medicine, Licensing board of the practitioner violating the law</v>
      </c>
      <c r="CK182" t="s">
        <v>1174</v>
      </c>
      <c r="CL182" t="s">
        <v>1167</v>
      </c>
      <c r="CM182" t="str">
        <f t="shared" si="166"/>
        <v>Professional disciplinary action</v>
      </c>
      <c r="CN182" t="s">
        <v>1173</v>
      </c>
    </row>
    <row r="183" spans="1:92" x14ac:dyDescent="0.35">
      <c r="A183" t="s">
        <v>257</v>
      </c>
      <c r="B183" s="1">
        <v>42201</v>
      </c>
      <c r="C183" s="1">
        <v>42275</v>
      </c>
      <c r="D183" t="str">
        <f t="shared" si="154"/>
        <v xml:space="preserve">Yes, for both adults and minors </v>
      </c>
      <c r="E183" t="s">
        <v>1144</v>
      </c>
      <c r="G183" t="str">
        <f t="shared" si="167"/>
        <v>Yes</v>
      </c>
      <c r="H183" t="s">
        <v>1145</v>
      </c>
      <c r="J183">
        <v>1</v>
      </c>
      <c r="K183" t="s">
        <v>1144</v>
      </c>
      <c r="M183" t="str">
        <f t="shared" si="155"/>
        <v>Physicians, Physician Assistants, Podiatrist</v>
      </c>
      <c r="N183" t="s">
        <v>1146</v>
      </c>
      <c r="O183" t="s">
        <v>1124</v>
      </c>
      <c r="P183" t="str">
        <f t="shared" si="156"/>
        <v>Treatment of chronic pain</v>
      </c>
      <c r="Q183" t="s">
        <v>1147</v>
      </c>
      <c r="S183" t="str">
        <f t="shared" si="157"/>
        <v>Treatment of a terminal condition</v>
      </c>
      <c r="T183" t="s">
        <v>1148</v>
      </c>
      <c r="U183" t="s">
        <v>1127</v>
      </c>
      <c r="V183">
        <v>1</v>
      </c>
      <c r="W183" t="s">
        <v>1149</v>
      </c>
      <c r="X183" t="s">
        <v>1129</v>
      </c>
      <c r="Y183">
        <v>1</v>
      </c>
      <c r="Z183" t="s">
        <v>1149</v>
      </c>
      <c r="AA183" t="s">
        <v>1142</v>
      </c>
      <c r="AB183">
        <v>0</v>
      </c>
      <c r="AE183" t="str">
        <f t="shared" si="158"/>
        <v>Alternative treatment options, Documentation of informed consent</v>
      </c>
      <c r="AF183" t="s">
        <v>1149</v>
      </c>
      <c r="AH183" t="str">
        <f t="shared" si="159"/>
        <v>Benefits of the use of the drug, Risks of the use of the drug, Alternative treatment options</v>
      </c>
      <c r="AI183" t="s">
        <v>1144</v>
      </c>
      <c r="AJ183" t="s">
        <v>1131</v>
      </c>
      <c r="AK183" t="str">
        <f t="shared" si="160"/>
        <v>Risk of “dependence”, Risk of addiction, Risk of tolerance</v>
      </c>
      <c r="AL183" t="s">
        <v>1144</v>
      </c>
      <c r="AM183" t="s">
        <v>1132</v>
      </c>
      <c r="AN183" t="str">
        <f t="shared" si="161"/>
        <v>All controlled substances, including all opioids, Any products containing Tramadol</v>
      </c>
      <c r="AO183" t="s">
        <v>1150</v>
      </c>
      <c r="AP183" t="s">
        <v>1133</v>
      </c>
      <c r="AQ183">
        <v>1</v>
      </c>
      <c r="AR183" t="s">
        <v>1172</v>
      </c>
      <c r="AT183" t="str">
        <f t="shared" si="162"/>
        <v>Board of medicine</v>
      </c>
      <c r="AU183" t="s">
        <v>1135</v>
      </c>
      <c r="AW183" t="str">
        <f t="shared" si="163"/>
        <v>Professional disciplinary action</v>
      </c>
      <c r="AX183" t="s">
        <v>1172</v>
      </c>
      <c r="AZ183">
        <v>1</v>
      </c>
      <c r="BA183" t="s">
        <v>1153</v>
      </c>
      <c r="BC183" t="str">
        <f t="shared" si="168"/>
        <v>Physicians, Dentists, Nurse practitioners, Physician Assistants, Optometrist, Podiatrist</v>
      </c>
      <c r="BD183" t="s">
        <v>1154</v>
      </c>
      <c r="BE183" t="s">
        <v>1155</v>
      </c>
      <c r="BF183" t="str">
        <f t="shared" si="172"/>
        <v>Treatment of chronic pain, Initial prescriptions</v>
      </c>
      <c r="BG183" t="s">
        <v>1156</v>
      </c>
      <c r="BH183" t="s">
        <v>1143</v>
      </c>
      <c r="BI183" t="s">
        <v>1175</v>
      </c>
      <c r="BJ183" t="s">
        <v>1158</v>
      </c>
      <c r="BK183" t="s">
        <v>1159</v>
      </c>
      <c r="BL183" t="str">
        <f t="shared" si="169"/>
        <v>Parent, Guardian, Authorized adult</v>
      </c>
      <c r="BM183" t="s">
        <v>1145</v>
      </c>
      <c r="BO183">
        <v>1</v>
      </c>
      <c r="BP183" t="s">
        <v>1160</v>
      </c>
      <c r="BR183">
        <v>1</v>
      </c>
      <c r="BS183" t="s">
        <v>1145</v>
      </c>
      <c r="BT183" t="s">
        <v>1161</v>
      </c>
      <c r="BU183" t="str">
        <f t="shared" si="170"/>
        <v>Prescription refill policy, Alternative treatment options, Documentation of informed consent</v>
      </c>
      <c r="BV183" t="s">
        <v>1160</v>
      </c>
      <c r="BW183" t="s">
        <v>1162</v>
      </c>
      <c r="BX183" t="str">
        <f t="shared" si="164"/>
        <v>Benefits of the use of the drug, Risks of the use of the drug, Alternative treatment options</v>
      </c>
      <c r="BY183" t="s">
        <v>1153</v>
      </c>
      <c r="BZ183" t="s">
        <v>1163</v>
      </c>
      <c r="CA183" t="str">
        <f t="shared" si="173"/>
        <v>Risk of overdose, Risk of “dependence”, Risk of addiction, Risk of drug interaction , Increased risk to patients with mental and or substance abuse disorders, Risk of tolerance</v>
      </c>
      <c r="CB183" t="s">
        <v>1153</v>
      </c>
      <c r="CC183" t="s">
        <v>1164</v>
      </c>
      <c r="CD183" t="str">
        <f t="shared" si="165"/>
        <v>All controlled substances, including all opioids, Any products containing Tramadol</v>
      </c>
      <c r="CE183" t="s">
        <v>1156</v>
      </c>
      <c r="CF183" t="s">
        <v>1133</v>
      </c>
      <c r="CG183">
        <v>1</v>
      </c>
      <c r="CH183" t="s">
        <v>1176</v>
      </c>
      <c r="CJ183" t="str">
        <f t="shared" si="171"/>
        <v>Board of medicine, Licensing board of the practitioner violating the law</v>
      </c>
      <c r="CK183" t="s">
        <v>1177</v>
      </c>
      <c r="CL183" t="s">
        <v>1167</v>
      </c>
      <c r="CM183" t="str">
        <f t="shared" si="166"/>
        <v>Professional disciplinary action</v>
      </c>
      <c r="CN183" t="s">
        <v>1178</v>
      </c>
    </row>
    <row r="184" spans="1:92" x14ac:dyDescent="0.35">
      <c r="A184" t="s">
        <v>257</v>
      </c>
      <c r="B184" s="1">
        <v>42276</v>
      </c>
      <c r="C184" s="1">
        <v>42291</v>
      </c>
      <c r="D184" t="str">
        <f t="shared" si="154"/>
        <v xml:space="preserve">Yes, for both adults and minors </v>
      </c>
      <c r="E184" t="s">
        <v>1144</v>
      </c>
      <c r="G184" t="str">
        <f t="shared" si="167"/>
        <v>Yes</v>
      </c>
      <c r="H184" t="s">
        <v>1145</v>
      </c>
      <c r="J184">
        <v>1</v>
      </c>
      <c r="K184" t="s">
        <v>1144</v>
      </c>
      <c r="M184" t="str">
        <f t="shared" si="155"/>
        <v>Physicians, Physician Assistants, Podiatrist</v>
      </c>
      <c r="N184" t="s">
        <v>1146</v>
      </c>
      <c r="O184" t="s">
        <v>1124</v>
      </c>
      <c r="P184" t="str">
        <f t="shared" si="156"/>
        <v>Treatment of chronic pain</v>
      </c>
      <c r="Q184" t="s">
        <v>1147</v>
      </c>
      <c r="S184" t="str">
        <f t="shared" si="157"/>
        <v>Treatment of a terminal condition</v>
      </c>
      <c r="T184" t="s">
        <v>1148</v>
      </c>
      <c r="U184" t="s">
        <v>1127</v>
      </c>
      <c r="V184">
        <v>1</v>
      </c>
      <c r="W184" t="s">
        <v>1149</v>
      </c>
      <c r="X184" t="s">
        <v>1129</v>
      </c>
      <c r="Y184">
        <v>1</v>
      </c>
      <c r="Z184" t="s">
        <v>1149</v>
      </c>
      <c r="AA184" t="s">
        <v>1142</v>
      </c>
      <c r="AB184">
        <v>0</v>
      </c>
      <c r="AE184" t="str">
        <f t="shared" si="158"/>
        <v>Alternative treatment options, Documentation of informed consent</v>
      </c>
      <c r="AF184" t="s">
        <v>1149</v>
      </c>
      <c r="AH184" t="str">
        <f t="shared" si="159"/>
        <v>Benefits of the use of the drug, Risks of the use of the drug, Alternative treatment options</v>
      </c>
      <c r="AI184" t="s">
        <v>1144</v>
      </c>
      <c r="AJ184" t="s">
        <v>1131</v>
      </c>
      <c r="AK184" t="str">
        <f t="shared" si="160"/>
        <v>Risk of “dependence”, Risk of addiction, Risk of tolerance</v>
      </c>
      <c r="AL184" t="s">
        <v>1144</v>
      </c>
      <c r="AM184" t="s">
        <v>1132</v>
      </c>
      <c r="AN184" t="str">
        <f t="shared" si="161"/>
        <v>All controlled substances, including all opioids, Any products containing Tramadol</v>
      </c>
      <c r="AO184" t="s">
        <v>1150</v>
      </c>
      <c r="AP184" t="s">
        <v>1133</v>
      </c>
      <c r="AQ184">
        <v>1</v>
      </c>
      <c r="AR184" t="s">
        <v>1172</v>
      </c>
      <c r="AT184" t="str">
        <f t="shared" si="162"/>
        <v>Board of medicine</v>
      </c>
      <c r="AU184" t="s">
        <v>1135</v>
      </c>
      <c r="AW184" t="str">
        <f t="shared" si="163"/>
        <v>Professional disciplinary action</v>
      </c>
      <c r="AX184" t="s">
        <v>1172</v>
      </c>
      <c r="AZ184">
        <v>1</v>
      </c>
      <c r="BA184" t="s">
        <v>1153</v>
      </c>
      <c r="BC184" t="str">
        <f t="shared" si="168"/>
        <v>Physicians, Dentists, Nurse practitioners, Physician Assistants, Optometrist, Podiatrist</v>
      </c>
      <c r="BD184" t="s">
        <v>1154</v>
      </c>
      <c r="BE184" t="s">
        <v>1155</v>
      </c>
      <c r="BF184" t="str">
        <f t="shared" si="172"/>
        <v>Treatment of chronic pain, Initial prescriptions</v>
      </c>
      <c r="BG184" t="s">
        <v>1156</v>
      </c>
      <c r="BH184" t="s">
        <v>1143</v>
      </c>
      <c r="BI184" t="s">
        <v>1168</v>
      </c>
      <c r="BJ184" t="s">
        <v>1158</v>
      </c>
      <c r="BK184" t="s">
        <v>1159</v>
      </c>
      <c r="BL184" t="str">
        <f t="shared" si="169"/>
        <v>Parent, Guardian, Authorized adult</v>
      </c>
      <c r="BM184" t="s">
        <v>1145</v>
      </c>
      <c r="BO184">
        <v>1</v>
      </c>
      <c r="BP184" t="s">
        <v>1160</v>
      </c>
      <c r="BR184">
        <v>1</v>
      </c>
      <c r="BS184" t="s">
        <v>1145</v>
      </c>
      <c r="BT184" t="s">
        <v>1161</v>
      </c>
      <c r="BU184" t="str">
        <f t="shared" si="170"/>
        <v>Prescription refill policy, Alternative treatment options, Documentation of informed consent</v>
      </c>
      <c r="BV184" t="s">
        <v>1160</v>
      </c>
      <c r="BW184" t="s">
        <v>1162</v>
      </c>
      <c r="BX184" t="str">
        <f t="shared" si="164"/>
        <v>Benefits of the use of the drug, Risks of the use of the drug, Alternative treatment options</v>
      </c>
      <c r="BY184" t="s">
        <v>1153</v>
      </c>
      <c r="BZ184" t="s">
        <v>1163</v>
      </c>
      <c r="CA184" t="str">
        <f t="shared" si="173"/>
        <v>Risk of overdose, Risk of “dependence”, Risk of addiction, Risk of drug interaction , Increased risk to patients with mental and or substance abuse disorders, Risk of tolerance</v>
      </c>
      <c r="CB184" t="s">
        <v>1153</v>
      </c>
      <c r="CC184" t="s">
        <v>1164</v>
      </c>
      <c r="CD184" t="str">
        <f t="shared" si="165"/>
        <v>All controlled substances, including all opioids, Any products containing Tramadol</v>
      </c>
      <c r="CE184" t="s">
        <v>1156</v>
      </c>
      <c r="CF184" t="s">
        <v>1133</v>
      </c>
      <c r="CG184">
        <v>1</v>
      </c>
      <c r="CH184" t="s">
        <v>1173</v>
      </c>
      <c r="CJ184" t="str">
        <f t="shared" si="171"/>
        <v>Board of medicine, Licensing board of the practitioner violating the law</v>
      </c>
      <c r="CK184" t="s">
        <v>1174</v>
      </c>
      <c r="CL184" t="s">
        <v>1167</v>
      </c>
      <c r="CM184" t="str">
        <f t="shared" si="166"/>
        <v>Professional disciplinary action</v>
      </c>
      <c r="CN184" t="s">
        <v>1173</v>
      </c>
    </row>
    <row r="185" spans="1:92" x14ac:dyDescent="0.35">
      <c r="A185" t="s">
        <v>257</v>
      </c>
      <c r="B185" s="1">
        <v>42292</v>
      </c>
      <c r="C185" s="1">
        <v>42400</v>
      </c>
      <c r="D185" t="str">
        <f t="shared" si="154"/>
        <v xml:space="preserve">Yes, for both adults and minors </v>
      </c>
      <c r="E185" t="s">
        <v>1144</v>
      </c>
      <c r="G185" t="str">
        <f t="shared" si="167"/>
        <v>Yes</v>
      </c>
      <c r="H185" t="s">
        <v>1145</v>
      </c>
      <c r="J185">
        <v>1</v>
      </c>
      <c r="K185" t="s">
        <v>1144</v>
      </c>
      <c r="M185" t="str">
        <f t="shared" si="155"/>
        <v>Physicians, Physician Assistants, Podiatrist</v>
      </c>
      <c r="N185" t="s">
        <v>1146</v>
      </c>
      <c r="O185" t="s">
        <v>1124</v>
      </c>
      <c r="P185" t="str">
        <f t="shared" si="156"/>
        <v>Treatment of chronic pain</v>
      </c>
      <c r="Q185" t="s">
        <v>1147</v>
      </c>
      <c r="S185" t="str">
        <f t="shared" si="157"/>
        <v>Treatment of a terminal condition</v>
      </c>
      <c r="T185" t="s">
        <v>1148</v>
      </c>
      <c r="U185" t="s">
        <v>1127</v>
      </c>
      <c r="V185">
        <v>1</v>
      </c>
      <c r="W185" t="s">
        <v>1149</v>
      </c>
      <c r="X185" t="s">
        <v>1129</v>
      </c>
      <c r="Y185">
        <v>1</v>
      </c>
      <c r="Z185" t="s">
        <v>1149</v>
      </c>
      <c r="AA185" t="s">
        <v>1142</v>
      </c>
      <c r="AB185">
        <v>0</v>
      </c>
      <c r="AE185" t="str">
        <f t="shared" si="158"/>
        <v>Alternative treatment options, Documentation of informed consent</v>
      </c>
      <c r="AF185" t="s">
        <v>1149</v>
      </c>
      <c r="AH185" t="str">
        <f t="shared" si="159"/>
        <v>Benefits of the use of the drug, Risks of the use of the drug, Alternative treatment options</v>
      </c>
      <c r="AI185" t="s">
        <v>1144</v>
      </c>
      <c r="AJ185" t="s">
        <v>1131</v>
      </c>
      <c r="AK185" t="str">
        <f t="shared" si="160"/>
        <v>Risk of “dependence”, Risk of addiction, Risk of tolerance</v>
      </c>
      <c r="AL185" t="s">
        <v>1144</v>
      </c>
      <c r="AM185" t="s">
        <v>1132</v>
      </c>
      <c r="AN185" t="str">
        <f t="shared" si="161"/>
        <v>All controlled substances, including all opioids, Any products containing Tramadol</v>
      </c>
      <c r="AO185" t="s">
        <v>1150</v>
      </c>
      <c r="AP185" t="s">
        <v>1133</v>
      </c>
      <c r="AQ185">
        <v>1</v>
      </c>
      <c r="AR185" t="s">
        <v>1172</v>
      </c>
      <c r="AT185" t="str">
        <f t="shared" si="162"/>
        <v>Board of medicine</v>
      </c>
      <c r="AU185" t="s">
        <v>1135</v>
      </c>
      <c r="AW185" t="str">
        <f t="shared" si="163"/>
        <v>Professional disciplinary action</v>
      </c>
      <c r="AX185" t="s">
        <v>1172</v>
      </c>
      <c r="AZ185">
        <v>1</v>
      </c>
      <c r="BA185" t="s">
        <v>1153</v>
      </c>
      <c r="BC185" t="str">
        <f t="shared" si="168"/>
        <v>Physicians, Dentists, Nurse practitioners, Physician Assistants, Optometrist, Podiatrist</v>
      </c>
      <c r="BD185" t="s">
        <v>1154</v>
      </c>
      <c r="BE185" t="s">
        <v>1155</v>
      </c>
      <c r="BF185" t="str">
        <f t="shared" si="172"/>
        <v>Treatment of chronic pain, Initial prescriptions</v>
      </c>
      <c r="BG185" t="s">
        <v>1156</v>
      </c>
      <c r="BH185" t="s">
        <v>1143</v>
      </c>
      <c r="BI185" t="s">
        <v>1168</v>
      </c>
      <c r="BJ185" t="s">
        <v>1158</v>
      </c>
      <c r="BK185" t="s">
        <v>1159</v>
      </c>
      <c r="BL185" t="str">
        <f t="shared" si="169"/>
        <v>Parent, Guardian, Authorized adult</v>
      </c>
      <c r="BM185" t="s">
        <v>1145</v>
      </c>
      <c r="BO185">
        <v>1</v>
      </c>
      <c r="BP185" t="s">
        <v>1160</v>
      </c>
      <c r="BR185">
        <v>1</v>
      </c>
      <c r="BS185" t="s">
        <v>1145</v>
      </c>
      <c r="BT185" t="s">
        <v>1161</v>
      </c>
      <c r="BU185" t="str">
        <f t="shared" si="170"/>
        <v>Prescription refill policy, Alternative treatment options, Documentation of informed consent</v>
      </c>
      <c r="BV185" t="s">
        <v>1160</v>
      </c>
      <c r="BW185" t="s">
        <v>1162</v>
      </c>
      <c r="BX185" t="str">
        <f t="shared" si="164"/>
        <v>Benefits of the use of the drug, Risks of the use of the drug, Alternative treatment options</v>
      </c>
      <c r="BY185" t="s">
        <v>1153</v>
      </c>
      <c r="BZ185" t="s">
        <v>1163</v>
      </c>
      <c r="CA185" t="str">
        <f t="shared" si="173"/>
        <v>Risk of overdose, Risk of “dependence”, Risk of addiction, Risk of drug interaction , Increased risk to patients with mental and or substance abuse disorders, Risk of tolerance</v>
      </c>
      <c r="CB185" t="s">
        <v>1153</v>
      </c>
      <c r="CC185" t="s">
        <v>1164</v>
      </c>
      <c r="CD185" t="str">
        <f t="shared" si="165"/>
        <v>All controlled substances, including all opioids, Any products containing Tramadol</v>
      </c>
      <c r="CE185" t="s">
        <v>1156</v>
      </c>
      <c r="CF185" t="s">
        <v>1133</v>
      </c>
      <c r="CG185">
        <v>1</v>
      </c>
      <c r="CH185" t="s">
        <v>1173</v>
      </c>
      <c r="CJ185" t="str">
        <f t="shared" si="171"/>
        <v>Board of medicine, Licensing board of the practitioner violating the law</v>
      </c>
      <c r="CK185" t="s">
        <v>1174</v>
      </c>
      <c r="CL185" t="s">
        <v>1167</v>
      </c>
      <c r="CM185" t="str">
        <f t="shared" si="166"/>
        <v>Professional disciplinary action</v>
      </c>
      <c r="CN185" t="s">
        <v>1178</v>
      </c>
    </row>
    <row r="186" spans="1:92" x14ac:dyDescent="0.35">
      <c r="A186" t="s">
        <v>257</v>
      </c>
      <c r="B186" s="1">
        <v>42401</v>
      </c>
      <c r="C186" s="1">
        <v>42451</v>
      </c>
      <c r="D186" t="str">
        <f t="shared" si="154"/>
        <v xml:space="preserve">Yes, for both adults and minors </v>
      </c>
      <c r="E186" t="s">
        <v>1144</v>
      </c>
      <c r="G186" t="str">
        <f t="shared" si="167"/>
        <v>Yes</v>
      </c>
      <c r="H186" t="s">
        <v>1145</v>
      </c>
      <c r="J186">
        <v>1</v>
      </c>
      <c r="K186" t="s">
        <v>1144</v>
      </c>
      <c r="M186" t="str">
        <f t="shared" si="155"/>
        <v>Physicians, Physician Assistants, Podiatrist</v>
      </c>
      <c r="N186" t="s">
        <v>1146</v>
      </c>
      <c r="O186" t="s">
        <v>1124</v>
      </c>
      <c r="P186" t="str">
        <f t="shared" si="156"/>
        <v>Treatment of chronic pain</v>
      </c>
      <c r="Q186" t="s">
        <v>1147</v>
      </c>
      <c r="S186" t="str">
        <f t="shared" si="157"/>
        <v>Treatment of a terminal condition</v>
      </c>
      <c r="T186" t="s">
        <v>1148</v>
      </c>
      <c r="U186" t="s">
        <v>1127</v>
      </c>
      <c r="V186">
        <v>1</v>
      </c>
      <c r="W186" t="s">
        <v>1149</v>
      </c>
      <c r="X186" t="s">
        <v>1129</v>
      </c>
      <c r="Y186">
        <v>1</v>
      </c>
      <c r="Z186" t="s">
        <v>1149</v>
      </c>
      <c r="AA186" t="s">
        <v>1142</v>
      </c>
      <c r="AB186">
        <v>0</v>
      </c>
      <c r="AE186" t="str">
        <f t="shared" si="158"/>
        <v>Alternative treatment options, Documentation of informed consent</v>
      </c>
      <c r="AF186" t="s">
        <v>1149</v>
      </c>
      <c r="AH186" t="str">
        <f t="shared" si="159"/>
        <v>Benefits of the use of the drug, Risks of the use of the drug, Alternative treatment options</v>
      </c>
      <c r="AI186" t="s">
        <v>1144</v>
      </c>
      <c r="AJ186" t="s">
        <v>1131</v>
      </c>
      <c r="AK186" t="str">
        <f t="shared" si="160"/>
        <v>Risk of “dependence”, Risk of addiction, Risk of tolerance</v>
      </c>
      <c r="AL186" t="s">
        <v>1144</v>
      </c>
      <c r="AM186" t="s">
        <v>1132</v>
      </c>
      <c r="AN186" t="str">
        <f t="shared" si="161"/>
        <v>All controlled substances, including all opioids, Any products containing Tramadol</v>
      </c>
      <c r="AO186" t="s">
        <v>1150</v>
      </c>
      <c r="AP186" t="s">
        <v>1133</v>
      </c>
      <c r="AQ186">
        <v>1</v>
      </c>
      <c r="AR186" t="s">
        <v>1172</v>
      </c>
      <c r="AT186" t="str">
        <f t="shared" si="162"/>
        <v>Board of medicine</v>
      </c>
      <c r="AU186" t="s">
        <v>1135</v>
      </c>
      <c r="AW186" t="str">
        <f t="shared" si="163"/>
        <v>Professional disciplinary action</v>
      </c>
      <c r="AX186" t="s">
        <v>1172</v>
      </c>
      <c r="AZ186">
        <v>1</v>
      </c>
      <c r="BA186" t="s">
        <v>1153</v>
      </c>
      <c r="BC186" t="str">
        <f t="shared" si="168"/>
        <v>Physicians, Dentists, Nurse practitioners, Physician Assistants, Optometrist, Podiatrist</v>
      </c>
      <c r="BD186" t="s">
        <v>1154</v>
      </c>
      <c r="BE186" t="s">
        <v>1155</v>
      </c>
      <c r="BF186" t="str">
        <f t="shared" si="172"/>
        <v>Treatment of chronic pain, Initial prescriptions</v>
      </c>
      <c r="BG186" t="s">
        <v>1156</v>
      </c>
      <c r="BH186" t="s">
        <v>1143</v>
      </c>
      <c r="BI186" t="s">
        <v>1168</v>
      </c>
      <c r="BJ186" t="s">
        <v>1158</v>
      </c>
      <c r="BK186" t="s">
        <v>1159</v>
      </c>
      <c r="BL186" t="str">
        <f t="shared" si="169"/>
        <v>Parent, Guardian, Authorized adult</v>
      </c>
      <c r="BM186" t="s">
        <v>1145</v>
      </c>
      <c r="BO186">
        <v>1</v>
      </c>
      <c r="BP186" t="s">
        <v>1160</v>
      </c>
      <c r="BR186">
        <v>1</v>
      </c>
      <c r="BS186" t="s">
        <v>1145</v>
      </c>
      <c r="BT186" t="s">
        <v>1161</v>
      </c>
      <c r="BU186" t="str">
        <f t="shared" si="170"/>
        <v>Prescription refill policy, Alternative treatment options, Documentation of informed consent</v>
      </c>
      <c r="BV186" t="s">
        <v>1160</v>
      </c>
      <c r="BW186" t="s">
        <v>1162</v>
      </c>
      <c r="BX186" t="str">
        <f t="shared" si="164"/>
        <v>Benefits of the use of the drug, Risks of the use of the drug, Alternative treatment options</v>
      </c>
      <c r="BY186" t="s">
        <v>1153</v>
      </c>
      <c r="BZ186" t="s">
        <v>1163</v>
      </c>
      <c r="CA186" t="str">
        <f t="shared" si="173"/>
        <v>Risk of overdose, Risk of “dependence”, Risk of addiction, Risk of drug interaction , Increased risk to patients with mental and or substance abuse disorders, Risk of tolerance</v>
      </c>
      <c r="CB186" t="s">
        <v>1153</v>
      </c>
      <c r="CC186" t="s">
        <v>1164</v>
      </c>
      <c r="CD186" t="str">
        <f t="shared" si="165"/>
        <v>All controlled substances, including all opioids, Any products containing Tramadol</v>
      </c>
      <c r="CE186" t="s">
        <v>1156</v>
      </c>
      <c r="CF186" t="s">
        <v>1133</v>
      </c>
      <c r="CG186">
        <v>1</v>
      </c>
      <c r="CH186" t="s">
        <v>1173</v>
      </c>
      <c r="CJ186" t="str">
        <f t="shared" si="171"/>
        <v>Board of medicine, Licensing board of the practitioner violating the law</v>
      </c>
      <c r="CK186" t="s">
        <v>1174</v>
      </c>
      <c r="CL186" t="s">
        <v>1167</v>
      </c>
      <c r="CM186" t="str">
        <f t="shared" si="166"/>
        <v>Professional disciplinary action</v>
      </c>
      <c r="CN186" t="s">
        <v>1173</v>
      </c>
    </row>
    <row r="187" spans="1:92" x14ac:dyDescent="0.35">
      <c r="A187" t="s">
        <v>257</v>
      </c>
      <c r="B187" s="1">
        <v>42452</v>
      </c>
      <c r="C187" s="1">
        <v>42620</v>
      </c>
      <c r="D187" t="str">
        <f t="shared" si="154"/>
        <v xml:space="preserve">Yes, for both adults and minors </v>
      </c>
      <c r="E187" t="s">
        <v>1144</v>
      </c>
      <c r="G187" t="str">
        <f t="shared" si="167"/>
        <v>Yes</v>
      </c>
      <c r="H187" t="s">
        <v>1145</v>
      </c>
      <c r="J187">
        <v>1</v>
      </c>
      <c r="K187" t="s">
        <v>1144</v>
      </c>
      <c r="M187" t="str">
        <f t="shared" si="155"/>
        <v>Physicians, Physician Assistants, Podiatrist</v>
      </c>
      <c r="N187" t="s">
        <v>1146</v>
      </c>
      <c r="O187" t="s">
        <v>1124</v>
      </c>
      <c r="P187" t="str">
        <f t="shared" si="156"/>
        <v>Treatment of chronic pain</v>
      </c>
      <c r="Q187" t="s">
        <v>1147</v>
      </c>
      <c r="S187" t="str">
        <f t="shared" si="157"/>
        <v>Treatment of a terminal condition</v>
      </c>
      <c r="T187" t="s">
        <v>1148</v>
      </c>
      <c r="U187" t="s">
        <v>1127</v>
      </c>
      <c r="V187">
        <v>1</v>
      </c>
      <c r="W187" t="s">
        <v>1149</v>
      </c>
      <c r="X187" t="s">
        <v>1129</v>
      </c>
      <c r="Y187">
        <v>1</v>
      </c>
      <c r="Z187" t="s">
        <v>1149</v>
      </c>
      <c r="AA187" t="s">
        <v>1142</v>
      </c>
      <c r="AB187">
        <v>0</v>
      </c>
      <c r="AE187" t="str">
        <f t="shared" si="158"/>
        <v>Alternative treatment options, Documentation of informed consent</v>
      </c>
      <c r="AF187" t="s">
        <v>1149</v>
      </c>
      <c r="AH187" t="str">
        <f t="shared" si="159"/>
        <v>Benefits of the use of the drug, Risks of the use of the drug, Alternative treatment options</v>
      </c>
      <c r="AI187" t="s">
        <v>1144</v>
      </c>
      <c r="AJ187" t="s">
        <v>1131</v>
      </c>
      <c r="AK187" t="str">
        <f t="shared" si="160"/>
        <v>Risk of “dependence”, Risk of addiction, Risk of tolerance</v>
      </c>
      <c r="AL187" t="s">
        <v>1144</v>
      </c>
      <c r="AM187" t="s">
        <v>1132</v>
      </c>
      <c r="AN187" t="str">
        <f t="shared" si="161"/>
        <v>All controlled substances, including all opioids, Any products containing Tramadol</v>
      </c>
      <c r="AO187" t="s">
        <v>1150</v>
      </c>
      <c r="AP187" t="s">
        <v>1133</v>
      </c>
      <c r="AQ187">
        <v>1</v>
      </c>
      <c r="AR187" t="s">
        <v>1172</v>
      </c>
      <c r="AT187" t="str">
        <f t="shared" si="162"/>
        <v>Board of medicine</v>
      </c>
      <c r="AU187" t="s">
        <v>1135</v>
      </c>
      <c r="AW187" t="str">
        <f t="shared" si="163"/>
        <v>Professional disciplinary action</v>
      </c>
      <c r="AX187" t="s">
        <v>1172</v>
      </c>
      <c r="AZ187">
        <v>1</v>
      </c>
      <c r="BA187" t="s">
        <v>1153</v>
      </c>
      <c r="BC187" t="str">
        <f t="shared" si="168"/>
        <v>Physicians, Dentists, Nurse practitioners, Physician Assistants, Optometrist, Podiatrist</v>
      </c>
      <c r="BD187" t="s">
        <v>1154</v>
      </c>
      <c r="BE187" t="s">
        <v>1155</v>
      </c>
      <c r="BF187" t="str">
        <f t="shared" si="172"/>
        <v>Treatment of chronic pain, Initial prescriptions</v>
      </c>
      <c r="BG187" t="s">
        <v>1156</v>
      </c>
      <c r="BH187" t="s">
        <v>1143</v>
      </c>
      <c r="BI187" t="s">
        <v>1168</v>
      </c>
      <c r="BJ187" t="s">
        <v>1158</v>
      </c>
      <c r="BK187" t="s">
        <v>1159</v>
      </c>
      <c r="BL187" t="str">
        <f t="shared" si="169"/>
        <v>Parent, Guardian, Authorized adult</v>
      </c>
      <c r="BM187" t="s">
        <v>1145</v>
      </c>
      <c r="BO187">
        <v>1</v>
      </c>
      <c r="BP187" t="s">
        <v>1160</v>
      </c>
      <c r="BR187">
        <v>1</v>
      </c>
      <c r="BS187" t="s">
        <v>1145</v>
      </c>
      <c r="BT187" t="s">
        <v>1161</v>
      </c>
      <c r="BU187" t="str">
        <f t="shared" si="170"/>
        <v>Prescription refill policy, Alternative treatment options, Documentation of informed consent</v>
      </c>
      <c r="BV187" t="s">
        <v>1160</v>
      </c>
      <c r="BW187" t="s">
        <v>1162</v>
      </c>
      <c r="BX187" t="str">
        <f t="shared" si="164"/>
        <v>Benefits of the use of the drug, Risks of the use of the drug, Alternative treatment options</v>
      </c>
      <c r="BY187" t="s">
        <v>1153</v>
      </c>
      <c r="BZ187" t="s">
        <v>1163</v>
      </c>
      <c r="CA187" t="str">
        <f t="shared" si="173"/>
        <v>Risk of overdose, Risk of “dependence”, Risk of addiction, Risk of drug interaction , Increased risk to patients with mental and or substance abuse disorders, Risk of tolerance</v>
      </c>
      <c r="CB187" t="s">
        <v>1153</v>
      </c>
      <c r="CC187" t="s">
        <v>1164</v>
      </c>
      <c r="CD187" t="str">
        <f t="shared" si="165"/>
        <v>All controlled substances, including all opioids, Any products containing Tramadol</v>
      </c>
      <c r="CE187" t="s">
        <v>1156</v>
      </c>
      <c r="CF187" t="s">
        <v>1133</v>
      </c>
      <c r="CG187">
        <v>1</v>
      </c>
      <c r="CH187" t="s">
        <v>1173</v>
      </c>
      <c r="CJ187" t="str">
        <f t="shared" si="171"/>
        <v>Board of medicine, Licensing board of the practitioner violating the law</v>
      </c>
      <c r="CK187" t="s">
        <v>1174</v>
      </c>
      <c r="CL187" t="s">
        <v>1167</v>
      </c>
      <c r="CM187" t="str">
        <f t="shared" si="166"/>
        <v>Professional disciplinary action</v>
      </c>
      <c r="CN187" t="s">
        <v>1173</v>
      </c>
    </row>
    <row r="188" spans="1:92" x14ac:dyDescent="0.35">
      <c r="A188" t="s">
        <v>257</v>
      </c>
      <c r="B188" s="1">
        <v>42621</v>
      </c>
      <c r="C188" s="1">
        <v>42807</v>
      </c>
      <c r="D188" t="str">
        <f t="shared" si="154"/>
        <v xml:space="preserve">Yes, for both adults and minors </v>
      </c>
      <c r="E188" t="s">
        <v>1144</v>
      </c>
      <c r="G188" t="str">
        <f t="shared" si="167"/>
        <v>Yes</v>
      </c>
      <c r="H188" t="s">
        <v>1145</v>
      </c>
      <c r="J188">
        <v>1</v>
      </c>
      <c r="K188" t="s">
        <v>1144</v>
      </c>
      <c r="M188" t="str">
        <f t="shared" si="155"/>
        <v>Physicians, Physician Assistants, Podiatrist</v>
      </c>
      <c r="N188" t="s">
        <v>1146</v>
      </c>
      <c r="O188" t="s">
        <v>1124</v>
      </c>
      <c r="P188" t="str">
        <f t="shared" si="156"/>
        <v>Treatment of chronic pain</v>
      </c>
      <c r="Q188" t="s">
        <v>1147</v>
      </c>
      <c r="S188" t="str">
        <f t="shared" si="157"/>
        <v>Treatment of a terminal condition</v>
      </c>
      <c r="T188" t="s">
        <v>1148</v>
      </c>
      <c r="U188" t="s">
        <v>1127</v>
      </c>
      <c r="V188">
        <v>1</v>
      </c>
      <c r="W188" t="s">
        <v>1149</v>
      </c>
      <c r="X188" t="s">
        <v>1129</v>
      </c>
      <c r="Y188">
        <v>1</v>
      </c>
      <c r="Z188" t="s">
        <v>1149</v>
      </c>
      <c r="AA188" t="s">
        <v>1142</v>
      </c>
      <c r="AB188">
        <v>0</v>
      </c>
      <c r="AE188" t="str">
        <f t="shared" si="158"/>
        <v>Alternative treatment options, Documentation of informed consent</v>
      </c>
      <c r="AF188" t="s">
        <v>1149</v>
      </c>
      <c r="AH188" t="str">
        <f t="shared" si="159"/>
        <v>Benefits of the use of the drug, Risks of the use of the drug, Alternative treatment options</v>
      </c>
      <c r="AI188" t="s">
        <v>1144</v>
      </c>
      <c r="AJ188" t="s">
        <v>1131</v>
      </c>
      <c r="AK188" t="str">
        <f t="shared" si="160"/>
        <v>Risk of “dependence”, Risk of addiction, Risk of tolerance</v>
      </c>
      <c r="AL188" t="s">
        <v>1144</v>
      </c>
      <c r="AM188" t="s">
        <v>1132</v>
      </c>
      <c r="AN188" t="str">
        <f t="shared" si="161"/>
        <v>All controlled substances, including all opioids, Any products containing Tramadol</v>
      </c>
      <c r="AO188" t="s">
        <v>1150</v>
      </c>
      <c r="AP188" t="s">
        <v>1133</v>
      </c>
      <c r="AQ188">
        <v>1</v>
      </c>
      <c r="AR188" t="s">
        <v>1151</v>
      </c>
      <c r="AT188" t="str">
        <f t="shared" si="162"/>
        <v>Board of medicine</v>
      </c>
      <c r="AU188" t="s">
        <v>1152</v>
      </c>
      <c r="AW188" t="str">
        <f t="shared" si="163"/>
        <v>Professional disciplinary action</v>
      </c>
      <c r="AX188" t="s">
        <v>1151</v>
      </c>
      <c r="AZ188">
        <v>1</v>
      </c>
      <c r="BA188" t="s">
        <v>1153</v>
      </c>
      <c r="BC188" t="str">
        <f t="shared" si="168"/>
        <v>Physicians, Dentists, Nurse practitioners, Physician Assistants, Optometrist, Podiatrist</v>
      </c>
      <c r="BD188" t="s">
        <v>1154</v>
      </c>
      <c r="BE188" t="s">
        <v>1155</v>
      </c>
      <c r="BF188" t="str">
        <f t="shared" si="172"/>
        <v>Treatment of chronic pain, Initial prescriptions</v>
      </c>
      <c r="BG188" t="s">
        <v>1156</v>
      </c>
      <c r="BH188" t="s">
        <v>1143</v>
      </c>
      <c r="BI188" t="s">
        <v>1168</v>
      </c>
      <c r="BJ188" t="s">
        <v>1158</v>
      </c>
      <c r="BK188" t="s">
        <v>1159</v>
      </c>
      <c r="BL188" t="str">
        <f t="shared" si="169"/>
        <v>Parent, Guardian, Authorized adult</v>
      </c>
      <c r="BM188" t="s">
        <v>1145</v>
      </c>
      <c r="BO188">
        <v>1</v>
      </c>
      <c r="BP188" t="s">
        <v>1160</v>
      </c>
      <c r="BR188">
        <v>1</v>
      </c>
      <c r="BS188" t="s">
        <v>1145</v>
      </c>
      <c r="BT188" t="s">
        <v>1161</v>
      </c>
      <c r="BU188" t="str">
        <f t="shared" si="170"/>
        <v>Prescription refill policy, Alternative treatment options, Documentation of informed consent</v>
      </c>
      <c r="BV188" t="s">
        <v>1160</v>
      </c>
      <c r="BW188" t="s">
        <v>1162</v>
      </c>
      <c r="BX188" t="str">
        <f t="shared" si="164"/>
        <v>Benefits of the use of the drug, Risks of the use of the drug, Alternative treatment options</v>
      </c>
      <c r="BY188" t="s">
        <v>1153</v>
      </c>
      <c r="BZ188" t="s">
        <v>1163</v>
      </c>
      <c r="CA188" t="str">
        <f t="shared" si="173"/>
        <v>Risk of overdose, Risk of “dependence”, Risk of addiction, Risk of drug interaction , Increased risk to patients with mental and or substance abuse disorders, Risk of tolerance</v>
      </c>
      <c r="CB188" t="s">
        <v>1153</v>
      </c>
      <c r="CC188" t="s">
        <v>1164</v>
      </c>
      <c r="CD188" t="str">
        <f t="shared" si="165"/>
        <v>All controlled substances, including all opioids, Any products containing Tramadol</v>
      </c>
      <c r="CE188" t="s">
        <v>1156</v>
      </c>
      <c r="CF188" t="s">
        <v>1133</v>
      </c>
      <c r="CG188">
        <v>1</v>
      </c>
      <c r="CH188" t="s">
        <v>1170</v>
      </c>
      <c r="CJ188" t="str">
        <f t="shared" si="171"/>
        <v>Board of medicine, Licensing board of the practitioner violating the law</v>
      </c>
      <c r="CK188" t="s">
        <v>1171</v>
      </c>
      <c r="CL188" t="s">
        <v>1167</v>
      </c>
      <c r="CM188" t="str">
        <f t="shared" si="166"/>
        <v>Professional disciplinary action</v>
      </c>
      <c r="CN188" t="s">
        <v>1170</v>
      </c>
    </row>
    <row r="189" spans="1:92" x14ac:dyDescent="0.35">
      <c r="A189" t="s">
        <v>257</v>
      </c>
      <c r="B189" s="1">
        <v>42808</v>
      </c>
      <c r="C189" s="1">
        <v>42813</v>
      </c>
      <c r="D189" t="str">
        <f t="shared" si="154"/>
        <v xml:space="preserve">Yes, for both adults and minors </v>
      </c>
      <c r="E189" t="s">
        <v>1144</v>
      </c>
      <c r="G189" t="str">
        <f t="shared" si="167"/>
        <v>Yes</v>
      </c>
      <c r="H189" t="s">
        <v>1145</v>
      </c>
      <c r="J189">
        <v>1</v>
      </c>
      <c r="K189" t="s">
        <v>1144</v>
      </c>
      <c r="M189" t="str">
        <f t="shared" si="155"/>
        <v>Physicians, Physician Assistants, Podiatrist</v>
      </c>
      <c r="N189" t="s">
        <v>1146</v>
      </c>
      <c r="O189" t="s">
        <v>1124</v>
      </c>
      <c r="P189" t="str">
        <f t="shared" si="156"/>
        <v>Treatment of chronic pain</v>
      </c>
      <c r="Q189" t="s">
        <v>1147</v>
      </c>
      <c r="S189" t="str">
        <f t="shared" si="157"/>
        <v>Treatment of a terminal condition</v>
      </c>
      <c r="T189" t="s">
        <v>1148</v>
      </c>
      <c r="U189" t="s">
        <v>1127</v>
      </c>
      <c r="V189">
        <v>1</v>
      </c>
      <c r="W189" t="s">
        <v>1149</v>
      </c>
      <c r="X189" t="s">
        <v>1129</v>
      </c>
      <c r="Y189">
        <v>1</v>
      </c>
      <c r="Z189" t="s">
        <v>1149</v>
      </c>
      <c r="AA189" t="s">
        <v>1142</v>
      </c>
      <c r="AB189">
        <v>0</v>
      </c>
      <c r="AE189" t="str">
        <f t="shared" si="158"/>
        <v>Alternative treatment options, Documentation of informed consent</v>
      </c>
      <c r="AF189" t="s">
        <v>1149</v>
      </c>
      <c r="AH189" t="str">
        <f t="shared" si="159"/>
        <v>Benefits of the use of the drug, Risks of the use of the drug, Alternative treatment options</v>
      </c>
      <c r="AI189" t="s">
        <v>1144</v>
      </c>
      <c r="AJ189" t="s">
        <v>1131</v>
      </c>
      <c r="AK189" t="str">
        <f t="shared" si="160"/>
        <v>Risk of “dependence”, Risk of addiction, Risk of tolerance</v>
      </c>
      <c r="AL189" t="s">
        <v>1144</v>
      </c>
      <c r="AM189" t="s">
        <v>1132</v>
      </c>
      <c r="AN189" t="str">
        <f t="shared" si="161"/>
        <v>All controlled substances, including all opioids, Any products containing Tramadol</v>
      </c>
      <c r="AO189" t="s">
        <v>1150</v>
      </c>
      <c r="AP189" t="s">
        <v>1133</v>
      </c>
      <c r="AQ189">
        <v>1</v>
      </c>
      <c r="AR189" t="s">
        <v>1151</v>
      </c>
      <c r="AT189" t="str">
        <f t="shared" si="162"/>
        <v>Board of medicine</v>
      </c>
      <c r="AU189" t="s">
        <v>1152</v>
      </c>
      <c r="AW189" t="str">
        <f t="shared" si="163"/>
        <v>Professional disciplinary action</v>
      </c>
      <c r="AX189" t="s">
        <v>1151</v>
      </c>
      <c r="AZ189">
        <v>1</v>
      </c>
      <c r="BA189" t="s">
        <v>1153</v>
      </c>
      <c r="BC189" t="str">
        <f t="shared" si="168"/>
        <v>Physicians, Dentists, Nurse practitioners, Physician Assistants, Optometrist, Podiatrist</v>
      </c>
      <c r="BD189" t="s">
        <v>1154</v>
      </c>
      <c r="BE189" t="s">
        <v>1155</v>
      </c>
      <c r="BF189" t="str">
        <f t="shared" si="172"/>
        <v>Treatment of chronic pain, Initial prescriptions</v>
      </c>
      <c r="BG189" t="s">
        <v>1156</v>
      </c>
      <c r="BH189" t="s">
        <v>1143</v>
      </c>
      <c r="BI189" t="s">
        <v>1168</v>
      </c>
      <c r="BJ189" t="s">
        <v>1158</v>
      </c>
      <c r="BK189" t="s">
        <v>1159</v>
      </c>
      <c r="BL189" t="str">
        <f t="shared" si="169"/>
        <v>Parent, Guardian, Authorized adult</v>
      </c>
      <c r="BM189" t="s">
        <v>1145</v>
      </c>
      <c r="BO189">
        <v>1</v>
      </c>
      <c r="BP189" t="s">
        <v>1160</v>
      </c>
      <c r="BR189">
        <v>1</v>
      </c>
      <c r="BS189" t="s">
        <v>1145</v>
      </c>
      <c r="BT189" t="s">
        <v>1161</v>
      </c>
      <c r="BU189" t="str">
        <f t="shared" si="170"/>
        <v>Prescription refill policy, Alternative treatment options, Documentation of informed consent</v>
      </c>
      <c r="BV189" t="s">
        <v>1160</v>
      </c>
      <c r="BW189" t="s">
        <v>1162</v>
      </c>
      <c r="BX189" t="str">
        <f t="shared" si="164"/>
        <v>Benefits of the use of the drug, Risks of the use of the drug, Alternative treatment options</v>
      </c>
      <c r="BY189" t="s">
        <v>1153</v>
      </c>
      <c r="BZ189" t="s">
        <v>1163</v>
      </c>
      <c r="CA189" t="str">
        <f t="shared" si="173"/>
        <v>Risk of overdose, Risk of “dependence”, Risk of addiction, Risk of drug interaction , Increased risk to patients with mental and or substance abuse disorders, Risk of tolerance</v>
      </c>
      <c r="CB189" t="s">
        <v>1153</v>
      </c>
      <c r="CC189" t="s">
        <v>1164</v>
      </c>
      <c r="CD189" t="str">
        <f t="shared" si="165"/>
        <v>All controlled substances, including all opioids, Any products containing Tramadol</v>
      </c>
      <c r="CE189" t="s">
        <v>1156</v>
      </c>
      <c r="CF189" t="s">
        <v>1133</v>
      </c>
      <c r="CG189">
        <v>1</v>
      </c>
      <c r="CH189" t="s">
        <v>1170</v>
      </c>
      <c r="CJ189" t="str">
        <f t="shared" si="171"/>
        <v>Board of medicine, Licensing board of the practitioner violating the law</v>
      </c>
      <c r="CK189" t="s">
        <v>1171</v>
      </c>
      <c r="CL189" t="s">
        <v>1167</v>
      </c>
      <c r="CM189" t="str">
        <f t="shared" si="166"/>
        <v>Professional disciplinary action</v>
      </c>
      <c r="CN189" t="s">
        <v>1170</v>
      </c>
    </row>
    <row r="190" spans="1:92" x14ac:dyDescent="0.35">
      <c r="A190" t="s">
        <v>257</v>
      </c>
      <c r="B190" s="1">
        <v>42814</v>
      </c>
      <c r="C190" s="1">
        <v>42816</v>
      </c>
      <c r="D190" t="str">
        <f t="shared" si="154"/>
        <v xml:space="preserve">Yes, for both adults and minors </v>
      </c>
      <c r="E190" t="s">
        <v>1144</v>
      </c>
      <c r="G190" t="str">
        <f t="shared" si="167"/>
        <v>Yes</v>
      </c>
      <c r="H190" t="s">
        <v>1145</v>
      </c>
      <c r="J190">
        <v>1</v>
      </c>
      <c r="K190" t="s">
        <v>1144</v>
      </c>
      <c r="M190" t="str">
        <f t="shared" si="155"/>
        <v>Physicians, Physician Assistants, Podiatrist</v>
      </c>
      <c r="N190" t="s">
        <v>1146</v>
      </c>
      <c r="O190" t="s">
        <v>1124</v>
      </c>
      <c r="P190" t="str">
        <f t="shared" si="156"/>
        <v>Treatment of chronic pain</v>
      </c>
      <c r="Q190" t="s">
        <v>1147</v>
      </c>
      <c r="S190" t="str">
        <f t="shared" si="157"/>
        <v>Treatment of a terminal condition</v>
      </c>
      <c r="T190" t="s">
        <v>1148</v>
      </c>
      <c r="U190" t="s">
        <v>1127</v>
      </c>
      <c r="V190">
        <v>1</v>
      </c>
      <c r="W190" t="s">
        <v>1149</v>
      </c>
      <c r="X190" t="s">
        <v>1129</v>
      </c>
      <c r="Y190">
        <v>1</v>
      </c>
      <c r="Z190" t="s">
        <v>1149</v>
      </c>
      <c r="AA190" t="s">
        <v>1142</v>
      </c>
      <c r="AB190">
        <v>0</v>
      </c>
      <c r="AE190" t="str">
        <f t="shared" si="158"/>
        <v>Alternative treatment options, Documentation of informed consent</v>
      </c>
      <c r="AF190" t="s">
        <v>1149</v>
      </c>
      <c r="AH190" t="str">
        <f t="shared" si="159"/>
        <v>Benefits of the use of the drug, Risks of the use of the drug, Alternative treatment options</v>
      </c>
      <c r="AI190" t="s">
        <v>1144</v>
      </c>
      <c r="AJ190" t="s">
        <v>1131</v>
      </c>
      <c r="AK190" t="str">
        <f t="shared" si="160"/>
        <v>Risk of “dependence”, Risk of addiction, Risk of tolerance</v>
      </c>
      <c r="AL190" t="s">
        <v>1144</v>
      </c>
      <c r="AM190" t="s">
        <v>1132</v>
      </c>
      <c r="AN190" t="str">
        <f t="shared" si="161"/>
        <v>All controlled substances, including all opioids, Any products containing Tramadol</v>
      </c>
      <c r="AO190" t="s">
        <v>1150</v>
      </c>
      <c r="AP190" t="s">
        <v>1133</v>
      </c>
      <c r="AQ190">
        <v>1</v>
      </c>
      <c r="AR190" t="s">
        <v>1151</v>
      </c>
      <c r="AT190" t="str">
        <f t="shared" si="162"/>
        <v>Board of medicine</v>
      </c>
      <c r="AU190" t="s">
        <v>1152</v>
      </c>
      <c r="AW190" t="str">
        <f t="shared" si="163"/>
        <v>Professional disciplinary action</v>
      </c>
      <c r="AX190" t="s">
        <v>1151</v>
      </c>
      <c r="AZ190">
        <v>1</v>
      </c>
      <c r="BA190" t="s">
        <v>1153</v>
      </c>
      <c r="BC190" t="str">
        <f t="shared" si="168"/>
        <v>Physicians, Dentists, Nurse practitioners, Physician Assistants, Optometrist, Podiatrist</v>
      </c>
      <c r="BD190" t="s">
        <v>1154</v>
      </c>
      <c r="BE190" t="s">
        <v>1155</v>
      </c>
      <c r="BF190" t="str">
        <f t="shared" si="172"/>
        <v>Treatment of chronic pain, Initial prescriptions</v>
      </c>
      <c r="BG190" t="s">
        <v>1156</v>
      </c>
      <c r="BH190" t="s">
        <v>1143</v>
      </c>
      <c r="BI190" t="s">
        <v>1168</v>
      </c>
      <c r="BJ190" t="s">
        <v>1158</v>
      </c>
      <c r="BK190" t="s">
        <v>1159</v>
      </c>
      <c r="BL190" t="str">
        <f t="shared" si="169"/>
        <v>Parent, Guardian, Authorized adult</v>
      </c>
      <c r="BM190" t="s">
        <v>1145</v>
      </c>
      <c r="BO190">
        <v>1</v>
      </c>
      <c r="BP190" t="s">
        <v>1160</v>
      </c>
      <c r="BR190">
        <v>1</v>
      </c>
      <c r="BS190" t="s">
        <v>1145</v>
      </c>
      <c r="BT190" t="s">
        <v>1161</v>
      </c>
      <c r="BU190" t="str">
        <f t="shared" si="170"/>
        <v>Prescription refill policy, Alternative treatment options, Documentation of informed consent</v>
      </c>
      <c r="BV190" t="s">
        <v>1160</v>
      </c>
      <c r="BW190" t="s">
        <v>1162</v>
      </c>
      <c r="BX190" t="str">
        <f t="shared" si="164"/>
        <v>Benefits of the use of the drug, Risks of the use of the drug, Alternative treatment options</v>
      </c>
      <c r="BY190" t="s">
        <v>1153</v>
      </c>
      <c r="BZ190" t="s">
        <v>1163</v>
      </c>
      <c r="CA190" t="str">
        <f t="shared" si="173"/>
        <v>Risk of overdose, Risk of “dependence”, Risk of addiction, Risk of drug interaction , Increased risk to patients with mental and or substance abuse disorders, Risk of tolerance</v>
      </c>
      <c r="CB190" t="s">
        <v>1153</v>
      </c>
      <c r="CC190" t="s">
        <v>1164</v>
      </c>
      <c r="CD190" t="str">
        <f t="shared" si="165"/>
        <v>All controlled substances, including all opioids, Any products containing Tramadol</v>
      </c>
      <c r="CE190" t="s">
        <v>1156</v>
      </c>
      <c r="CF190" t="s">
        <v>1133</v>
      </c>
      <c r="CG190">
        <v>1</v>
      </c>
      <c r="CH190" t="s">
        <v>1170</v>
      </c>
      <c r="CJ190" t="str">
        <f t="shared" si="171"/>
        <v>Board of medicine, Licensing board of the practitioner violating the law</v>
      </c>
      <c r="CK190" t="s">
        <v>1171</v>
      </c>
      <c r="CL190" t="s">
        <v>1167</v>
      </c>
      <c r="CM190" t="str">
        <f t="shared" si="166"/>
        <v>Professional disciplinary action</v>
      </c>
      <c r="CN190" t="s">
        <v>1170</v>
      </c>
    </row>
    <row r="191" spans="1:92" x14ac:dyDescent="0.35">
      <c r="A191" t="s">
        <v>257</v>
      </c>
      <c r="B191" s="1">
        <v>42817</v>
      </c>
      <c r="C191" s="1">
        <v>42830</v>
      </c>
      <c r="D191" t="str">
        <f t="shared" si="154"/>
        <v xml:space="preserve">Yes, for both adults and minors </v>
      </c>
      <c r="E191" t="s">
        <v>1144</v>
      </c>
      <c r="G191" t="str">
        <f t="shared" si="167"/>
        <v>Yes</v>
      </c>
      <c r="H191" t="s">
        <v>1145</v>
      </c>
      <c r="J191">
        <v>1</v>
      </c>
      <c r="K191" t="s">
        <v>1144</v>
      </c>
      <c r="M191" t="str">
        <f t="shared" si="155"/>
        <v>Physicians, Physician Assistants, Podiatrist</v>
      </c>
      <c r="N191" t="s">
        <v>1146</v>
      </c>
      <c r="O191" t="s">
        <v>1124</v>
      </c>
      <c r="P191" t="str">
        <f t="shared" si="156"/>
        <v>Treatment of chronic pain</v>
      </c>
      <c r="Q191" t="s">
        <v>1147</v>
      </c>
      <c r="S191" t="str">
        <f t="shared" si="157"/>
        <v>Treatment of a terminal condition</v>
      </c>
      <c r="T191" t="s">
        <v>1148</v>
      </c>
      <c r="U191" t="s">
        <v>1127</v>
      </c>
      <c r="V191">
        <v>1</v>
      </c>
      <c r="W191" t="s">
        <v>1149</v>
      </c>
      <c r="X191" t="s">
        <v>1129</v>
      </c>
      <c r="Y191">
        <v>1</v>
      </c>
      <c r="Z191" t="s">
        <v>1149</v>
      </c>
      <c r="AA191" t="s">
        <v>1142</v>
      </c>
      <c r="AB191">
        <v>0</v>
      </c>
      <c r="AE191" t="str">
        <f t="shared" si="158"/>
        <v>Alternative treatment options, Documentation of informed consent</v>
      </c>
      <c r="AF191" t="s">
        <v>1149</v>
      </c>
      <c r="AH191" t="str">
        <f t="shared" si="159"/>
        <v>Benefits of the use of the drug, Risks of the use of the drug, Alternative treatment options</v>
      </c>
      <c r="AI191" t="s">
        <v>1144</v>
      </c>
      <c r="AJ191" t="s">
        <v>1131</v>
      </c>
      <c r="AK191" t="str">
        <f t="shared" si="160"/>
        <v>Risk of “dependence”, Risk of addiction, Risk of tolerance</v>
      </c>
      <c r="AL191" t="s">
        <v>1144</v>
      </c>
      <c r="AM191" t="s">
        <v>1132</v>
      </c>
      <c r="AN191" t="str">
        <f t="shared" si="161"/>
        <v>All controlled substances, including all opioids, Any products containing Tramadol</v>
      </c>
      <c r="AO191" t="s">
        <v>1150</v>
      </c>
      <c r="AP191" t="s">
        <v>1133</v>
      </c>
      <c r="AQ191">
        <v>1</v>
      </c>
      <c r="AR191" t="s">
        <v>1151</v>
      </c>
      <c r="AT191" t="str">
        <f t="shared" si="162"/>
        <v>Board of medicine</v>
      </c>
      <c r="AU191" t="s">
        <v>1152</v>
      </c>
      <c r="AW191" t="str">
        <f t="shared" si="163"/>
        <v>Professional disciplinary action</v>
      </c>
      <c r="AX191" t="s">
        <v>1151</v>
      </c>
      <c r="AZ191">
        <v>1</v>
      </c>
      <c r="BA191" t="s">
        <v>1153</v>
      </c>
      <c r="BC191" t="str">
        <f t="shared" si="168"/>
        <v>Physicians, Dentists, Nurse practitioners, Physician Assistants, Optometrist, Podiatrist</v>
      </c>
      <c r="BD191" t="s">
        <v>1154</v>
      </c>
      <c r="BE191" t="s">
        <v>1155</v>
      </c>
      <c r="BF191" t="str">
        <f t="shared" si="172"/>
        <v>Treatment of chronic pain, Initial prescriptions</v>
      </c>
      <c r="BG191" t="s">
        <v>1156</v>
      </c>
      <c r="BH191" t="s">
        <v>1143</v>
      </c>
      <c r="BI191" t="s">
        <v>1168</v>
      </c>
      <c r="BJ191" t="s">
        <v>1158</v>
      </c>
      <c r="BK191" t="s">
        <v>1159</v>
      </c>
      <c r="BL191" t="str">
        <f t="shared" si="169"/>
        <v>Parent, Guardian, Authorized adult</v>
      </c>
      <c r="BM191" t="s">
        <v>1145</v>
      </c>
      <c r="BO191">
        <v>1</v>
      </c>
      <c r="BP191" t="s">
        <v>1160</v>
      </c>
      <c r="BR191">
        <v>1</v>
      </c>
      <c r="BS191" t="s">
        <v>1145</v>
      </c>
      <c r="BT191" t="s">
        <v>1161</v>
      </c>
      <c r="BU191" t="str">
        <f t="shared" si="170"/>
        <v>Prescription refill policy, Alternative treatment options, Documentation of informed consent</v>
      </c>
      <c r="BV191" t="s">
        <v>1160</v>
      </c>
      <c r="BW191" t="s">
        <v>1162</v>
      </c>
      <c r="BX191" t="str">
        <f t="shared" si="164"/>
        <v>Benefits of the use of the drug, Risks of the use of the drug, Alternative treatment options</v>
      </c>
      <c r="BY191" t="s">
        <v>1153</v>
      </c>
      <c r="BZ191" t="s">
        <v>1163</v>
      </c>
      <c r="CA191" t="str">
        <f t="shared" si="173"/>
        <v>Risk of overdose, Risk of “dependence”, Risk of addiction, Risk of drug interaction , Increased risk to patients with mental and or substance abuse disorders, Risk of tolerance</v>
      </c>
      <c r="CB191" t="s">
        <v>1153</v>
      </c>
      <c r="CC191" t="s">
        <v>1164</v>
      </c>
      <c r="CD191" t="str">
        <f t="shared" si="165"/>
        <v>All controlled substances, including all opioids, Any products containing Tramadol</v>
      </c>
      <c r="CE191" t="s">
        <v>1156</v>
      </c>
      <c r="CF191" t="s">
        <v>1133</v>
      </c>
      <c r="CG191">
        <v>1</v>
      </c>
      <c r="CH191" t="s">
        <v>1170</v>
      </c>
      <c r="CJ191" t="str">
        <f t="shared" si="171"/>
        <v>Board of medicine, Licensing board of the practitioner violating the law</v>
      </c>
      <c r="CK191" t="s">
        <v>1171</v>
      </c>
      <c r="CL191" t="s">
        <v>1167</v>
      </c>
      <c r="CM191" t="str">
        <f t="shared" si="166"/>
        <v>Professional disciplinary action</v>
      </c>
      <c r="CN191" t="s">
        <v>1170</v>
      </c>
    </row>
    <row r="192" spans="1:92" x14ac:dyDescent="0.35">
      <c r="A192" t="s">
        <v>257</v>
      </c>
      <c r="B192" s="1">
        <v>42831</v>
      </c>
      <c r="C192" s="1">
        <v>42977</v>
      </c>
      <c r="D192" t="str">
        <f t="shared" si="154"/>
        <v xml:space="preserve">Yes, for both adults and minors </v>
      </c>
      <c r="E192" t="s">
        <v>1144</v>
      </c>
      <c r="G192" t="str">
        <f t="shared" si="167"/>
        <v>Yes</v>
      </c>
      <c r="H192" t="s">
        <v>1145</v>
      </c>
      <c r="J192">
        <v>1</v>
      </c>
      <c r="K192" t="s">
        <v>1144</v>
      </c>
      <c r="M192" t="str">
        <f t="shared" si="155"/>
        <v>Physicians, Physician Assistants, Podiatrist</v>
      </c>
      <c r="N192" t="s">
        <v>1146</v>
      </c>
      <c r="O192" t="s">
        <v>1124</v>
      </c>
      <c r="P192" t="str">
        <f t="shared" si="156"/>
        <v>Treatment of chronic pain</v>
      </c>
      <c r="Q192" t="s">
        <v>1147</v>
      </c>
      <c r="S192" t="str">
        <f t="shared" si="157"/>
        <v>Treatment of a terminal condition</v>
      </c>
      <c r="T192" t="s">
        <v>1148</v>
      </c>
      <c r="U192" t="s">
        <v>1127</v>
      </c>
      <c r="V192">
        <v>1</v>
      </c>
      <c r="W192" t="s">
        <v>1149</v>
      </c>
      <c r="X192" t="s">
        <v>1129</v>
      </c>
      <c r="Y192">
        <v>1</v>
      </c>
      <c r="Z192" t="s">
        <v>1149</v>
      </c>
      <c r="AA192" t="s">
        <v>1142</v>
      </c>
      <c r="AB192">
        <v>0</v>
      </c>
      <c r="AE192" t="str">
        <f t="shared" si="158"/>
        <v>Alternative treatment options, Documentation of informed consent</v>
      </c>
      <c r="AF192" t="s">
        <v>1149</v>
      </c>
      <c r="AH192" t="str">
        <f t="shared" si="159"/>
        <v>Benefits of the use of the drug, Risks of the use of the drug, Alternative treatment options</v>
      </c>
      <c r="AI192" t="s">
        <v>1144</v>
      </c>
      <c r="AJ192" t="s">
        <v>1131</v>
      </c>
      <c r="AK192" t="str">
        <f t="shared" si="160"/>
        <v>Risk of “dependence”, Risk of addiction, Risk of tolerance</v>
      </c>
      <c r="AL192" t="s">
        <v>1144</v>
      </c>
      <c r="AM192" t="s">
        <v>1132</v>
      </c>
      <c r="AN192" t="str">
        <f t="shared" si="161"/>
        <v>All controlled substances, including all opioids, Any products containing Tramadol</v>
      </c>
      <c r="AO192" t="s">
        <v>1150</v>
      </c>
      <c r="AP192" t="s">
        <v>1133</v>
      </c>
      <c r="AQ192">
        <v>1</v>
      </c>
      <c r="AR192" t="s">
        <v>1151</v>
      </c>
      <c r="AT192" t="str">
        <f t="shared" si="162"/>
        <v>Board of medicine</v>
      </c>
      <c r="AU192" t="s">
        <v>1152</v>
      </c>
      <c r="AW192" t="str">
        <f t="shared" si="163"/>
        <v>Professional disciplinary action</v>
      </c>
      <c r="AX192" t="s">
        <v>1151</v>
      </c>
      <c r="AZ192">
        <v>1</v>
      </c>
      <c r="BA192" t="s">
        <v>1153</v>
      </c>
      <c r="BC192" t="str">
        <f t="shared" si="168"/>
        <v>Physicians, Dentists, Nurse practitioners, Physician Assistants, Optometrist, Podiatrist</v>
      </c>
      <c r="BD192" t="s">
        <v>1154</v>
      </c>
      <c r="BE192" t="s">
        <v>1155</v>
      </c>
      <c r="BF192" t="str">
        <f t="shared" si="172"/>
        <v>Treatment of chronic pain, Initial prescriptions</v>
      </c>
      <c r="BG192" t="s">
        <v>1156</v>
      </c>
      <c r="BH192" t="s">
        <v>1143</v>
      </c>
      <c r="BI192" t="s">
        <v>1168</v>
      </c>
      <c r="BJ192" t="s">
        <v>1148</v>
      </c>
      <c r="BK192" t="s">
        <v>1159</v>
      </c>
      <c r="BL192" t="str">
        <f t="shared" si="169"/>
        <v>Parent, Guardian, Authorized adult</v>
      </c>
      <c r="BM192" t="s">
        <v>1145</v>
      </c>
      <c r="BO192">
        <v>1</v>
      </c>
      <c r="BP192" t="s">
        <v>1160</v>
      </c>
      <c r="BR192">
        <v>0</v>
      </c>
      <c r="BS192" t="s">
        <v>1145</v>
      </c>
      <c r="BT192" t="s">
        <v>1161</v>
      </c>
      <c r="BU192" t="str">
        <f t="shared" si="170"/>
        <v>Prescription refill policy, Alternative treatment options, Documentation of informed consent</v>
      </c>
      <c r="BV192" t="s">
        <v>1160</v>
      </c>
      <c r="BW192" t="s">
        <v>1162</v>
      </c>
      <c r="BX192" t="str">
        <f t="shared" si="164"/>
        <v>Benefits of the use of the drug, Risks of the use of the drug, Alternative treatment options</v>
      </c>
      <c r="BY192" t="s">
        <v>1153</v>
      </c>
      <c r="BZ192" t="s">
        <v>1163</v>
      </c>
      <c r="CA192" t="s">
        <v>1179</v>
      </c>
      <c r="CB192" t="s">
        <v>1153</v>
      </c>
      <c r="CC192" t="s">
        <v>1164</v>
      </c>
      <c r="CD192" t="str">
        <f t="shared" si="165"/>
        <v>All controlled substances, including all opioids, Any products containing Tramadol</v>
      </c>
      <c r="CE192" t="s">
        <v>1156</v>
      </c>
      <c r="CF192" t="s">
        <v>1133</v>
      </c>
      <c r="CG192">
        <v>1</v>
      </c>
      <c r="CH192" t="s">
        <v>1180</v>
      </c>
      <c r="CJ192" t="str">
        <f t="shared" si="171"/>
        <v>Board of medicine, Licensing board of the practitioner violating the law</v>
      </c>
      <c r="CK192" t="s">
        <v>1181</v>
      </c>
      <c r="CL192" t="s">
        <v>1167</v>
      </c>
      <c r="CM192" t="str">
        <f t="shared" si="166"/>
        <v>Professional disciplinary action</v>
      </c>
      <c r="CN192" t="s">
        <v>1180</v>
      </c>
    </row>
    <row r="193" spans="1:93" x14ac:dyDescent="0.35">
      <c r="A193" t="s">
        <v>257</v>
      </c>
      <c r="B193" s="1">
        <v>42978</v>
      </c>
      <c r="C193" s="1">
        <v>43006</v>
      </c>
      <c r="D193" t="str">
        <f t="shared" si="154"/>
        <v xml:space="preserve">Yes, for both adults and minors </v>
      </c>
      <c r="E193" t="s">
        <v>1182</v>
      </c>
      <c r="G193" t="str">
        <f t="shared" si="167"/>
        <v>Yes</v>
      </c>
      <c r="H193" t="s">
        <v>1145</v>
      </c>
      <c r="J193">
        <v>1</v>
      </c>
      <c r="K193" t="s">
        <v>1183</v>
      </c>
      <c r="M193" t="str">
        <f t="shared" ref="M193:M198" si="174">("Physicians, Dentists, Nurse practitioners, Physician Assistants, Podiatrist")</f>
        <v>Physicians, Dentists, Nurse practitioners, Physician Assistants, Podiatrist</v>
      </c>
      <c r="N193" t="s">
        <v>1184</v>
      </c>
      <c r="O193" t="s">
        <v>1185</v>
      </c>
      <c r="P193" t="str">
        <f t="shared" ref="P193:P198" si="175">("Treatment of acute pain, Treatment of chronic pain")</f>
        <v>Treatment of acute pain, Treatment of chronic pain</v>
      </c>
      <c r="Q193" t="s">
        <v>1186</v>
      </c>
      <c r="R193" t="s">
        <v>1187</v>
      </c>
      <c r="S193" t="str">
        <f t="shared" ref="S193:S203" si="176">("Hospice care, Cancer related care, Palliative care, Treatment of a terminal condition, Inpatient care")</f>
        <v>Hospice care, Cancer related care, Palliative care, Treatment of a terminal condition, Inpatient care</v>
      </c>
      <c r="T193" t="s">
        <v>1188</v>
      </c>
      <c r="U193" t="s">
        <v>1189</v>
      </c>
      <c r="V193">
        <v>1</v>
      </c>
      <c r="W193" t="s">
        <v>1149</v>
      </c>
      <c r="X193" t="s">
        <v>1190</v>
      </c>
      <c r="Y193">
        <v>1</v>
      </c>
      <c r="Z193" t="s">
        <v>1191</v>
      </c>
      <c r="AA193" t="s">
        <v>1192</v>
      </c>
      <c r="AB193">
        <v>0</v>
      </c>
      <c r="AE193" t="str">
        <f t="shared" si="158"/>
        <v>Alternative treatment options, Documentation of informed consent</v>
      </c>
      <c r="AF193" t="s">
        <v>1191</v>
      </c>
      <c r="AH193" t="str">
        <f t="shared" si="159"/>
        <v>Benefits of the use of the drug, Risks of the use of the drug, Alternative treatment options</v>
      </c>
      <c r="AI193" t="s">
        <v>1193</v>
      </c>
      <c r="AJ193" t="s">
        <v>1194</v>
      </c>
      <c r="AK193" t="str">
        <f t="shared" si="160"/>
        <v>Risk of “dependence”, Risk of addiction, Risk of tolerance</v>
      </c>
      <c r="AL193" t="s">
        <v>1193</v>
      </c>
      <c r="AM193" t="s">
        <v>1195</v>
      </c>
      <c r="AN193" t="str">
        <f t="shared" ref="AN193:AN203" si="177">("All controlled substances, including all opioids, All opioids , Any products containing Tramadol")</f>
        <v>All controlled substances, including all opioids, All opioids , Any products containing Tramadol</v>
      </c>
      <c r="AO193" t="s">
        <v>1186</v>
      </c>
      <c r="AP193" t="s">
        <v>1196</v>
      </c>
      <c r="AQ193">
        <v>1</v>
      </c>
      <c r="AR193" t="s">
        <v>1197</v>
      </c>
      <c r="AT193" t="str">
        <f t="shared" ref="AT193:AT198" si="178">("Board of medicine, Licensing board of the practitioner violating the law")</f>
        <v>Board of medicine, Licensing board of the practitioner violating the law</v>
      </c>
      <c r="AU193" t="s">
        <v>1198</v>
      </c>
      <c r="AV193" t="s">
        <v>1199</v>
      </c>
      <c r="AW193" t="str">
        <f t="shared" ref="AW193:AW203" si="179">("Professional disciplinary action, Fine")</f>
        <v>Professional disciplinary action, Fine</v>
      </c>
      <c r="AX193" t="s">
        <v>1200</v>
      </c>
      <c r="AY193" t="s">
        <v>1201</v>
      </c>
      <c r="AZ193">
        <v>1</v>
      </c>
      <c r="BA193" t="s">
        <v>1202</v>
      </c>
      <c r="BC193" t="str">
        <f t="shared" si="168"/>
        <v>Physicians, Dentists, Nurse practitioners, Physician Assistants, Optometrist, Podiatrist</v>
      </c>
      <c r="BD193" t="s">
        <v>1203</v>
      </c>
      <c r="BE193" t="s">
        <v>1204</v>
      </c>
      <c r="BF193" t="str">
        <f>("Treatment of chronic pain, Treatment of acute pain, Initial prescriptions")</f>
        <v>Treatment of chronic pain, Treatment of acute pain, Initial prescriptions</v>
      </c>
      <c r="BG193" t="s">
        <v>1205</v>
      </c>
      <c r="BH193" t="s">
        <v>1206</v>
      </c>
      <c r="BI193" t="s">
        <v>1207</v>
      </c>
      <c r="BJ193" t="s">
        <v>1208</v>
      </c>
      <c r="BK193" t="s">
        <v>1209</v>
      </c>
      <c r="BL193" t="str">
        <f t="shared" si="169"/>
        <v>Parent, Guardian, Authorized adult</v>
      </c>
      <c r="BM193" t="s">
        <v>1210</v>
      </c>
      <c r="BO193">
        <v>1</v>
      </c>
      <c r="BP193" t="s">
        <v>1211</v>
      </c>
      <c r="BQ193" t="s">
        <v>1212</v>
      </c>
      <c r="BR193">
        <v>1</v>
      </c>
      <c r="BS193" t="s">
        <v>1145</v>
      </c>
      <c r="BT193" t="s">
        <v>1161</v>
      </c>
      <c r="BU193" t="str">
        <f t="shared" si="170"/>
        <v>Prescription refill policy, Alternative treatment options, Documentation of informed consent</v>
      </c>
      <c r="BV193" t="s">
        <v>1211</v>
      </c>
      <c r="BW193" t="s">
        <v>1162</v>
      </c>
      <c r="BX193" t="str">
        <f t="shared" si="164"/>
        <v>Benefits of the use of the drug, Risks of the use of the drug, Alternative treatment options</v>
      </c>
      <c r="BY193" t="s">
        <v>1213</v>
      </c>
      <c r="BZ193" t="s">
        <v>1214</v>
      </c>
      <c r="CA193" t="str">
        <f t="shared" ref="CA193:CA203" si="180">("Risk of overdose, Risk of “dependence”, Risk of addiction, Risk of drug interaction , Increased risk to patients with mental and or substance abuse disorders, Risk of tolerance")</f>
        <v>Risk of overdose, Risk of “dependence”, Risk of addiction, Risk of drug interaction , Increased risk to patients with mental and or substance abuse disorders, Risk of tolerance</v>
      </c>
      <c r="CB193" t="s">
        <v>1213</v>
      </c>
      <c r="CC193" t="s">
        <v>1215</v>
      </c>
      <c r="CD193" t="str">
        <f t="shared" ref="CD193:CD203" si="181">("All controlled substances, including all opioids, All opioids , Any products containing Tramadol")</f>
        <v>All controlled substances, including all opioids, All opioids , Any products containing Tramadol</v>
      </c>
      <c r="CE193" t="s">
        <v>1216</v>
      </c>
      <c r="CF193" t="s">
        <v>1217</v>
      </c>
      <c r="CG193">
        <v>1</v>
      </c>
      <c r="CH193" t="s">
        <v>1218</v>
      </c>
      <c r="CJ193" t="str">
        <f t="shared" si="171"/>
        <v>Board of medicine, Licensing board of the practitioner violating the law</v>
      </c>
      <c r="CK193" t="s">
        <v>1219</v>
      </c>
      <c r="CL193" t="s">
        <v>1220</v>
      </c>
      <c r="CM193" t="str">
        <f t="shared" ref="CM193:CM203" si="182">("Professional disciplinary action, Fine")</f>
        <v>Professional disciplinary action, Fine</v>
      </c>
      <c r="CN193" t="s">
        <v>1221</v>
      </c>
      <c r="CO193" t="s">
        <v>1222</v>
      </c>
    </row>
    <row r="194" spans="1:93" x14ac:dyDescent="0.35">
      <c r="A194" t="s">
        <v>257</v>
      </c>
      <c r="B194" s="1">
        <v>43007</v>
      </c>
      <c r="C194" s="1">
        <v>43100</v>
      </c>
      <c r="D194" t="str">
        <f t="shared" si="154"/>
        <v xml:space="preserve">Yes, for both adults and minors </v>
      </c>
      <c r="E194" t="s">
        <v>1182</v>
      </c>
      <c r="G194" t="str">
        <f t="shared" si="167"/>
        <v>Yes</v>
      </c>
      <c r="H194" t="s">
        <v>1145</v>
      </c>
      <c r="J194">
        <v>1</v>
      </c>
      <c r="K194" t="s">
        <v>1183</v>
      </c>
      <c r="M194" t="str">
        <f t="shared" si="174"/>
        <v>Physicians, Dentists, Nurse practitioners, Physician Assistants, Podiatrist</v>
      </c>
      <c r="N194" t="s">
        <v>1184</v>
      </c>
      <c r="O194" t="s">
        <v>1185</v>
      </c>
      <c r="P194" t="str">
        <f t="shared" si="175"/>
        <v>Treatment of acute pain, Treatment of chronic pain</v>
      </c>
      <c r="Q194" t="s">
        <v>1186</v>
      </c>
      <c r="R194" t="s">
        <v>1187</v>
      </c>
      <c r="S194" t="str">
        <f t="shared" si="176"/>
        <v>Hospice care, Cancer related care, Palliative care, Treatment of a terminal condition, Inpatient care</v>
      </c>
      <c r="T194" t="s">
        <v>1188</v>
      </c>
      <c r="U194" t="s">
        <v>1189</v>
      </c>
      <c r="V194">
        <v>1</v>
      </c>
      <c r="W194" t="s">
        <v>1149</v>
      </c>
      <c r="X194" t="s">
        <v>1190</v>
      </c>
      <c r="Y194">
        <v>1</v>
      </c>
      <c r="Z194" t="s">
        <v>1191</v>
      </c>
      <c r="AA194" t="s">
        <v>1192</v>
      </c>
      <c r="AB194">
        <v>0</v>
      </c>
      <c r="AE194" t="str">
        <f t="shared" si="158"/>
        <v>Alternative treatment options, Documentation of informed consent</v>
      </c>
      <c r="AF194" t="s">
        <v>1191</v>
      </c>
      <c r="AH194" t="str">
        <f t="shared" si="159"/>
        <v>Benefits of the use of the drug, Risks of the use of the drug, Alternative treatment options</v>
      </c>
      <c r="AI194" t="s">
        <v>1193</v>
      </c>
      <c r="AJ194" t="s">
        <v>1194</v>
      </c>
      <c r="AK194" t="str">
        <f t="shared" si="160"/>
        <v>Risk of “dependence”, Risk of addiction, Risk of tolerance</v>
      </c>
      <c r="AL194" t="s">
        <v>1193</v>
      </c>
      <c r="AM194" t="s">
        <v>1195</v>
      </c>
      <c r="AN194" t="str">
        <f t="shared" si="177"/>
        <v>All controlled substances, including all opioids, All opioids , Any products containing Tramadol</v>
      </c>
      <c r="AO194" t="s">
        <v>1186</v>
      </c>
      <c r="AP194" t="s">
        <v>1223</v>
      </c>
      <c r="AQ194">
        <v>1</v>
      </c>
      <c r="AR194" t="s">
        <v>1200</v>
      </c>
      <c r="AT194" t="str">
        <f t="shared" si="178"/>
        <v>Board of medicine, Licensing board of the practitioner violating the law</v>
      </c>
      <c r="AU194" t="s">
        <v>1198</v>
      </c>
      <c r="AV194" t="s">
        <v>1199</v>
      </c>
      <c r="AW194" t="str">
        <f t="shared" si="179"/>
        <v>Professional disciplinary action, Fine</v>
      </c>
      <c r="AX194" t="s">
        <v>1200</v>
      </c>
      <c r="AY194" t="s">
        <v>1201</v>
      </c>
      <c r="AZ194">
        <v>1</v>
      </c>
      <c r="BA194" t="s">
        <v>1202</v>
      </c>
      <c r="BC194" t="str">
        <f t="shared" si="168"/>
        <v>Physicians, Dentists, Nurse practitioners, Physician Assistants, Optometrist, Podiatrist</v>
      </c>
      <c r="BD194" t="s">
        <v>1205</v>
      </c>
      <c r="BE194" t="s">
        <v>1204</v>
      </c>
      <c r="BF194" t="str">
        <f>("Treatment of chronic pain, Treatment of acute pain, Initial prescriptions")</f>
        <v>Treatment of chronic pain, Treatment of acute pain, Initial prescriptions</v>
      </c>
      <c r="BG194" t="s">
        <v>1205</v>
      </c>
      <c r="BH194" t="s">
        <v>1206</v>
      </c>
      <c r="BI194" t="s">
        <v>1207</v>
      </c>
      <c r="BJ194" t="s">
        <v>1208</v>
      </c>
      <c r="BK194" t="s">
        <v>1209</v>
      </c>
      <c r="BL194" t="str">
        <f t="shared" si="169"/>
        <v>Parent, Guardian, Authorized adult</v>
      </c>
      <c r="BM194" t="s">
        <v>1210</v>
      </c>
      <c r="BO194">
        <v>1</v>
      </c>
      <c r="BP194" t="s">
        <v>1211</v>
      </c>
      <c r="BQ194" t="s">
        <v>1212</v>
      </c>
      <c r="BR194">
        <v>1</v>
      </c>
      <c r="BS194" t="s">
        <v>1145</v>
      </c>
      <c r="BT194" t="s">
        <v>1161</v>
      </c>
      <c r="BU194" t="str">
        <f t="shared" si="170"/>
        <v>Prescription refill policy, Alternative treatment options, Documentation of informed consent</v>
      </c>
      <c r="BV194" t="s">
        <v>1211</v>
      </c>
      <c r="BW194" t="s">
        <v>1162</v>
      </c>
      <c r="BX194" t="str">
        <f t="shared" si="164"/>
        <v>Benefits of the use of the drug, Risks of the use of the drug, Alternative treatment options</v>
      </c>
      <c r="BY194" t="s">
        <v>1213</v>
      </c>
      <c r="BZ194" t="s">
        <v>1214</v>
      </c>
      <c r="CA194" t="str">
        <f t="shared" si="180"/>
        <v>Risk of overdose, Risk of “dependence”, Risk of addiction, Risk of drug interaction , Increased risk to patients with mental and or substance abuse disorders, Risk of tolerance</v>
      </c>
      <c r="CB194" t="s">
        <v>1213</v>
      </c>
      <c r="CC194" t="s">
        <v>1224</v>
      </c>
      <c r="CD194" t="str">
        <f t="shared" si="181"/>
        <v>All controlled substances, including all opioids, All opioids , Any products containing Tramadol</v>
      </c>
      <c r="CE194" t="s">
        <v>1216</v>
      </c>
      <c r="CF194" t="s">
        <v>1217</v>
      </c>
      <c r="CG194">
        <v>1</v>
      </c>
      <c r="CH194" t="s">
        <v>1225</v>
      </c>
      <c r="CJ194" t="str">
        <f t="shared" si="171"/>
        <v>Board of medicine, Licensing board of the practitioner violating the law</v>
      </c>
      <c r="CK194" t="s">
        <v>1226</v>
      </c>
      <c r="CL194" t="s">
        <v>1220</v>
      </c>
      <c r="CM194" t="str">
        <f t="shared" si="182"/>
        <v>Professional disciplinary action, Fine</v>
      </c>
      <c r="CN194" t="s">
        <v>1225</v>
      </c>
      <c r="CO194" t="s">
        <v>1222</v>
      </c>
    </row>
    <row r="195" spans="1:93" x14ac:dyDescent="0.35">
      <c r="A195" t="s">
        <v>257</v>
      </c>
      <c r="B195" s="1">
        <v>43101</v>
      </c>
      <c r="C195" s="1">
        <v>43120</v>
      </c>
      <c r="D195" t="str">
        <f t="shared" si="154"/>
        <v xml:space="preserve">Yes, for both adults and minors </v>
      </c>
      <c r="E195" t="s">
        <v>1227</v>
      </c>
      <c r="G195" t="str">
        <f t="shared" si="167"/>
        <v>Yes</v>
      </c>
      <c r="H195" t="s">
        <v>1145</v>
      </c>
      <c r="J195">
        <v>1</v>
      </c>
      <c r="K195" t="s">
        <v>1228</v>
      </c>
      <c r="M195" t="str">
        <f t="shared" si="174"/>
        <v>Physicians, Dentists, Nurse practitioners, Physician Assistants, Podiatrist</v>
      </c>
      <c r="N195" t="s">
        <v>1229</v>
      </c>
      <c r="O195" t="s">
        <v>1185</v>
      </c>
      <c r="P195" t="str">
        <f t="shared" si="175"/>
        <v>Treatment of acute pain, Treatment of chronic pain</v>
      </c>
      <c r="Q195" t="s">
        <v>1230</v>
      </c>
      <c r="R195" t="s">
        <v>1187</v>
      </c>
      <c r="S195" t="str">
        <f t="shared" si="176"/>
        <v>Hospice care, Cancer related care, Palliative care, Treatment of a terminal condition, Inpatient care</v>
      </c>
      <c r="T195" t="s">
        <v>1231</v>
      </c>
      <c r="U195" t="s">
        <v>1189</v>
      </c>
      <c r="V195">
        <v>1</v>
      </c>
      <c r="W195" t="s">
        <v>1149</v>
      </c>
      <c r="X195" t="s">
        <v>1190</v>
      </c>
      <c r="Y195">
        <v>1</v>
      </c>
      <c r="Z195" t="s">
        <v>1232</v>
      </c>
      <c r="AA195" t="s">
        <v>1192</v>
      </c>
      <c r="AB195">
        <v>0</v>
      </c>
      <c r="AE195" t="str">
        <f t="shared" si="158"/>
        <v>Alternative treatment options, Documentation of informed consent</v>
      </c>
      <c r="AF195" t="s">
        <v>1232</v>
      </c>
      <c r="AH195" t="str">
        <f t="shared" si="159"/>
        <v>Benefits of the use of the drug, Risks of the use of the drug, Alternative treatment options</v>
      </c>
      <c r="AI195" t="s">
        <v>1233</v>
      </c>
      <c r="AJ195" t="s">
        <v>1194</v>
      </c>
      <c r="AK195" t="str">
        <f t="shared" si="160"/>
        <v>Risk of “dependence”, Risk of addiction, Risk of tolerance</v>
      </c>
      <c r="AL195" t="s">
        <v>1233</v>
      </c>
      <c r="AM195" t="s">
        <v>1195</v>
      </c>
      <c r="AN195" t="str">
        <f t="shared" si="177"/>
        <v>All controlled substances, including all opioids, All opioids , Any products containing Tramadol</v>
      </c>
      <c r="AO195" t="s">
        <v>1234</v>
      </c>
      <c r="AP195" t="s">
        <v>1223</v>
      </c>
      <c r="AQ195">
        <v>1</v>
      </c>
      <c r="AR195" t="s">
        <v>1235</v>
      </c>
      <c r="AT195" t="str">
        <f t="shared" si="178"/>
        <v>Board of medicine, Licensing board of the practitioner violating the law</v>
      </c>
      <c r="AU195" t="s">
        <v>1152</v>
      </c>
      <c r="AV195" t="s">
        <v>1199</v>
      </c>
      <c r="AW195" t="str">
        <f t="shared" si="179"/>
        <v>Professional disciplinary action, Fine</v>
      </c>
      <c r="AX195" t="s">
        <v>1235</v>
      </c>
      <c r="AY195" t="s">
        <v>1201</v>
      </c>
      <c r="AZ195">
        <v>1</v>
      </c>
      <c r="BA195" t="s">
        <v>1236</v>
      </c>
      <c r="BC195" t="str">
        <f t="shared" si="168"/>
        <v>Physicians, Dentists, Nurse practitioners, Physician Assistants, Optometrist, Podiatrist</v>
      </c>
      <c r="BD195" t="s">
        <v>1237</v>
      </c>
      <c r="BE195" t="s">
        <v>1204</v>
      </c>
      <c r="BF195" t="str">
        <f>("Treatment of chronic pain, Treatment of acute pain, Treatment of all pain")</f>
        <v>Treatment of chronic pain, Treatment of acute pain, Treatment of all pain</v>
      </c>
      <c r="BG195" t="s">
        <v>1238</v>
      </c>
      <c r="BH195" t="s">
        <v>1206</v>
      </c>
      <c r="BI195" t="s">
        <v>1207</v>
      </c>
      <c r="BJ195" t="s">
        <v>1239</v>
      </c>
      <c r="BK195" t="s">
        <v>1209</v>
      </c>
      <c r="BL195" t="str">
        <f t="shared" si="169"/>
        <v>Parent, Guardian, Authorized adult</v>
      </c>
      <c r="BM195" t="s">
        <v>1240</v>
      </c>
      <c r="BO195">
        <v>1</v>
      </c>
      <c r="BP195" t="s">
        <v>1241</v>
      </c>
      <c r="BQ195" t="s">
        <v>1212</v>
      </c>
      <c r="BR195">
        <v>1</v>
      </c>
      <c r="BS195" t="s">
        <v>1145</v>
      </c>
      <c r="BT195" t="s">
        <v>1161</v>
      </c>
      <c r="BU195" t="str">
        <f t="shared" si="170"/>
        <v>Prescription refill policy, Alternative treatment options, Documentation of informed consent</v>
      </c>
      <c r="BV195" t="s">
        <v>1242</v>
      </c>
      <c r="BW195" t="s">
        <v>1162</v>
      </c>
      <c r="BX195" t="str">
        <f t="shared" si="164"/>
        <v>Benefits of the use of the drug, Risks of the use of the drug, Alternative treatment options</v>
      </c>
      <c r="BY195" t="s">
        <v>1243</v>
      </c>
      <c r="BZ195" t="s">
        <v>1214</v>
      </c>
      <c r="CA195" t="str">
        <f t="shared" si="180"/>
        <v>Risk of overdose, Risk of “dependence”, Risk of addiction, Risk of drug interaction , Increased risk to patients with mental and or substance abuse disorders, Risk of tolerance</v>
      </c>
      <c r="CB195" t="s">
        <v>1243</v>
      </c>
      <c r="CC195" t="s">
        <v>1224</v>
      </c>
      <c r="CD195" t="str">
        <f t="shared" si="181"/>
        <v>All controlled substances, including all opioids, All opioids , Any products containing Tramadol</v>
      </c>
      <c r="CE195" t="s">
        <v>1238</v>
      </c>
      <c r="CF195" t="s">
        <v>1217</v>
      </c>
      <c r="CG195">
        <v>1</v>
      </c>
      <c r="CH195" t="s">
        <v>1244</v>
      </c>
      <c r="CJ195" t="str">
        <f t="shared" si="171"/>
        <v>Board of medicine, Licensing board of the practitioner violating the law</v>
      </c>
      <c r="CK195" t="s">
        <v>1245</v>
      </c>
      <c r="CL195" t="s">
        <v>1220</v>
      </c>
      <c r="CM195" t="str">
        <f t="shared" si="182"/>
        <v>Professional disciplinary action, Fine</v>
      </c>
      <c r="CN195" t="s">
        <v>1244</v>
      </c>
      <c r="CO195" t="s">
        <v>1222</v>
      </c>
    </row>
    <row r="196" spans="1:93" x14ac:dyDescent="0.35">
      <c r="A196" t="s">
        <v>257</v>
      </c>
      <c r="B196" s="1">
        <v>43121</v>
      </c>
      <c r="C196" s="1">
        <v>43370</v>
      </c>
      <c r="D196" t="str">
        <f t="shared" si="154"/>
        <v xml:space="preserve">Yes, for both adults and minors </v>
      </c>
      <c r="E196" t="s">
        <v>1227</v>
      </c>
      <c r="G196" t="str">
        <f t="shared" si="167"/>
        <v>Yes</v>
      </c>
      <c r="H196" t="s">
        <v>1145</v>
      </c>
      <c r="J196">
        <v>1</v>
      </c>
      <c r="K196" t="s">
        <v>1228</v>
      </c>
      <c r="M196" t="str">
        <f t="shared" si="174"/>
        <v>Physicians, Dentists, Nurse practitioners, Physician Assistants, Podiatrist</v>
      </c>
      <c r="N196" t="s">
        <v>1229</v>
      </c>
      <c r="O196" t="s">
        <v>1185</v>
      </c>
      <c r="P196" t="str">
        <f t="shared" si="175"/>
        <v>Treatment of acute pain, Treatment of chronic pain</v>
      </c>
      <c r="Q196" t="s">
        <v>1230</v>
      </c>
      <c r="R196" t="s">
        <v>1187</v>
      </c>
      <c r="S196" t="str">
        <f t="shared" si="176"/>
        <v>Hospice care, Cancer related care, Palliative care, Treatment of a terminal condition, Inpatient care</v>
      </c>
      <c r="T196" t="s">
        <v>1231</v>
      </c>
      <c r="U196" t="s">
        <v>1187</v>
      </c>
      <c r="V196">
        <v>1</v>
      </c>
      <c r="W196" t="s">
        <v>1149</v>
      </c>
      <c r="X196" t="s">
        <v>1190</v>
      </c>
      <c r="Y196">
        <v>1</v>
      </c>
      <c r="Z196" t="s">
        <v>1232</v>
      </c>
      <c r="AA196" t="s">
        <v>1192</v>
      </c>
      <c r="AB196">
        <v>0</v>
      </c>
      <c r="AE196" t="str">
        <f t="shared" si="158"/>
        <v>Alternative treatment options, Documentation of informed consent</v>
      </c>
      <c r="AF196" t="s">
        <v>1232</v>
      </c>
      <c r="AH196" t="str">
        <f t="shared" si="159"/>
        <v>Benefits of the use of the drug, Risks of the use of the drug, Alternative treatment options</v>
      </c>
      <c r="AI196" t="s">
        <v>1233</v>
      </c>
      <c r="AJ196" t="s">
        <v>1194</v>
      </c>
      <c r="AK196" t="str">
        <f t="shared" si="160"/>
        <v>Risk of “dependence”, Risk of addiction, Risk of tolerance</v>
      </c>
      <c r="AL196" t="s">
        <v>1233</v>
      </c>
      <c r="AM196" t="s">
        <v>1195</v>
      </c>
      <c r="AN196" t="str">
        <f t="shared" si="177"/>
        <v>All controlled substances, including all opioids, All opioids , Any products containing Tramadol</v>
      </c>
      <c r="AO196" t="s">
        <v>1234</v>
      </c>
      <c r="AP196" t="s">
        <v>1223</v>
      </c>
      <c r="AQ196">
        <v>1</v>
      </c>
      <c r="AR196" t="s">
        <v>1200</v>
      </c>
      <c r="AT196" t="str">
        <f t="shared" si="178"/>
        <v>Board of medicine, Licensing board of the practitioner violating the law</v>
      </c>
      <c r="AU196" t="s">
        <v>1198</v>
      </c>
      <c r="AV196" t="s">
        <v>1199</v>
      </c>
      <c r="AW196" t="str">
        <f t="shared" si="179"/>
        <v>Professional disciplinary action, Fine</v>
      </c>
      <c r="AX196" t="s">
        <v>1200</v>
      </c>
      <c r="AY196" t="s">
        <v>1201</v>
      </c>
      <c r="AZ196">
        <v>1</v>
      </c>
      <c r="BA196" t="s">
        <v>1236</v>
      </c>
      <c r="BC196" t="str">
        <f t="shared" si="168"/>
        <v>Physicians, Dentists, Nurse practitioners, Physician Assistants, Optometrist, Podiatrist</v>
      </c>
      <c r="BD196" t="s">
        <v>1237</v>
      </c>
      <c r="BE196" t="s">
        <v>1204</v>
      </c>
      <c r="BF196" t="str">
        <f>("Treatment of chronic pain, Treatment of acute pain, Initial prescriptions")</f>
        <v>Treatment of chronic pain, Treatment of acute pain, Initial prescriptions</v>
      </c>
      <c r="BG196" t="s">
        <v>1238</v>
      </c>
      <c r="BH196" t="s">
        <v>1206</v>
      </c>
      <c r="BI196" t="s">
        <v>1207</v>
      </c>
      <c r="BJ196" t="s">
        <v>1239</v>
      </c>
      <c r="BK196" t="s">
        <v>1209</v>
      </c>
      <c r="BL196" t="str">
        <f t="shared" si="169"/>
        <v>Parent, Guardian, Authorized adult</v>
      </c>
      <c r="BM196" t="s">
        <v>1240</v>
      </c>
      <c r="BO196">
        <v>1</v>
      </c>
      <c r="BP196" t="s">
        <v>1241</v>
      </c>
      <c r="BQ196" t="s">
        <v>1212</v>
      </c>
      <c r="BR196">
        <v>1</v>
      </c>
      <c r="BS196" t="s">
        <v>1145</v>
      </c>
      <c r="BT196" t="s">
        <v>1161</v>
      </c>
      <c r="BU196" t="str">
        <f t="shared" si="170"/>
        <v>Prescription refill policy, Alternative treatment options, Documentation of informed consent</v>
      </c>
      <c r="BV196" t="s">
        <v>1242</v>
      </c>
      <c r="BW196" t="s">
        <v>1162</v>
      </c>
      <c r="BX196" t="str">
        <f t="shared" si="164"/>
        <v>Benefits of the use of the drug, Risks of the use of the drug, Alternative treatment options</v>
      </c>
      <c r="BY196" t="s">
        <v>1243</v>
      </c>
      <c r="BZ196" t="s">
        <v>1214</v>
      </c>
      <c r="CA196" t="str">
        <f t="shared" si="180"/>
        <v>Risk of overdose, Risk of “dependence”, Risk of addiction, Risk of drug interaction , Increased risk to patients with mental and or substance abuse disorders, Risk of tolerance</v>
      </c>
      <c r="CB196" t="s">
        <v>1243</v>
      </c>
      <c r="CC196" t="s">
        <v>1224</v>
      </c>
      <c r="CD196" t="str">
        <f t="shared" si="181"/>
        <v>All controlled substances, including all opioids, All opioids , Any products containing Tramadol</v>
      </c>
      <c r="CE196" t="s">
        <v>1238</v>
      </c>
      <c r="CF196" t="s">
        <v>1217</v>
      </c>
      <c r="CG196">
        <v>1</v>
      </c>
      <c r="CH196" t="s">
        <v>1246</v>
      </c>
      <c r="CJ196" t="str">
        <f t="shared" si="171"/>
        <v>Board of medicine, Licensing board of the practitioner violating the law</v>
      </c>
      <c r="CK196" t="s">
        <v>1247</v>
      </c>
      <c r="CL196" t="s">
        <v>1220</v>
      </c>
      <c r="CM196" t="str">
        <f t="shared" si="182"/>
        <v>Professional disciplinary action, Fine</v>
      </c>
      <c r="CN196" t="s">
        <v>1246</v>
      </c>
      <c r="CO196" t="s">
        <v>1222</v>
      </c>
    </row>
    <row r="197" spans="1:93" x14ac:dyDescent="0.35">
      <c r="A197" t="s">
        <v>257</v>
      </c>
      <c r="B197" s="1">
        <v>43371</v>
      </c>
      <c r="C197" s="1">
        <v>43455</v>
      </c>
      <c r="D197" t="str">
        <f t="shared" si="154"/>
        <v xml:space="preserve">Yes, for both adults and minors </v>
      </c>
      <c r="E197" t="s">
        <v>1227</v>
      </c>
      <c r="G197" t="str">
        <f t="shared" si="167"/>
        <v>Yes</v>
      </c>
      <c r="H197" t="s">
        <v>1145</v>
      </c>
      <c r="J197">
        <v>1</v>
      </c>
      <c r="K197" t="s">
        <v>1228</v>
      </c>
      <c r="M197" t="str">
        <f t="shared" si="174"/>
        <v>Physicians, Dentists, Nurse practitioners, Physician Assistants, Podiatrist</v>
      </c>
      <c r="N197" t="s">
        <v>1229</v>
      </c>
      <c r="O197" t="s">
        <v>1185</v>
      </c>
      <c r="P197" t="str">
        <f t="shared" si="175"/>
        <v>Treatment of acute pain, Treatment of chronic pain</v>
      </c>
      <c r="Q197" t="s">
        <v>1230</v>
      </c>
      <c r="R197" t="s">
        <v>1187</v>
      </c>
      <c r="S197" t="str">
        <f t="shared" si="176"/>
        <v>Hospice care, Cancer related care, Palliative care, Treatment of a terminal condition, Inpatient care</v>
      </c>
      <c r="T197" t="s">
        <v>1231</v>
      </c>
      <c r="U197" t="s">
        <v>1189</v>
      </c>
      <c r="V197">
        <v>1</v>
      </c>
      <c r="W197" t="s">
        <v>1149</v>
      </c>
      <c r="X197" t="s">
        <v>1190</v>
      </c>
      <c r="Y197">
        <v>1</v>
      </c>
      <c r="Z197" t="s">
        <v>1232</v>
      </c>
      <c r="AA197" t="s">
        <v>1192</v>
      </c>
      <c r="AB197">
        <v>0</v>
      </c>
      <c r="AE197" t="str">
        <f t="shared" si="158"/>
        <v>Alternative treatment options, Documentation of informed consent</v>
      </c>
      <c r="AF197" t="s">
        <v>1232</v>
      </c>
      <c r="AH197" t="str">
        <f t="shared" si="159"/>
        <v>Benefits of the use of the drug, Risks of the use of the drug, Alternative treatment options</v>
      </c>
      <c r="AI197" t="s">
        <v>1233</v>
      </c>
      <c r="AJ197" t="s">
        <v>1194</v>
      </c>
      <c r="AK197" t="str">
        <f t="shared" si="160"/>
        <v>Risk of “dependence”, Risk of addiction, Risk of tolerance</v>
      </c>
      <c r="AL197" t="s">
        <v>1233</v>
      </c>
      <c r="AM197" t="s">
        <v>1195</v>
      </c>
      <c r="AN197" t="str">
        <f t="shared" si="177"/>
        <v>All controlled substances, including all opioids, All opioids , Any products containing Tramadol</v>
      </c>
      <c r="AO197" t="s">
        <v>1234</v>
      </c>
      <c r="AP197" t="s">
        <v>1223</v>
      </c>
      <c r="AQ197">
        <v>1</v>
      </c>
      <c r="AR197" t="s">
        <v>1200</v>
      </c>
      <c r="AT197" t="str">
        <f t="shared" si="178"/>
        <v>Board of medicine, Licensing board of the practitioner violating the law</v>
      </c>
      <c r="AU197" t="s">
        <v>1198</v>
      </c>
      <c r="AV197" t="s">
        <v>1199</v>
      </c>
      <c r="AW197" t="str">
        <f t="shared" si="179"/>
        <v>Professional disciplinary action, Fine</v>
      </c>
      <c r="AX197" t="s">
        <v>1200</v>
      </c>
      <c r="AY197" t="s">
        <v>1201</v>
      </c>
      <c r="AZ197">
        <v>1</v>
      </c>
      <c r="BA197" t="s">
        <v>1236</v>
      </c>
      <c r="BC197" t="str">
        <f t="shared" si="168"/>
        <v>Physicians, Dentists, Nurse practitioners, Physician Assistants, Optometrist, Podiatrist</v>
      </c>
      <c r="BD197" t="s">
        <v>1238</v>
      </c>
      <c r="BE197" t="s">
        <v>1204</v>
      </c>
      <c r="BF197" t="str">
        <f>("Treatment of chronic pain, Treatment of acute pain, Initial prescriptions")</f>
        <v>Treatment of chronic pain, Treatment of acute pain, Initial prescriptions</v>
      </c>
      <c r="BG197" t="s">
        <v>1238</v>
      </c>
      <c r="BH197" t="s">
        <v>1206</v>
      </c>
      <c r="BI197" t="s">
        <v>1207</v>
      </c>
      <c r="BJ197" t="s">
        <v>1239</v>
      </c>
      <c r="BK197" t="s">
        <v>1209</v>
      </c>
      <c r="BL197" t="str">
        <f t="shared" si="169"/>
        <v>Parent, Guardian, Authorized adult</v>
      </c>
      <c r="BM197" t="s">
        <v>1240</v>
      </c>
      <c r="BO197">
        <v>1</v>
      </c>
      <c r="BP197" t="s">
        <v>1241</v>
      </c>
      <c r="BQ197" t="s">
        <v>1212</v>
      </c>
      <c r="BR197">
        <v>1</v>
      </c>
      <c r="BS197" t="s">
        <v>1145</v>
      </c>
      <c r="BT197" t="s">
        <v>1161</v>
      </c>
      <c r="BU197" t="str">
        <f t="shared" si="170"/>
        <v>Prescription refill policy, Alternative treatment options, Documentation of informed consent</v>
      </c>
      <c r="BV197" t="s">
        <v>1242</v>
      </c>
      <c r="BW197" t="s">
        <v>1162</v>
      </c>
      <c r="BX197" t="str">
        <f t="shared" si="164"/>
        <v>Benefits of the use of the drug, Risks of the use of the drug, Alternative treatment options</v>
      </c>
      <c r="BY197" t="s">
        <v>1243</v>
      </c>
      <c r="BZ197" t="s">
        <v>1214</v>
      </c>
      <c r="CA197" t="str">
        <f t="shared" si="180"/>
        <v>Risk of overdose, Risk of “dependence”, Risk of addiction, Risk of drug interaction , Increased risk to patients with mental and or substance abuse disorders, Risk of tolerance</v>
      </c>
      <c r="CB197" t="s">
        <v>1243</v>
      </c>
      <c r="CC197" t="s">
        <v>1224</v>
      </c>
      <c r="CD197" t="str">
        <f t="shared" si="181"/>
        <v>All controlled substances, including all opioids, All opioids , Any products containing Tramadol</v>
      </c>
      <c r="CE197" t="s">
        <v>1238</v>
      </c>
      <c r="CF197" t="s">
        <v>1217</v>
      </c>
      <c r="CG197">
        <v>1</v>
      </c>
      <c r="CH197" t="s">
        <v>1246</v>
      </c>
      <c r="CJ197" t="str">
        <f t="shared" si="171"/>
        <v>Board of medicine, Licensing board of the practitioner violating the law</v>
      </c>
      <c r="CK197" t="s">
        <v>1247</v>
      </c>
      <c r="CL197" t="s">
        <v>1220</v>
      </c>
      <c r="CM197" t="str">
        <f t="shared" si="182"/>
        <v>Professional disciplinary action, Fine</v>
      </c>
      <c r="CN197" t="s">
        <v>1246</v>
      </c>
      <c r="CO197" t="s">
        <v>1222</v>
      </c>
    </row>
    <row r="198" spans="1:93" x14ac:dyDescent="0.35">
      <c r="A198" t="s">
        <v>257</v>
      </c>
      <c r="B198" s="1">
        <v>43456</v>
      </c>
      <c r="C198" s="1">
        <v>43456</v>
      </c>
      <c r="D198" t="str">
        <f t="shared" si="154"/>
        <v xml:space="preserve">Yes, for both adults and minors </v>
      </c>
      <c r="E198" t="s">
        <v>1227</v>
      </c>
      <c r="G198" t="str">
        <f t="shared" si="167"/>
        <v>Yes</v>
      </c>
      <c r="H198" t="s">
        <v>1145</v>
      </c>
      <c r="J198">
        <v>1</v>
      </c>
      <c r="K198" t="s">
        <v>1228</v>
      </c>
      <c r="M198" t="str">
        <f t="shared" si="174"/>
        <v>Physicians, Dentists, Nurse practitioners, Physician Assistants, Podiatrist</v>
      </c>
      <c r="N198" t="s">
        <v>1248</v>
      </c>
      <c r="O198" t="s">
        <v>1185</v>
      </c>
      <c r="P198" t="str">
        <f t="shared" si="175"/>
        <v>Treatment of acute pain, Treatment of chronic pain</v>
      </c>
      <c r="Q198" t="s">
        <v>1249</v>
      </c>
      <c r="R198" t="s">
        <v>1187</v>
      </c>
      <c r="S198" t="str">
        <f t="shared" si="176"/>
        <v>Hospice care, Cancer related care, Palliative care, Treatment of a terminal condition, Inpatient care</v>
      </c>
      <c r="T198" t="s">
        <v>1231</v>
      </c>
      <c r="U198" t="s">
        <v>1189</v>
      </c>
      <c r="V198">
        <v>1</v>
      </c>
      <c r="W198" t="s">
        <v>1149</v>
      </c>
      <c r="X198" t="s">
        <v>1190</v>
      </c>
      <c r="Y198">
        <v>1</v>
      </c>
      <c r="Z198" t="s">
        <v>1232</v>
      </c>
      <c r="AA198" t="s">
        <v>1192</v>
      </c>
      <c r="AB198">
        <v>0</v>
      </c>
      <c r="AE198" t="str">
        <f t="shared" si="158"/>
        <v>Alternative treatment options, Documentation of informed consent</v>
      </c>
      <c r="AF198" t="s">
        <v>1232</v>
      </c>
      <c r="AH198" t="str">
        <f t="shared" si="159"/>
        <v>Benefits of the use of the drug, Risks of the use of the drug, Alternative treatment options</v>
      </c>
      <c r="AI198" t="s">
        <v>1233</v>
      </c>
      <c r="AJ198" t="s">
        <v>1194</v>
      </c>
      <c r="AK198" t="str">
        <f t="shared" si="160"/>
        <v>Risk of “dependence”, Risk of addiction, Risk of tolerance</v>
      </c>
      <c r="AL198" t="s">
        <v>1233</v>
      </c>
      <c r="AM198" t="s">
        <v>1195</v>
      </c>
      <c r="AN198" t="str">
        <f t="shared" si="177"/>
        <v>All controlled substances, including all opioids, All opioids , Any products containing Tramadol</v>
      </c>
      <c r="AO198" t="s">
        <v>1234</v>
      </c>
      <c r="AP198" t="s">
        <v>1223</v>
      </c>
      <c r="AQ198">
        <v>1</v>
      </c>
      <c r="AR198" t="s">
        <v>1200</v>
      </c>
      <c r="AT198" t="str">
        <f t="shared" si="178"/>
        <v>Board of medicine, Licensing board of the practitioner violating the law</v>
      </c>
      <c r="AU198" t="s">
        <v>1198</v>
      </c>
      <c r="AV198" t="s">
        <v>1199</v>
      </c>
      <c r="AW198" t="str">
        <f t="shared" si="179"/>
        <v>Professional disciplinary action, Fine</v>
      </c>
      <c r="AX198" t="s">
        <v>1200</v>
      </c>
      <c r="AY198" t="s">
        <v>1201</v>
      </c>
      <c r="AZ198">
        <v>1</v>
      </c>
      <c r="BA198" t="s">
        <v>1236</v>
      </c>
      <c r="BC198" t="str">
        <f t="shared" si="168"/>
        <v>Physicians, Dentists, Nurse practitioners, Physician Assistants, Optometrist, Podiatrist</v>
      </c>
      <c r="BD198" t="s">
        <v>1237</v>
      </c>
      <c r="BE198" t="s">
        <v>1204</v>
      </c>
      <c r="BF198" t="str">
        <f>("Treatment of chronic pain, Treatment of acute pain, Initial prescriptions")</f>
        <v>Treatment of chronic pain, Treatment of acute pain, Initial prescriptions</v>
      </c>
      <c r="BG198" t="s">
        <v>1238</v>
      </c>
      <c r="BH198" t="s">
        <v>1206</v>
      </c>
      <c r="BI198" t="s">
        <v>1207</v>
      </c>
      <c r="BJ198" t="s">
        <v>1239</v>
      </c>
      <c r="BK198" t="s">
        <v>1209</v>
      </c>
      <c r="BL198" t="str">
        <f t="shared" si="169"/>
        <v>Parent, Guardian, Authorized adult</v>
      </c>
      <c r="BM198" t="s">
        <v>1240</v>
      </c>
      <c r="BO198">
        <v>1</v>
      </c>
      <c r="BP198" t="s">
        <v>1241</v>
      </c>
      <c r="BQ198" t="s">
        <v>1212</v>
      </c>
      <c r="BR198">
        <v>1</v>
      </c>
      <c r="BS198" t="s">
        <v>1145</v>
      </c>
      <c r="BT198" t="s">
        <v>1161</v>
      </c>
      <c r="BU198" t="str">
        <f t="shared" si="170"/>
        <v>Prescription refill policy, Alternative treatment options, Documentation of informed consent</v>
      </c>
      <c r="BV198" t="s">
        <v>1242</v>
      </c>
      <c r="BW198" t="s">
        <v>1162</v>
      </c>
      <c r="BX198" t="str">
        <f t="shared" si="164"/>
        <v>Benefits of the use of the drug, Risks of the use of the drug, Alternative treatment options</v>
      </c>
      <c r="BY198" t="s">
        <v>1243</v>
      </c>
      <c r="BZ198" t="s">
        <v>1214</v>
      </c>
      <c r="CA198" t="str">
        <f t="shared" si="180"/>
        <v>Risk of overdose, Risk of “dependence”, Risk of addiction, Risk of drug interaction , Increased risk to patients with mental and or substance abuse disorders, Risk of tolerance</v>
      </c>
      <c r="CB198" t="s">
        <v>1243</v>
      </c>
      <c r="CC198" t="s">
        <v>1224</v>
      </c>
      <c r="CD198" t="str">
        <f t="shared" si="181"/>
        <v>All controlled substances, including all opioids, All opioids , Any products containing Tramadol</v>
      </c>
      <c r="CE198" t="s">
        <v>1238</v>
      </c>
      <c r="CF198" t="s">
        <v>1217</v>
      </c>
      <c r="CG198">
        <v>1</v>
      </c>
      <c r="CH198" t="s">
        <v>1246</v>
      </c>
      <c r="CJ198" t="str">
        <f t="shared" si="171"/>
        <v>Board of medicine, Licensing board of the practitioner violating the law</v>
      </c>
      <c r="CK198" t="s">
        <v>1247</v>
      </c>
      <c r="CL198" t="s">
        <v>1220</v>
      </c>
      <c r="CM198" t="str">
        <f t="shared" si="182"/>
        <v>Professional disciplinary action, Fine</v>
      </c>
      <c r="CN198" t="s">
        <v>1246</v>
      </c>
      <c r="CO198" t="s">
        <v>1222</v>
      </c>
    </row>
    <row r="199" spans="1:93" x14ac:dyDescent="0.35">
      <c r="A199" t="s">
        <v>257</v>
      </c>
      <c r="B199" s="1">
        <v>43457</v>
      </c>
      <c r="C199" s="1">
        <v>43543</v>
      </c>
      <c r="D199" t="str">
        <f t="shared" si="154"/>
        <v xml:space="preserve">Yes, for both adults and minors </v>
      </c>
      <c r="E199" t="s">
        <v>1250</v>
      </c>
      <c r="G199" t="str">
        <f t="shared" si="167"/>
        <v>Yes</v>
      </c>
      <c r="H199" t="s">
        <v>1145</v>
      </c>
      <c r="J199">
        <v>1</v>
      </c>
      <c r="K199" t="s">
        <v>1251</v>
      </c>
      <c r="M199" t="str">
        <f>("Physicians, Dentists, Nurse practitioners")</f>
        <v>Physicians, Dentists, Nurse practitioners</v>
      </c>
      <c r="N199" t="s">
        <v>1252</v>
      </c>
      <c r="O199" t="s">
        <v>1253</v>
      </c>
      <c r="P199" t="str">
        <f>("Opioid Prescribing above a specified dosage, Treatment of acute pain, Treatment of chronic pain")</f>
        <v>Opioid Prescribing above a specified dosage, Treatment of acute pain, Treatment of chronic pain</v>
      </c>
      <c r="Q199" t="s">
        <v>1254</v>
      </c>
      <c r="R199" t="s">
        <v>1255</v>
      </c>
      <c r="S199" t="str">
        <f t="shared" si="176"/>
        <v>Hospice care, Cancer related care, Palliative care, Treatment of a terminal condition, Inpatient care</v>
      </c>
      <c r="T199" t="s">
        <v>1256</v>
      </c>
      <c r="U199" t="s">
        <v>1257</v>
      </c>
      <c r="V199">
        <v>1</v>
      </c>
      <c r="W199" t="s">
        <v>1258</v>
      </c>
      <c r="X199" t="s">
        <v>1259</v>
      </c>
      <c r="Y199">
        <v>1</v>
      </c>
      <c r="Z199" t="s">
        <v>1256</v>
      </c>
      <c r="AB199">
        <v>0</v>
      </c>
      <c r="AE199" t="str">
        <f t="shared" si="158"/>
        <v>Alternative treatment options, Documentation of informed consent</v>
      </c>
      <c r="AF199" t="s">
        <v>1256</v>
      </c>
      <c r="AH199" t="str">
        <f>("Proper storage and disposal of the drug, Benefits of the use of the drug, Risks of the use of the drug")</f>
        <v>Proper storage and disposal of the drug, Benefits of the use of the drug, Risks of the use of the drug</v>
      </c>
      <c r="AI199" t="s">
        <v>1260</v>
      </c>
      <c r="AJ199" t="s">
        <v>1261</v>
      </c>
      <c r="AK199" t="str">
        <f>("Risk of overdose, Risk of “dependence”, Risk of addiction, Risk of tolerance")</f>
        <v>Risk of overdose, Risk of “dependence”, Risk of addiction, Risk of tolerance</v>
      </c>
      <c r="AL199" t="s">
        <v>1260</v>
      </c>
      <c r="AM199" t="s">
        <v>1262</v>
      </c>
      <c r="AN199" t="str">
        <f t="shared" si="177"/>
        <v>All controlled substances, including all opioids, All opioids , Any products containing Tramadol</v>
      </c>
      <c r="AO199" t="s">
        <v>1251</v>
      </c>
      <c r="AP199" t="s">
        <v>1263</v>
      </c>
      <c r="AQ199">
        <v>1</v>
      </c>
      <c r="AR199" t="s">
        <v>1264</v>
      </c>
      <c r="AT199" t="str">
        <f>("Licensing board of the practitioner violating the law")</f>
        <v>Licensing board of the practitioner violating the law</v>
      </c>
      <c r="AU199" t="s">
        <v>1264</v>
      </c>
      <c r="AW199" t="str">
        <f t="shared" si="179"/>
        <v>Professional disciplinary action, Fine</v>
      </c>
      <c r="AX199" t="s">
        <v>1264</v>
      </c>
      <c r="AY199" t="s">
        <v>1201</v>
      </c>
      <c r="AZ199">
        <v>1</v>
      </c>
      <c r="BA199" t="s">
        <v>1265</v>
      </c>
      <c r="BC199" t="str">
        <f t="shared" si="168"/>
        <v>Physicians, Dentists, Nurse practitioners, Physician Assistants, Optometrist, Podiatrist</v>
      </c>
      <c r="BD199" t="s">
        <v>1266</v>
      </c>
      <c r="BE199" t="s">
        <v>1267</v>
      </c>
      <c r="BF199" t="str">
        <f>("Opioid Prescribing above a specified dosage, Treatment of chronic pain, Treatment of acute pain, Initial prescriptions")</f>
        <v>Opioid Prescribing above a specified dosage, Treatment of chronic pain, Treatment of acute pain, Initial prescriptions</v>
      </c>
      <c r="BG199" t="s">
        <v>1265</v>
      </c>
      <c r="BH199" t="s">
        <v>1268</v>
      </c>
      <c r="BI199" t="s">
        <v>1207</v>
      </c>
      <c r="BJ199" t="s">
        <v>1269</v>
      </c>
      <c r="BK199" t="s">
        <v>1270</v>
      </c>
      <c r="BL199" t="str">
        <f t="shared" si="169"/>
        <v>Parent, Guardian, Authorized adult</v>
      </c>
      <c r="BM199" t="s">
        <v>1240</v>
      </c>
      <c r="BO199">
        <v>1</v>
      </c>
      <c r="BP199" t="s">
        <v>1271</v>
      </c>
      <c r="BQ199" t="s">
        <v>1272</v>
      </c>
      <c r="BR199">
        <v>1</v>
      </c>
      <c r="BS199" t="s">
        <v>1145</v>
      </c>
      <c r="BT199" t="s">
        <v>1161</v>
      </c>
      <c r="BU199" t="str">
        <f>("Prescription refill policy, Documentation of informed consent")</f>
        <v>Prescription refill policy, Documentation of informed consent</v>
      </c>
      <c r="BV199" t="s">
        <v>1273</v>
      </c>
      <c r="BX199" t="str">
        <f>("Proper storage and disposal of the drug, Benefits of the use of the drug, Risks of the use of the drug")</f>
        <v>Proper storage and disposal of the drug, Benefits of the use of the drug, Risks of the use of the drug</v>
      </c>
      <c r="BY199" t="s">
        <v>1274</v>
      </c>
      <c r="BZ199" t="s">
        <v>1275</v>
      </c>
      <c r="CA199" t="str">
        <f t="shared" si="180"/>
        <v>Risk of overdose, Risk of “dependence”, Risk of addiction, Risk of drug interaction , Increased risk to patients with mental and or substance abuse disorders, Risk of tolerance</v>
      </c>
      <c r="CB199" t="s">
        <v>1274</v>
      </c>
      <c r="CC199" t="s">
        <v>1276</v>
      </c>
      <c r="CD199" t="str">
        <f t="shared" si="181"/>
        <v>All controlled substances, including all opioids, All opioids , Any products containing Tramadol</v>
      </c>
      <c r="CE199" t="s">
        <v>1265</v>
      </c>
      <c r="CF199" t="s">
        <v>1277</v>
      </c>
      <c r="CG199">
        <v>1</v>
      </c>
      <c r="CH199" t="s">
        <v>1278</v>
      </c>
      <c r="CJ199" t="str">
        <f>("Licensing board of the practitioner violating the law")</f>
        <v>Licensing board of the practitioner violating the law</v>
      </c>
      <c r="CK199" t="s">
        <v>1278</v>
      </c>
      <c r="CM199" t="str">
        <f t="shared" si="182"/>
        <v>Professional disciplinary action, Fine</v>
      </c>
      <c r="CN199" t="s">
        <v>1278</v>
      </c>
      <c r="CO199" t="s">
        <v>1222</v>
      </c>
    </row>
    <row r="200" spans="1:93" x14ac:dyDescent="0.35">
      <c r="A200" t="s">
        <v>257</v>
      </c>
      <c r="B200" s="1">
        <v>43544</v>
      </c>
      <c r="C200" s="1">
        <v>43656</v>
      </c>
      <c r="D200" t="str">
        <f t="shared" si="154"/>
        <v xml:space="preserve">Yes, for both adults and minors </v>
      </c>
      <c r="E200" t="s">
        <v>1250</v>
      </c>
      <c r="G200" t="str">
        <f t="shared" si="167"/>
        <v>Yes</v>
      </c>
      <c r="H200" t="s">
        <v>1145</v>
      </c>
      <c r="J200">
        <v>1</v>
      </c>
      <c r="K200" t="s">
        <v>1251</v>
      </c>
      <c r="M200" t="str">
        <f>("Physicians, Dentists, Nurse practitioners")</f>
        <v>Physicians, Dentists, Nurse practitioners</v>
      </c>
      <c r="N200" t="s">
        <v>1252</v>
      </c>
      <c r="O200" t="s">
        <v>1253</v>
      </c>
      <c r="P200" t="str">
        <f>("Opioid Prescribing above a specified dosage, Treatment of acute pain, Treatment of chronic pain")</f>
        <v>Opioid Prescribing above a specified dosage, Treatment of acute pain, Treatment of chronic pain</v>
      </c>
      <c r="Q200" t="s">
        <v>1279</v>
      </c>
      <c r="R200" t="s">
        <v>1255</v>
      </c>
      <c r="S200" t="str">
        <f t="shared" si="176"/>
        <v>Hospice care, Cancer related care, Palliative care, Treatment of a terminal condition, Inpatient care</v>
      </c>
      <c r="T200" t="s">
        <v>1256</v>
      </c>
      <c r="U200" t="s">
        <v>1257</v>
      </c>
      <c r="V200">
        <v>1</v>
      </c>
      <c r="W200" t="s">
        <v>1258</v>
      </c>
      <c r="X200" t="s">
        <v>1259</v>
      </c>
      <c r="Y200">
        <v>1</v>
      </c>
      <c r="Z200" t="s">
        <v>1256</v>
      </c>
      <c r="AB200">
        <v>0</v>
      </c>
      <c r="AE200" t="str">
        <f t="shared" si="158"/>
        <v>Alternative treatment options, Documentation of informed consent</v>
      </c>
      <c r="AF200" t="s">
        <v>1256</v>
      </c>
      <c r="AH200" t="str">
        <f>("Proper storage and disposal of the drug, Benefits of the use of the drug, Risks of the use of the drug")</f>
        <v>Proper storage and disposal of the drug, Benefits of the use of the drug, Risks of the use of the drug</v>
      </c>
      <c r="AI200" t="s">
        <v>1260</v>
      </c>
      <c r="AJ200" t="s">
        <v>1261</v>
      </c>
      <c r="AK200" t="str">
        <f>("Risk of “dependence”, Risk of addiction, Risk of tolerance")</f>
        <v>Risk of “dependence”, Risk of addiction, Risk of tolerance</v>
      </c>
      <c r="AL200" t="s">
        <v>1260</v>
      </c>
      <c r="AM200" t="s">
        <v>1262</v>
      </c>
      <c r="AN200" t="str">
        <f t="shared" si="177"/>
        <v>All controlled substances, including all opioids, All opioids , Any products containing Tramadol</v>
      </c>
      <c r="AO200" t="s">
        <v>1251</v>
      </c>
      <c r="AP200" t="s">
        <v>1263</v>
      </c>
      <c r="AQ200">
        <v>1</v>
      </c>
      <c r="AR200" t="s">
        <v>1280</v>
      </c>
      <c r="AT200" t="str">
        <f>("Licensing board of the practitioner violating the law")</f>
        <v>Licensing board of the practitioner violating the law</v>
      </c>
      <c r="AU200" t="s">
        <v>1280</v>
      </c>
      <c r="AW200" t="str">
        <f t="shared" si="179"/>
        <v>Professional disciplinary action, Fine</v>
      </c>
      <c r="AX200" t="s">
        <v>1280</v>
      </c>
      <c r="AY200" t="s">
        <v>1201</v>
      </c>
      <c r="AZ200">
        <v>1</v>
      </c>
      <c r="BA200" t="s">
        <v>1265</v>
      </c>
      <c r="BC200" t="str">
        <f t="shared" si="168"/>
        <v>Physicians, Dentists, Nurse practitioners, Physician Assistants, Optometrist, Podiatrist</v>
      </c>
      <c r="BD200" t="s">
        <v>1266</v>
      </c>
      <c r="BE200" t="s">
        <v>1267</v>
      </c>
      <c r="BF200" t="str">
        <f>("Opioid Prescribing above a specified dosage, Treatment of chronic pain, Treatment of acute pain, Initial prescriptions")</f>
        <v>Opioid Prescribing above a specified dosage, Treatment of chronic pain, Treatment of acute pain, Initial prescriptions</v>
      </c>
      <c r="BG200" t="s">
        <v>1265</v>
      </c>
      <c r="BH200" t="s">
        <v>1268</v>
      </c>
      <c r="BI200" t="s">
        <v>1207</v>
      </c>
      <c r="BJ200" t="s">
        <v>1269</v>
      </c>
      <c r="BK200" t="s">
        <v>1270</v>
      </c>
      <c r="BL200" t="str">
        <f t="shared" si="169"/>
        <v>Parent, Guardian, Authorized adult</v>
      </c>
      <c r="BM200" t="s">
        <v>1240</v>
      </c>
      <c r="BO200">
        <v>1</v>
      </c>
      <c r="BP200" t="s">
        <v>1271</v>
      </c>
      <c r="BQ200" t="s">
        <v>1272</v>
      </c>
      <c r="BR200">
        <v>1</v>
      </c>
      <c r="BS200" t="s">
        <v>1145</v>
      </c>
      <c r="BT200" t="s">
        <v>1161</v>
      </c>
      <c r="BU200" t="str">
        <f>("Prescription refill policy, Documentation of informed consent")</f>
        <v>Prescription refill policy, Documentation of informed consent</v>
      </c>
      <c r="BV200" t="s">
        <v>1273</v>
      </c>
      <c r="BX200" t="str">
        <f>("Proper storage and disposal of the drug, Benefits of the use of the drug, Risks of the use of the drug")</f>
        <v>Proper storage and disposal of the drug, Benefits of the use of the drug, Risks of the use of the drug</v>
      </c>
      <c r="BY200" t="s">
        <v>1274</v>
      </c>
      <c r="BZ200" t="s">
        <v>1275</v>
      </c>
      <c r="CA200" t="str">
        <f t="shared" si="180"/>
        <v>Risk of overdose, Risk of “dependence”, Risk of addiction, Risk of drug interaction , Increased risk to patients with mental and or substance abuse disorders, Risk of tolerance</v>
      </c>
      <c r="CB200" t="s">
        <v>1274</v>
      </c>
      <c r="CC200" t="s">
        <v>1276</v>
      </c>
      <c r="CD200" t="str">
        <f t="shared" si="181"/>
        <v>All controlled substances, including all opioids, All opioids , Any products containing Tramadol</v>
      </c>
      <c r="CE200" t="s">
        <v>1265</v>
      </c>
      <c r="CF200" t="s">
        <v>1277</v>
      </c>
      <c r="CG200">
        <v>1</v>
      </c>
      <c r="CH200" t="s">
        <v>1281</v>
      </c>
      <c r="CJ200" t="str">
        <f>("Licensing board of the practitioner violating the law")</f>
        <v>Licensing board of the practitioner violating the law</v>
      </c>
      <c r="CK200" t="s">
        <v>1281</v>
      </c>
      <c r="CM200" t="str">
        <f t="shared" si="182"/>
        <v>Professional disciplinary action, Fine</v>
      </c>
      <c r="CN200" t="s">
        <v>1281</v>
      </c>
      <c r="CO200" t="s">
        <v>1222</v>
      </c>
    </row>
    <row r="201" spans="1:93" x14ac:dyDescent="0.35">
      <c r="A201" t="s">
        <v>257</v>
      </c>
      <c r="B201" s="1">
        <v>43657</v>
      </c>
      <c r="C201" s="1">
        <v>43675</v>
      </c>
      <c r="D201" t="str">
        <f t="shared" si="154"/>
        <v xml:space="preserve">Yes, for both adults and minors </v>
      </c>
      <c r="E201" t="s">
        <v>1250</v>
      </c>
      <c r="G201" t="str">
        <f t="shared" si="167"/>
        <v>Yes</v>
      </c>
      <c r="H201" t="s">
        <v>1145</v>
      </c>
      <c r="J201">
        <v>1</v>
      </c>
      <c r="K201" t="s">
        <v>1251</v>
      </c>
      <c r="M201" t="str">
        <f>("Physicians, Dentists, Nurse practitioners")</f>
        <v>Physicians, Dentists, Nurse practitioners</v>
      </c>
      <c r="N201" t="s">
        <v>1252</v>
      </c>
      <c r="O201" t="s">
        <v>1253</v>
      </c>
      <c r="P201" t="str">
        <f>("Opioid Prescribing above a specified dosage, Treatment of acute pain, Treatment of chronic pain")</f>
        <v>Opioid Prescribing above a specified dosage, Treatment of acute pain, Treatment of chronic pain</v>
      </c>
      <c r="Q201" t="s">
        <v>1279</v>
      </c>
      <c r="R201" t="s">
        <v>1255</v>
      </c>
      <c r="S201" t="str">
        <f t="shared" si="176"/>
        <v>Hospice care, Cancer related care, Palliative care, Treatment of a terminal condition, Inpatient care</v>
      </c>
      <c r="T201" t="s">
        <v>1256</v>
      </c>
      <c r="U201" t="s">
        <v>1257</v>
      </c>
      <c r="V201">
        <v>1</v>
      </c>
      <c r="W201" t="s">
        <v>1258</v>
      </c>
      <c r="X201" t="s">
        <v>1259</v>
      </c>
      <c r="Y201">
        <v>1</v>
      </c>
      <c r="Z201" t="s">
        <v>1256</v>
      </c>
      <c r="AB201">
        <v>0</v>
      </c>
      <c r="AE201" t="str">
        <f t="shared" si="158"/>
        <v>Alternative treatment options, Documentation of informed consent</v>
      </c>
      <c r="AF201" t="s">
        <v>1256</v>
      </c>
      <c r="AH201" t="str">
        <f>("Proper storage and disposal of the drug, Benefits of the use of the drug, Risks of the use of the drug")</f>
        <v>Proper storage and disposal of the drug, Benefits of the use of the drug, Risks of the use of the drug</v>
      </c>
      <c r="AI201" t="s">
        <v>1260</v>
      </c>
      <c r="AJ201" t="s">
        <v>1261</v>
      </c>
      <c r="AK201" t="str">
        <f>("Risk of overdose, Risk of “dependence”, Risk of addiction, Risk of tolerance")</f>
        <v>Risk of overdose, Risk of “dependence”, Risk of addiction, Risk of tolerance</v>
      </c>
      <c r="AL201" t="s">
        <v>1260</v>
      </c>
      <c r="AM201" t="s">
        <v>1262</v>
      </c>
      <c r="AN201" t="str">
        <f t="shared" si="177"/>
        <v>All controlled substances, including all opioids, All opioids , Any products containing Tramadol</v>
      </c>
      <c r="AO201" t="s">
        <v>1251</v>
      </c>
      <c r="AP201" t="s">
        <v>1263</v>
      </c>
      <c r="AQ201">
        <v>1</v>
      </c>
      <c r="AR201" t="s">
        <v>1282</v>
      </c>
      <c r="AT201" t="str">
        <f>("Licensing board of the practitioner violating the law")</f>
        <v>Licensing board of the practitioner violating the law</v>
      </c>
      <c r="AU201" t="s">
        <v>1282</v>
      </c>
      <c r="AW201" t="str">
        <f t="shared" si="179"/>
        <v>Professional disciplinary action, Fine</v>
      </c>
      <c r="AX201" t="s">
        <v>1282</v>
      </c>
      <c r="AY201" t="s">
        <v>1201</v>
      </c>
      <c r="AZ201">
        <v>1</v>
      </c>
      <c r="BA201" t="s">
        <v>1265</v>
      </c>
      <c r="BC201" t="str">
        <f t="shared" si="168"/>
        <v>Physicians, Dentists, Nurse practitioners, Physician Assistants, Optometrist, Podiatrist</v>
      </c>
      <c r="BD201" t="s">
        <v>1265</v>
      </c>
      <c r="BE201" t="s">
        <v>1267</v>
      </c>
      <c r="BF201" t="str">
        <f>("Opioid Prescribing above a specified dosage, Treatment of chronic pain, Treatment of acute pain, Initial prescriptions")</f>
        <v>Opioid Prescribing above a specified dosage, Treatment of chronic pain, Treatment of acute pain, Initial prescriptions</v>
      </c>
      <c r="BG201" t="s">
        <v>1265</v>
      </c>
      <c r="BH201" t="s">
        <v>1268</v>
      </c>
      <c r="BI201" t="s">
        <v>1207</v>
      </c>
      <c r="BJ201" t="s">
        <v>1269</v>
      </c>
      <c r="BK201" t="s">
        <v>1270</v>
      </c>
      <c r="BL201" t="str">
        <f t="shared" si="169"/>
        <v>Parent, Guardian, Authorized adult</v>
      </c>
      <c r="BM201" t="s">
        <v>1240</v>
      </c>
      <c r="BO201">
        <v>1</v>
      </c>
      <c r="BP201" t="s">
        <v>1271</v>
      </c>
      <c r="BQ201" t="s">
        <v>1272</v>
      </c>
      <c r="BR201">
        <v>1</v>
      </c>
      <c r="BS201" t="s">
        <v>1145</v>
      </c>
      <c r="BT201" t="s">
        <v>1161</v>
      </c>
      <c r="BU201" t="str">
        <f>("Prescription refill policy, Documentation of informed consent")</f>
        <v>Prescription refill policy, Documentation of informed consent</v>
      </c>
      <c r="BV201" t="s">
        <v>1273</v>
      </c>
      <c r="BX201" t="str">
        <f>("Proper storage and disposal of the drug, Benefits of the use of the drug, Risks of the use of the drug")</f>
        <v>Proper storage and disposal of the drug, Benefits of the use of the drug, Risks of the use of the drug</v>
      </c>
      <c r="BY201" t="s">
        <v>1274</v>
      </c>
      <c r="BZ201" t="s">
        <v>1275</v>
      </c>
      <c r="CA201" t="str">
        <f t="shared" si="180"/>
        <v>Risk of overdose, Risk of “dependence”, Risk of addiction, Risk of drug interaction , Increased risk to patients with mental and or substance abuse disorders, Risk of tolerance</v>
      </c>
      <c r="CB201" t="s">
        <v>1274</v>
      </c>
      <c r="CC201" t="s">
        <v>1276</v>
      </c>
      <c r="CD201" t="str">
        <f t="shared" si="181"/>
        <v>All controlled substances, including all opioids, All opioids , Any products containing Tramadol</v>
      </c>
      <c r="CE201" t="s">
        <v>1265</v>
      </c>
      <c r="CF201" t="s">
        <v>1277</v>
      </c>
      <c r="CG201">
        <v>1</v>
      </c>
      <c r="CH201" t="s">
        <v>1283</v>
      </c>
      <c r="CJ201" t="str">
        <f>("Licensing board of the practitioner violating the law")</f>
        <v>Licensing board of the practitioner violating the law</v>
      </c>
      <c r="CK201" t="s">
        <v>1284</v>
      </c>
      <c r="CM201" t="str">
        <f t="shared" si="182"/>
        <v>Professional disciplinary action, Fine</v>
      </c>
      <c r="CN201" t="s">
        <v>1284</v>
      </c>
      <c r="CO201" t="s">
        <v>1222</v>
      </c>
    </row>
    <row r="202" spans="1:93" x14ac:dyDescent="0.35">
      <c r="A202" t="s">
        <v>257</v>
      </c>
      <c r="B202" s="1">
        <v>43676</v>
      </c>
      <c r="C202" s="1">
        <v>43754</v>
      </c>
      <c r="D202" t="str">
        <f t="shared" si="154"/>
        <v xml:space="preserve">Yes, for both adults and minors </v>
      </c>
      <c r="E202" t="s">
        <v>1285</v>
      </c>
      <c r="G202" t="str">
        <f t="shared" si="167"/>
        <v>Yes</v>
      </c>
      <c r="H202" t="s">
        <v>1145</v>
      </c>
      <c r="J202">
        <v>1</v>
      </c>
      <c r="K202" t="s">
        <v>1251</v>
      </c>
      <c r="M202" t="str">
        <f>("Physicians, Dentists, Nurse practitioners")</f>
        <v>Physicians, Dentists, Nurse practitioners</v>
      </c>
      <c r="N202" t="s">
        <v>1252</v>
      </c>
      <c r="O202" t="s">
        <v>1253</v>
      </c>
      <c r="P202" t="str">
        <f>("Opioid Prescribing above a specified dosage, Treatment of acute pain, Treatment of chronic pain")</f>
        <v>Opioid Prescribing above a specified dosage, Treatment of acute pain, Treatment of chronic pain</v>
      </c>
      <c r="Q202" t="s">
        <v>1279</v>
      </c>
      <c r="R202" t="s">
        <v>1255</v>
      </c>
      <c r="S202" t="str">
        <f t="shared" si="176"/>
        <v>Hospice care, Cancer related care, Palliative care, Treatment of a terminal condition, Inpatient care</v>
      </c>
      <c r="T202" t="s">
        <v>1256</v>
      </c>
      <c r="U202" t="s">
        <v>1257</v>
      </c>
      <c r="V202">
        <v>1</v>
      </c>
      <c r="W202" t="s">
        <v>1258</v>
      </c>
      <c r="X202" t="s">
        <v>1259</v>
      </c>
      <c r="Y202">
        <v>1</v>
      </c>
      <c r="Z202" t="s">
        <v>1256</v>
      </c>
      <c r="AB202">
        <v>0</v>
      </c>
      <c r="AE202" t="str">
        <f t="shared" si="158"/>
        <v>Alternative treatment options, Documentation of informed consent</v>
      </c>
      <c r="AF202" t="s">
        <v>1256</v>
      </c>
      <c r="AH202" t="str">
        <f>("Proper storage and disposal of the drug, Benefits of the use of the drug, Risks of the use of the drug")</f>
        <v>Proper storage and disposal of the drug, Benefits of the use of the drug, Risks of the use of the drug</v>
      </c>
      <c r="AI202" t="s">
        <v>1260</v>
      </c>
      <c r="AJ202" t="s">
        <v>1261</v>
      </c>
      <c r="AK202" t="str">
        <f>("Risk of overdose, Risk of “dependence”, Risk of addiction, Risk of tolerance")</f>
        <v>Risk of overdose, Risk of “dependence”, Risk of addiction, Risk of tolerance</v>
      </c>
      <c r="AL202" t="s">
        <v>1260</v>
      </c>
      <c r="AM202" t="s">
        <v>1262</v>
      </c>
      <c r="AN202" t="str">
        <f t="shared" si="177"/>
        <v>All controlled substances, including all opioids, All opioids , Any products containing Tramadol</v>
      </c>
      <c r="AO202" t="s">
        <v>1251</v>
      </c>
      <c r="AP202" t="s">
        <v>1263</v>
      </c>
      <c r="AQ202">
        <v>1</v>
      </c>
      <c r="AR202" t="s">
        <v>1282</v>
      </c>
      <c r="AT202" t="str">
        <f>("Licensing board of the practitioner violating the law")</f>
        <v>Licensing board of the practitioner violating the law</v>
      </c>
      <c r="AU202" t="s">
        <v>1282</v>
      </c>
      <c r="AW202" t="str">
        <f t="shared" si="179"/>
        <v>Professional disciplinary action, Fine</v>
      </c>
      <c r="AX202" t="s">
        <v>1282</v>
      </c>
      <c r="AY202" t="s">
        <v>1201</v>
      </c>
      <c r="AZ202">
        <v>1</v>
      </c>
      <c r="BA202" t="s">
        <v>1265</v>
      </c>
      <c r="BC202" t="str">
        <f t="shared" si="168"/>
        <v>Physicians, Dentists, Nurse practitioners, Physician Assistants, Optometrist, Podiatrist</v>
      </c>
      <c r="BD202" t="s">
        <v>1266</v>
      </c>
      <c r="BE202" t="s">
        <v>1267</v>
      </c>
      <c r="BF202" t="str">
        <f>("Opioid Prescribing above a specified dosage, Treatment of chronic pain, Treatment of acute pain, Initial prescriptions")</f>
        <v>Opioid Prescribing above a specified dosage, Treatment of chronic pain, Treatment of acute pain, Initial prescriptions</v>
      </c>
      <c r="BG202" t="s">
        <v>1265</v>
      </c>
      <c r="BH202" t="s">
        <v>1268</v>
      </c>
      <c r="BI202" t="s">
        <v>1207</v>
      </c>
      <c r="BJ202" t="s">
        <v>1269</v>
      </c>
      <c r="BK202" t="s">
        <v>1270</v>
      </c>
      <c r="BL202" t="str">
        <f t="shared" si="169"/>
        <v>Parent, Guardian, Authorized adult</v>
      </c>
      <c r="BM202" t="s">
        <v>1240</v>
      </c>
      <c r="BO202">
        <v>1</v>
      </c>
      <c r="BP202" t="s">
        <v>1271</v>
      </c>
      <c r="BQ202" t="s">
        <v>1272</v>
      </c>
      <c r="BR202">
        <v>1</v>
      </c>
      <c r="BS202" t="s">
        <v>1145</v>
      </c>
      <c r="BT202" t="s">
        <v>1161</v>
      </c>
      <c r="BU202" t="str">
        <f>("Prescription refill policy, Documentation of informed consent")</f>
        <v>Prescription refill policy, Documentation of informed consent</v>
      </c>
      <c r="BV202" t="s">
        <v>1273</v>
      </c>
      <c r="BX202" t="str">
        <f>("Proper storage and disposal of the drug, Benefits of the use of the drug, Risks of the use of the drug")</f>
        <v>Proper storage and disposal of the drug, Benefits of the use of the drug, Risks of the use of the drug</v>
      </c>
      <c r="BY202" t="s">
        <v>1274</v>
      </c>
      <c r="BZ202" t="s">
        <v>1275</v>
      </c>
      <c r="CA202" t="str">
        <f t="shared" si="180"/>
        <v>Risk of overdose, Risk of “dependence”, Risk of addiction, Risk of drug interaction , Increased risk to patients with mental and or substance abuse disorders, Risk of tolerance</v>
      </c>
      <c r="CB202" t="s">
        <v>1274</v>
      </c>
      <c r="CC202" t="s">
        <v>1276</v>
      </c>
      <c r="CD202" t="str">
        <f t="shared" si="181"/>
        <v>All controlled substances, including all opioids, All opioids , Any products containing Tramadol</v>
      </c>
      <c r="CE202" t="s">
        <v>1265</v>
      </c>
      <c r="CF202" t="s">
        <v>1277</v>
      </c>
      <c r="CG202">
        <v>1</v>
      </c>
      <c r="CH202" t="s">
        <v>1286</v>
      </c>
      <c r="CJ202" t="str">
        <f>("Licensing board of the practitioner violating the law")</f>
        <v>Licensing board of the practitioner violating the law</v>
      </c>
      <c r="CK202" t="s">
        <v>1287</v>
      </c>
      <c r="CM202" t="str">
        <f t="shared" si="182"/>
        <v>Professional disciplinary action, Fine</v>
      </c>
      <c r="CN202" t="s">
        <v>1286</v>
      </c>
      <c r="CO202" t="s">
        <v>1222</v>
      </c>
    </row>
    <row r="203" spans="1:93" x14ac:dyDescent="0.35">
      <c r="A203" t="s">
        <v>257</v>
      </c>
      <c r="B203" s="1">
        <v>43755</v>
      </c>
      <c r="C203" s="1">
        <v>43830</v>
      </c>
      <c r="D203" t="str">
        <f t="shared" si="154"/>
        <v xml:space="preserve">Yes, for both adults and minors </v>
      </c>
      <c r="E203" t="s">
        <v>1285</v>
      </c>
      <c r="G203" t="str">
        <f t="shared" si="167"/>
        <v>Yes</v>
      </c>
      <c r="H203" t="s">
        <v>1145</v>
      </c>
      <c r="J203">
        <v>1</v>
      </c>
      <c r="K203" t="s">
        <v>1251</v>
      </c>
      <c r="M203" t="str">
        <f>("Physicians, Dentists, Nurse practitioners")</f>
        <v>Physicians, Dentists, Nurse practitioners</v>
      </c>
      <c r="N203" t="s">
        <v>1252</v>
      </c>
      <c r="O203" t="s">
        <v>1253</v>
      </c>
      <c r="P203" t="str">
        <f>("Opioid Prescribing above a specified dosage, Treatment of acute pain, Treatment of chronic pain")</f>
        <v>Opioid Prescribing above a specified dosage, Treatment of acute pain, Treatment of chronic pain</v>
      </c>
      <c r="Q203" t="s">
        <v>1279</v>
      </c>
      <c r="R203" t="s">
        <v>1255</v>
      </c>
      <c r="S203" t="str">
        <f t="shared" si="176"/>
        <v>Hospice care, Cancer related care, Palliative care, Treatment of a terminal condition, Inpatient care</v>
      </c>
      <c r="T203" t="s">
        <v>1256</v>
      </c>
      <c r="U203" t="s">
        <v>1257</v>
      </c>
      <c r="V203">
        <v>1</v>
      </c>
      <c r="W203" t="s">
        <v>1258</v>
      </c>
      <c r="X203" t="s">
        <v>1259</v>
      </c>
      <c r="Y203">
        <v>1</v>
      </c>
      <c r="Z203" t="s">
        <v>1256</v>
      </c>
      <c r="AB203">
        <v>0</v>
      </c>
      <c r="AE203" t="str">
        <f t="shared" si="158"/>
        <v>Alternative treatment options, Documentation of informed consent</v>
      </c>
      <c r="AF203" t="s">
        <v>1256</v>
      </c>
      <c r="AH203" t="str">
        <f>("Proper storage and disposal of the drug, Benefits of the use of the drug, Risks of the use of the drug")</f>
        <v>Proper storage and disposal of the drug, Benefits of the use of the drug, Risks of the use of the drug</v>
      </c>
      <c r="AI203" t="s">
        <v>1260</v>
      </c>
      <c r="AJ203" t="s">
        <v>1261</v>
      </c>
      <c r="AK203" t="str">
        <f>("Risk of overdose, Risk of “dependence”, Risk of addiction, Risk of tolerance")</f>
        <v>Risk of overdose, Risk of “dependence”, Risk of addiction, Risk of tolerance</v>
      </c>
      <c r="AL203" t="s">
        <v>1260</v>
      </c>
      <c r="AM203" t="s">
        <v>1262</v>
      </c>
      <c r="AN203" t="str">
        <f t="shared" si="177"/>
        <v>All controlled substances, including all opioids, All opioids , Any products containing Tramadol</v>
      </c>
      <c r="AO203" t="s">
        <v>1251</v>
      </c>
      <c r="AP203" t="s">
        <v>1263</v>
      </c>
      <c r="AQ203">
        <v>1</v>
      </c>
      <c r="AR203" t="s">
        <v>1288</v>
      </c>
      <c r="AT203" t="str">
        <f>("Licensing board of the practitioner violating the law")</f>
        <v>Licensing board of the practitioner violating the law</v>
      </c>
      <c r="AU203" t="s">
        <v>1288</v>
      </c>
      <c r="AW203" t="str">
        <f t="shared" si="179"/>
        <v>Professional disciplinary action, Fine</v>
      </c>
      <c r="AX203" t="s">
        <v>1288</v>
      </c>
      <c r="AY203" t="s">
        <v>1201</v>
      </c>
      <c r="AZ203">
        <v>1</v>
      </c>
      <c r="BA203" t="s">
        <v>1265</v>
      </c>
      <c r="BC203" t="str">
        <f t="shared" si="168"/>
        <v>Physicians, Dentists, Nurse practitioners, Physician Assistants, Optometrist, Podiatrist</v>
      </c>
      <c r="BD203" t="s">
        <v>1266</v>
      </c>
      <c r="BE203" t="s">
        <v>1267</v>
      </c>
      <c r="BF203" t="str">
        <f>("Opioid Prescribing above a specified dosage, Treatment of chronic pain, Treatment of acute pain, Initial prescriptions")</f>
        <v>Opioid Prescribing above a specified dosage, Treatment of chronic pain, Treatment of acute pain, Initial prescriptions</v>
      </c>
      <c r="BG203" t="s">
        <v>1265</v>
      </c>
      <c r="BH203" t="s">
        <v>1268</v>
      </c>
      <c r="BI203" t="s">
        <v>1207</v>
      </c>
      <c r="BJ203" t="s">
        <v>1269</v>
      </c>
      <c r="BK203" t="s">
        <v>1270</v>
      </c>
      <c r="BL203" t="str">
        <f t="shared" si="169"/>
        <v>Parent, Guardian, Authorized adult</v>
      </c>
      <c r="BM203" t="s">
        <v>1240</v>
      </c>
      <c r="BO203">
        <v>1</v>
      </c>
      <c r="BP203" t="s">
        <v>1271</v>
      </c>
      <c r="BQ203" t="s">
        <v>1272</v>
      </c>
      <c r="BR203">
        <v>1</v>
      </c>
      <c r="BS203" t="s">
        <v>1145</v>
      </c>
      <c r="BT203" t="s">
        <v>1161</v>
      </c>
      <c r="BU203" t="str">
        <f>("Prescription refill policy, Documentation of informed consent")</f>
        <v>Prescription refill policy, Documentation of informed consent</v>
      </c>
      <c r="BV203" t="s">
        <v>1273</v>
      </c>
      <c r="BX203" t="str">
        <f>("Proper storage and disposal of the drug, Benefits of the use of the drug, Risks of the use of the drug")</f>
        <v>Proper storage and disposal of the drug, Benefits of the use of the drug, Risks of the use of the drug</v>
      </c>
      <c r="BY203" t="s">
        <v>1274</v>
      </c>
      <c r="BZ203" t="s">
        <v>1275</v>
      </c>
      <c r="CA203" t="str">
        <f t="shared" si="180"/>
        <v>Risk of overdose, Risk of “dependence”, Risk of addiction, Risk of drug interaction , Increased risk to patients with mental and or substance abuse disorders, Risk of tolerance</v>
      </c>
      <c r="CB203" t="s">
        <v>1274</v>
      </c>
      <c r="CC203" t="s">
        <v>1276</v>
      </c>
      <c r="CD203" t="str">
        <f t="shared" si="181"/>
        <v>All controlled substances, including all opioids, All opioids , Any products containing Tramadol</v>
      </c>
      <c r="CE203" t="s">
        <v>1265</v>
      </c>
      <c r="CF203" t="s">
        <v>1277</v>
      </c>
      <c r="CG203">
        <v>1</v>
      </c>
      <c r="CH203" t="s">
        <v>1289</v>
      </c>
      <c r="CJ203" t="str">
        <f>("Licensing board of the practitioner violating the law")</f>
        <v>Licensing board of the practitioner violating the law</v>
      </c>
      <c r="CK203" t="s">
        <v>1289</v>
      </c>
      <c r="CM203" t="str">
        <f t="shared" si="182"/>
        <v>Professional disciplinary action, Fine</v>
      </c>
      <c r="CN203" t="s">
        <v>1289</v>
      </c>
      <c r="CO203" t="s">
        <v>1222</v>
      </c>
    </row>
    <row r="204" spans="1:93" x14ac:dyDescent="0.35">
      <c r="A204" t="s">
        <v>258</v>
      </c>
      <c r="B204" s="1">
        <v>41640</v>
      </c>
      <c r="C204" s="1">
        <v>41943</v>
      </c>
      <c r="D204" t="str">
        <f t="shared" ref="D204:D209" si="183">("No")</f>
        <v>No</v>
      </c>
      <c r="F204" t="s">
        <v>1290</v>
      </c>
    </row>
    <row r="205" spans="1:93" x14ac:dyDescent="0.35">
      <c r="A205" t="s">
        <v>258</v>
      </c>
      <c r="B205" s="1">
        <v>41944</v>
      </c>
      <c r="C205" s="1">
        <v>42123</v>
      </c>
      <c r="D205" t="str">
        <f t="shared" si="183"/>
        <v>No</v>
      </c>
      <c r="F205" t="s">
        <v>1290</v>
      </c>
    </row>
    <row r="206" spans="1:93" x14ac:dyDescent="0.35">
      <c r="A206" t="s">
        <v>258</v>
      </c>
      <c r="B206" s="1">
        <v>42124</v>
      </c>
      <c r="C206" s="1">
        <v>42674</v>
      </c>
      <c r="D206" t="str">
        <f t="shared" si="183"/>
        <v>No</v>
      </c>
      <c r="F206" t="s">
        <v>1290</v>
      </c>
    </row>
    <row r="207" spans="1:93" x14ac:dyDescent="0.35">
      <c r="A207" t="s">
        <v>258</v>
      </c>
      <c r="B207" s="1">
        <v>42675</v>
      </c>
      <c r="C207" s="1">
        <v>43039</v>
      </c>
      <c r="D207" t="str">
        <f t="shared" si="183"/>
        <v>No</v>
      </c>
      <c r="F207" t="s">
        <v>1290</v>
      </c>
    </row>
    <row r="208" spans="1:93" x14ac:dyDescent="0.35">
      <c r="A208" t="s">
        <v>258</v>
      </c>
      <c r="B208" s="1">
        <v>43040</v>
      </c>
      <c r="C208" s="1">
        <v>43212</v>
      </c>
      <c r="D208" t="str">
        <f t="shared" si="183"/>
        <v>No</v>
      </c>
      <c r="F208" t="s">
        <v>1290</v>
      </c>
    </row>
    <row r="209" spans="1:92" x14ac:dyDescent="0.35">
      <c r="A209" t="s">
        <v>258</v>
      </c>
      <c r="B209" s="1">
        <v>43213</v>
      </c>
      <c r="C209" s="1">
        <v>43404</v>
      </c>
      <c r="D209" t="str">
        <f t="shared" si="183"/>
        <v>No</v>
      </c>
      <c r="F209" t="s">
        <v>1290</v>
      </c>
    </row>
    <row r="210" spans="1:92" x14ac:dyDescent="0.35">
      <c r="A210" t="s">
        <v>258</v>
      </c>
      <c r="B210" s="1">
        <v>43405</v>
      </c>
      <c r="C210" s="1">
        <v>43558</v>
      </c>
      <c r="D210" t="str">
        <f t="shared" ref="D210:D220" si="184">("Yes, for both adults and minors ")</f>
        <v xml:space="preserve">Yes, for both adults and minors </v>
      </c>
      <c r="E210" t="s">
        <v>1291</v>
      </c>
      <c r="G210" t="str">
        <f t="shared" ref="G210:G220" si="185">("No")</f>
        <v>No</v>
      </c>
      <c r="J210">
        <v>1</v>
      </c>
      <c r="K210" t="s">
        <v>1291</v>
      </c>
      <c r="M210" t="str">
        <f>("Physicians, Dentists, Nurse practitioners, Physician Assistants, Optometrist, Podiatrist")</f>
        <v>Physicians, Dentists, Nurse practitioners, Physician Assistants, Optometrist, Podiatrist</v>
      </c>
      <c r="N210" t="s">
        <v>1292</v>
      </c>
      <c r="O210" t="s">
        <v>1293</v>
      </c>
      <c r="P210" t="str">
        <f>("Treatment of acute pain, Treatment of chronic pain, Initial prescriptions, Third prescriptions")</f>
        <v>Treatment of acute pain, Treatment of chronic pain, Initial prescriptions, Third prescriptions</v>
      </c>
      <c r="Q210" t="s">
        <v>1294</v>
      </c>
      <c r="R210" t="s">
        <v>1295</v>
      </c>
      <c r="S210" t="str">
        <f>("Hospice care, Residents of a licensed health facility, Cancer related care, Palliative care")</f>
        <v>Hospice care, Residents of a licensed health facility, Cancer related care, Palliative care</v>
      </c>
      <c r="T210" t="s">
        <v>1291</v>
      </c>
      <c r="V210">
        <v>0</v>
      </c>
      <c r="Y210">
        <v>0</v>
      </c>
      <c r="AH210" t="str">
        <f t="shared" ref="AH210:AH220" si="186">("Benefits of the use of the drug, Risks of the use of the drug, Alternative treatment options")</f>
        <v>Benefits of the use of the drug, Risks of the use of the drug, Alternative treatment options</v>
      </c>
      <c r="AI210" t="s">
        <v>1291</v>
      </c>
      <c r="AK210" t="str">
        <f>("Risk of overdose, Risk of “dependence”, Risk of addiction, Risk of misuse, Risk of drug interaction")</f>
        <v>Risk of overdose, Risk of “dependence”, Risk of addiction, Risk of misuse, Risk of drug interaction</v>
      </c>
      <c r="AL210" t="s">
        <v>1291</v>
      </c>
      <c r="AN210" t="str">
        <f>("All opioids , All Schedule II drugs, including opioids")</f>
        <v>All opioids , All Schedule II drugs, including opioids</v>
      </c>
      <c r="AO210" t="s">
        <v>1291</v>
      </c>
      <c r="AP210" t="s">
        <v>1296</v>
      </c>
      <c r="AQ210">
        <v>1</v>
      </c>
      <c r="AR210" t="s">
        <v>1297</v>
      </c>
      <c r="AT210" t="str">
        <f>("Board of medicine")</f>
        <v>Board of medicine</v>
      </c>
      <c r="AU210" t="s">
        <v>1298</v>
      </c>
      <c r="AW210" t="str">
        <f>("Professional disciplinary action, Fine")</f>
        <v>Professional disciplinary action, Fine</v>
      </c>
      <c r="AX210" t="s">
        <v>1297</v>
      </c>
      <c r="AZ210">
        <v>1</v>
      </c>
      <c r="BA210" t="s">
        <v>1294</v>
      </c>
      <c r="BC210" t="str">
        <f>("Physicians, Dentists, Nurse practitioners, Physician Assistants, Optometrist, Podiatrist")</f>
        <v>Physicians, Dentists, Nurse practitioners, Physician Assistants, Optometrist, Podiatrist</v>
      </c>
      <c r="BD210" t="s">
        <v>1299</v>
      </c>
      <c r="BE210" t="s">
        <v>1293</v>
      </c>
      <c r="BF210" t="str">
        <f>("Treatment of chronic pain, Treatment of acute pain, Initial prescriptions, Third prescriptions")</f>
        <v>Treatment of chronic pain, Treatment of acute pain, Initial prescriptions, Third prescriptions</v>
      </c>
      <c r="BG210" t="s">
        <v>1300</v>
      </c>
      <c r="BH210" t="s">
        <v>1295</v>
      </c>
      <c r="BI210" t="str">
        <f>("Hospice care, Residents of a licensed health facility, Cancer related care, Palliative care")</f>
        <v>Hospice care, Residents of a licensed health facility, Cancer related care, Palliative care</v>
      </c>
      <c r="BJ210" t="s">
        <v>1294</v>
      </c>
      <c r="BL210" t="str">
        <f>("The minor, Parent, Guardian")</f>
        <v>The minor, Parent, Guardian</v>
      </c>
      <c r="BM210" t="s">
        <v>1291</v>
      </c>
      <c r="BO210">
        <v>0</v>
      </c>
      <c r="BX210" t="str">
        <f t="shared" ref="BX210:BX220" si="187">("Benefits of the use of the drug, Risks of the use of the drug, Alternative treatment options")</f>
        <v>Benefits of the use of the drug, Risks of the use of the drug, Alternative treatment options</v>
      </c>
      <c r="BY210" t="s">
        <v>1291</v>
      </c>
      <c r="CA210" t="str">
        <f>("Risk of overdose, Risk of “dependence”, Risk of addiction, Risk of misuse, Risk of drug interaction ")</f>
        <v xml:space="preserve">Risk of overdose, Risk of “dependence”, Risk of addiction, Risk of misuse, Risk of drug interaction </v>
      </c>
      <c r="CB210" t="s">
        <v>1291</v>
      </c>
      <c r="CD210" t="str">
        <f>("All opioids , All Schedule II drugs, including opioids")</f>
        <v>All opioids , All Schedule II drugs, including opioids</v>
      </c>
      <c r="CE210" t="s">
        <v>1291</v>
      </c>
      <c r="CF210" t="s">
        <v>1296</v>
      </c>
      <c r="CG210">
        <v>1</v>
      </c>
      <c r="CH210" t="s">
        <v>1297</v>
      </c>
      <c r="CJ210" t="str">
        <f>("Board of medicine")</f>
        <v>Board of medicine</v>
      </c>
      <c r="CK210" t="s">
        <v>1298</v>
      </c>
      <c r="CM210" t="str">
        <f>("Professional disciplinary action, Fine")</f>
        <v>Professional disciplinary action, Fine</v>
      </c>
      <c r="CN210" t="s">
        <v>1297</v>
      </c>
    </row>
    <row r="211" spans="1:92" x14ac:dyDescent="0.35">
      <c r="A211" t="s">
        <v>258</v>
      </c>
      <c r="B211" s="1">
        <v>43559</v>
      </c>
      <c r="C211" s="1">
        <v>43572</v>
      </c>
      <c r="D211" t="str">
        <f t="shared" si="184"/>
        <v xml:space="preserve">Yes, for both adults and minors </v>
      </c>
      <c r="E211" t="s">
        <v>1291</v>
      </c>
      <c r="G211" t="str">
        <f t="shared" si="185"/>
        <v>No</v>
      </c>
      <c r="J211">
        <v>1</v>
      </c>
      <c r="K211" t="s">
        <v>1291</v>
      </c>
      <c r="M211" t="str">
        <f>("Physicians, Dentists, Nurse practitioners, Physician Assistants, Optometrist, Podiatrist")</f>
        <v>Physicians, Dentists, Nurse practitioners, Physician Assistants, Optometrist, Podiatrist</v>
      </c>
      <c r="N211" t="s">
        <v>1301</v>
      </c>
      <c r="O211" t="s">
        <v>1293</v>
      </c>
      <c r="P211" t="str">
        <f>("Treatment of acute pain, Treatment of chronic pain, Initial prescriptions, Third prescriptions")</f>
        <v>Treatment of acute pain, Treatment of chronic pain, Initial prescriptions, Third prescriptions</v>
      </c>
      <c r="Q211" t="s">
        <v>1302</v>
      </c>
      <c r="R211" t="s">
        <v>1295</v>
      </c>
      <c r="S211" t="str">
        <f>("Hospice care, Residents of a licensed health facility, Cancer related care, Palliative care")</f>
        <v>Hospice care, Residents of a licensed health facility, Cancer related care, Palliative care</v>
      </c>
      <c r="T211" t="s">
        <v>1291</v>
      </c>
      <c r="V211">
        <v>0</v>
      </c>
      <c r="Y211">
        <v>0</v>
      </c>
      <c r="AH211" t="str">
        <f t="shared" si="186"/>
        <v>Benefits of the use of the drug, Risks of the use of the drug, Alternative treatment options</v>
      </c>
      <c r="AI211" t="s">
        <v>1291</v>
      </c>
      <c r="AK211" t="str">
        <f>("Risk of overdose, Risk of “dependence”, Risk of addiction, Risk of misuse, Risk of drug interaction")</f>
        <v>Risk of overdose, Risk of “dependence”, Risk of addiction, Risk of misuse, Risk of drug interaction</v>
      </c>
      <c r="AL211" t="s">
        <v>1291</v>
      </c>
      <c r="AN211" t="str">
        <f>("All opioids , All Schedule II drugs, including opioids")</f>
        <v>All opioids , All Schedule II drugs, including opioids</v>
      </c>
      <c r="AO211" t="s">
        <v>1291</v>
      </c>
      <c r="AQ211">
        <v>1</v>
      </c>
      <c r="AR211" t="s">
        <v>1297</v>
      </c>
      <c r="AT211" t="str">
        <f>("Board of medicine")</f>
        <v>Board of medicine</v>
      </c>
      <c r="AU211" t="s">
        <v>1298</v>
      </c>
      <c r="AW211" t="str">
        <f>("Professional disciplinary action, Fine")</f>
        <v>Professional disciplinary action, Fine</v>
      </c>
      <c r="AX211" t="s">
        <v>1297</v>
      </c>
      <c r="AZ211">
        <v>1</v>
      </c>
      <c r="BA211" t="s">
        <v>1291</v>
      </c>
      <c r="BC211" t="str">
        <f>("Physicians, Dentists, Nurse practitioners, Physician Assistants, Optometrist, Podiatrist")</f>
        <v>Physicians, Dentists, Nurse practitioners, Physician Assistants, Optometrist, Podiatrist</v>
      </c>
      <c r="BD211" t="s">
        <v>1303</v>
      </c>
      <c r="BE211" t="s">
        <v>1293</v>
      </c>
      <c r="BF211" t="str">
        <f>("Treatment of chronic pain, Treatment of acute pain, Initial prescriptions, Third prescriptions")</f>
        <v>Treatment of chronic pain, Treatment of acute pain, Initial prescriptions, Third prescriptions</v>
      </c>
      <c r="BG211" t="s">
        <v>1302</v>
      </c>
      <c r="BH211" t="s">
        <v>1295</v>
      </c>
      <c r="BI211" t="str">
        <f>("Hospice care, Residents of a licensed health facility, Cancer related care, Palliative care")</f>
        <v>Hospice care, Residents of a licensed health facility, Cancer related care, Palliative care</v>
      </c>
      <c r="BJ211" t="s">
        <v>1291</v>
      </c>
      <c r="BL211" t="str">
        <f>("The minor, Guardian, Surrogate")</f>
        <v>The minor, Guardian, Surrogate</v>
      </c>
      <c r="BM211" t="s">
        <v>1291</v>
      </c>
      <c r="BO211">
        <v>0</v>
      </c>
      <c r="BX211" t="str">
        <f t="shared" si="187"/>
        <v>Benefits of the use of the drug, Risks of the use of the drug, Alternative treatment options</v>
      </c>
      <c r="BY211" t="s">
        <v>1291</v>
      </c>
      <c r="CA211" t="str">
        <f>("Risk of overdose, Risk of “dependence”, Risk of addiction, Risk of misuse, Risk of drug interaction , Law doesn't specify which specific risks must be discussed")</f>
        <v>Risk of overdose, Risk of “dependence”, Risk of addiction, Risk of misuse, Risk of drug interaction , Law doesn't specify which specific risks must be discussed</v>
      </c>
      <c r="CB211" t="s">
        <v>1291</v>
      </c>
      <c r="CD211" t="str">
        <f>("All opioids , All Schedule II drugs, including opioids")</f>
        <v>All opioids , All Schedule II drugs, including opioids</v>
      </c>
      <c r="CE211" t="s">
        <v>1291</v>
      </c>
      <c r="CG211">
        <v>1</v>
      </c>
      <c r="CH211" t="s">
        <v>1297</v>
      </c>
      <c r="CJ211" t="str">
        <f>("Board of medicine")</f>
        <v>Board of medicine</v>
      </c>
      <c r="CK211" t="s">
        <v>1298</v>
      </c>
      <c r="CM211" t="str">
        <f>("Professional disciplinary action, Fine")</f>
        <v>Professional disciplinary action, Fine</v>
      </c>
      <c r="CN211" t="s">
        <v>1297</v>
      </c>
    </row>
    <row r="212" spans="1:92" x14ac:dyDescent="0.35">
      <c r="A212" t="s">
        <v>258</v>
      </c>
      <c r="B212" s="1">
        <v>43573</v>
      </c>
      <c r="C212" s="1">
        <v>43605</v>
      </c>
      <c r="D212" t="str">
        <f t="shared" si="184"/>
        <v xml:space="preserve">Yes, for both adults and minors </v>
      </c>
      <c r="E212" t="s">
        <v>1291</v>
      </c>
      <c r="G212" t="str">
        <f t="shared" si="185"/>
        <v>No</v>
      </c>
      <c r="J212">
        <v>1</v>
      </c>
      <c r="K212" t="s">
        <v>1291</v>
      </c>
      <c r="M212" t="str">
        <f>("Physicians, Dentists, Nurse practitioners, Physician Assistants, Optometrist, Podiatrist")</f>
        <v>Physicians, Dentists, Nurse practitioners, Physician Assistants, Optometrist, Podiatrist</v>
      </c>
      <c r="N212" t="s">
        <v>1304</v>
      </c>
      <c r="O212" t="s">
        <v>1293</v>
      </c>
      <c r="P212" t="str">
        <f>("Treatment of acute pain, Treatment of chronic pain, Initial prescriptions, Third prescriptions")</f>
        <v>Treatment of acute pain, Treatment of chronic pain, Initial prescriptions, Third prescriptions</v>
      </c>
      <c r="Q212" t="s">
        <v>1302</v>
      </c>
      <c r="R212" t="s">
        <v>1295</v>
      </c>
      <c r="S212" t="str">
        <f>("Hospice care, Residents of a licensed health facility, Cancer related care, Palliative care")</f>
        <v>Hospice care, Residents of a licensed health facility, Cancer related care, Palliative care</v>
      </c>
      <c r="T212" t="s">
        <v>1291</v>
      </c>
      <c r="V212">
        <v>0</v>
      </c>
      <c r="Y212">
        <v>0</v>
      </c>
      <c r="AH212" t="str">
        <f t="shared" si="186"/>
        <v>Benefits of the use of the drug, Risks of the use of the drug, Alternative treatment options</v>
      </c>
      <c r="AI212" t="s">
        <v>1291</v>
      </c>
      <c r="AK212" t="str">
        <f>("Risk of overdose, Risk of “dependence”, Risk of addiction, Risk of misuse, Risk of drug interaction")</f>
        <v>Risk of overdose, Risk of “dependence”, Risk of addiction, Risk of misuse, Risk of drug interaction</v>
      </c>
      <c r="AL212" t="s">
        <v>1291</v>
      </c>
      <c r="AN212" t="str">
        <f>("All opioids , All Schedule II drugs, including opioids")</f>
        <v>All opioids , All Schedule II drugs, including opioids</v>
      </c>
      <c r="AO212" t="s">
        <v>1291</v>
      </c>
      <c r="AQ212">
        <v>1</v>
      </c>
      <c r="AR212" t="s">
        <v>1297</v>
      </c>
      <c r="AT212" t="str">
        <f>("Board of medicine")</f>
        <v>Board of medicine</v>
      </c>
      <c r="AU212" t="s">
        <v>1298</v>
      </c>
      <c r="AW212" t="str">
        <f>("Professional disciplinary action, Fine")</f>
        <v>Professional disciplinary action, Fine</v>
      </c>
      <c r="AX212" t="s">
        <v>1297</v>
      </c>
      <c r="AZ212">
        <v>1</v>
      </c>
      <c r="BA212" t="s">
        <v>1291</v>
      </c>
      <c r="BC212" t="str">
        <f>("Physicians, Dentists, Nurse practitioners, Physician Assistants, Optometrist, Podiatrist")</f>
        <v>Physicians, Dentists, Nurse practitioners, Physician Assistants, Optometrist, Podiatrist</v>
      </c>
      <c r="BD212" t="s">
        <v>1304</v>
      </c>
      <c r="BE212" t="s">
        <v>1293</v>
      </c>
      <c r="BF212" t="str">
        <f>("Treatment of chronic pain, Treatment of acute pain, Initial prescriptions, Third prescriptions")</f>
        <v>Treatment of chronic pain, Treatment of acute pain, Initial prescriptions, Third prescriptions</v>
      </c>
      <c r="BG212" t="s">
        <v>1302</v>
      </c>
      <c r="BH212" t="s">
        <v>1295</v>
      </c>
      <c r="BI212" t="str">
        <f>("Hospice care, Residents of a licensed health facility, Cancer related care, Palliative care")</f>
        <v>Hospice care, Residents of a licensed health facility, Cancer related care, Palliative care</v>
      </c>
      <c r="BJ212" t="s">
        <v>1291</v>
      </c>
      <c r="BL212" t="str">
        <f>("The minor, Guardian, Surrogate")</f>
        <v>The minor, Guardian, Surrogate</v>
      </c>
      <c r="BM212" t="s">
        <v>1291</v>
      </c>
      <c r="BO212">
        <v>0</v>
      </c>
      <c r="BX212" t="str">
        <f t="shared" si="187"/>
        <v>Benefits of the use of the drug, Risks of the use of the drug, Alternative treatment options</v>
      </c>
      <c r="BY212" t="s">
        <v>1291</v>
      </c>
      <c r="CA212" t="str">
        <f>("Risk of overdose, Risk of “dependence”, Risk of addiction, Risk of misuse, Risk of drug interaction ")</f>
        <v xml:space="preserve">Risk of overdose, Risk of “dependence”, Risk of addiction, Risk of misuse, Risk of drug interaction </v>
      </c>
      <c r="CB212" t="s">
        <v>1291</v>
      </c>
      <c r="CD212" t="str">
        <f>("All opioids , All Schedule II drugs, including opioids")</f>
        <v>All opioids , All Schedule II drugs, including opioids</v>
      </c>
      <c r="CE212" t="s">
        <v>1291</v>
      </c>
      <c r="CG212">
        <v>1</v>
      </c>
      <c r="CH212" t="s">
        <v>1297</v>
      </c>
      <c r="CJ212" t="str">
        <f>("Board of medicine")</f>
        <v>Board of medicine</v>
      </c>
      <c r="CK212" t="s">
        <v>1298</v>
      </c>
      <c r="CM212" t="str">
        <f>("Professional disciplinary action, Fine")</f>
        <v>Professional disciplinary action, Fine</v>
      </c>
      <c r="CN212" t="s">
        <v>1297</v>
      </c>
    </row>
    <row r="213" spans="1:92" x14ac:dyDescent="0.35">
      <c r="A213" t="s">
        <v>258</v>
      </c>
      <c r="B213" s="1">
        <v>43606</v>
      </c>
      <c r="C213" s="1">
        <v>43830</v>
      </c>
      <c r="D213" t="str">
        <f t="shared" si="184"/>
        <v xml:space="preserve">Yes, for both adults and minors </v>
      </c>
      <c r="E213" t="s">
        <v>1291</v>
      </c>
      <c r="G213" t="str">
        <f t="shared" si="185"/>
        <v>No</v>
      </c>
      <c r="J213">
        <v>1</v>
      </c>
      <c r="K213" t="s">
        <v>1291</v>
      </c>
      <c r="M213" t="str">
        <f>("Physicians, Dentists, Nurse practitioners, Physician Assistants, Optometrist, Podiatrist")</f>
        <v>Physicians, Dentists, Nurse practitioners, Physician Assistants, Optometrist, Podiatrist</v>
      </c>
      <c r="N213" t="s">
        <v>1304</v>
      </c>
      <c r="O213" t="s">
        <v>1293</v>
      </c>
      <c r="P213" t="str">
        <f>("Treatment of acute pain, Treatment of chronic pain, Initial prescriptions, Third prescriptions")</f>
        <v>Treatment of acute pain, Treatment of chronic pain, Initial prescriptions, Third prescriptions</v>
      </c>
      <c r="Q213" t="s">
        <v>1302</v>
      </c>
      <c r="R213" t="s">
        <v>1305</v>
      </c>
      <c r="S213" t="str">
        <f>("Hospice care, Residents of a licensed health facility, Cancer related care, Palliative care")</f>
        <v>Hospice care, Residents of a licensed health facility, Cancer related care, Palliative care</v>
      </c>
      <c r="T213" t="s">
        <v>1291</v>
      </c>
      <c r="V213">
        <v>0</v>
      </c>
      <c r="Y213">
        <v>0</v>
      </c>
      <c r="AH213" t="str">
        <f t="shared" si="186"/>
        <v>Benefits of the use of the drug, Risks of the use of the drug, Alternative treatment options</v>
      </c>
      <c r="AI213" t="s">
        <v>1291</v>
      </c>
      <c r="AK213" t="str">
        <f>("Risk of overdose, Risk of “dependence”, Risk of addiction, Risk of misuse, Risk of drug interaction")</f>
        <v>Risk of overdose, Risk of “dependence”, Risk of addiction, Risk of misuse, Risk of drug interaction</v>
      </c>
      <c r="AL213" t="s">
        <v>1291</v>
      </c>
      <c r="AN213" t="str">
        <f>("All opioids ")</f>
        <v xml:space="preserve">All opioids </v>
      </c>
      <c r="AO213" t="s">
        <v>1291</v>
      </c>
      <c r="AQ213">
        <v>1</v>
      </c>
      <c r="AR213" t="s">
        <v>1297</v>
      </c>
      <c r="AT213" t="str">
        <f>("Board of medicine")</f>
        <v>Board of medicine</v>
      </c>
      <c r="AU213" t="s">
        <v>1298</v>
      </c>
      <c r="AW213" t="str">
        <f>("Professional disciplinary action, Fine")</f>
        <v>Professional disciplinary action, Fine</v>
      </c>
      <c r="AX213" t="s">
        <v>1297</v>
      </c>
      <c r="AZ213">
        <v>1</v>
      </c>
      <c r="BA213" t="s">
        <v>1291</v>
      </c>
      <c r="BC213" t="str">
        <f>("Physicians, Dentists, Nurse practitioners, Physician Assistants, Optometrist, Podiatrist")</f>
        <v>Physicians, Dentists, Nurse practitioners, Physician Assistants, Optometrist, Podiatrist</v>
      </c>
      <c r="BD213" t="s">
        <v>1304</v>
      </c>
      <c r="BE213" t="s">
        <v>1293</v>
      </c>
      <c r="BF213" t="str">
        <f>("Treatment of chronic pain, Treatment of acute pain, Initial prescriptions, Third prescriptions")</f>
        <v>Treatment of chronic pain, Treatment of acute pain, Initial prescriptions, Third prescriptions</v>
      </c>
      <c r="BG213" t="s">
        <v>1302</v>
      </c>
      <c r="BH213" t="s">
        <v>1305</v>
      </c>
      <c r="BI213" t="str">
        <f>("Hospice care, Residents of a licensed health facility, Cancer related care, Palliative care")</f>
        <v>Hospice care, Residents of a licensed health facility, Cancer related care, Palliative care</v>
      </c>
      <c r="BJ213" t="s">
        <v>1291</v>
      </c>
      <c r="BL213" t="str">
        <f>("The minor, Parent, Guardian")</f>
        <v>The minor, Parent, Guardian</v>
      </c>
      <c r="BM213" t="s">
        <v>1291</v>
      </c>
      <c r="BO213">
        <v>0</v>
      </c>
      <c r="BX213" t="str">
        <f t="shared" si="187"/>
        <v>Benefits of the use of the drug, Risks of the use of the drug, Alternative treatment options</v>
      </c>
      <c r="BY213" t="s">
        <v>1291</v>
      </c>
      <c r="CA213" t="str">
        <f>("Risk of overdose, Risk of “dependence”, Risk of addiction, Risk of misuse, Risk of drug interaction ")</f>
        <v xml:space="preserve">Risk of overdose, Risk of “dependence”, Risk of addiction, Risk of misuse, Risk of drug interaction </v>
      </c>
      <c r="CB213" t="s">
        <v>1291</v>
      </c>
      <c r="CD213" t="str">
        <f>("All opioids ")</f>
        <v xml:space="preserve">All opioids </v>
      </c>
      <c r="CE213" t="s">
        <v>1291</v>
      </c>
      <c r="CG213">
        <v>1</v>
      </c>
      <c r="CH213" t="s">
        <v>1297</v>
      </c>
      <c r="CJ213" t="str">
        <f>("Board of medicine")</f>
        <v>Board of medicine</v>
      </c>
      <c r="CK213" t="s">
        <v>1298</v>
      </c>
      <c r="CM213" t="str">
        <f>("Professional disciplinary action, Fine")</f>
        <v>Professional disciplinary action, Fine</v>
      </c>
      <c r="CN213" t="s">
        <v>1297</v>
      </c>
    </row>
    <row r="214" spans="1:92" x14ac:dyDescent="0.35">
      <c r="A214" t="s">
        <v>259</v>
      </c>
      <c r="B214" s="1">
        <v>41640</v>
      </c>
      <c r="C214" s="1">
        <v>42558</v>
      </c>
      <c r="D214" t="str">
        <f t="shared" si="184"/>
        <v xml:space="preserve">Yes, for both adults and minors </v>
      </c>
      <c r="E214" t="s">
        <v>1306</v>
      </c>
      <c r="G214" t="str">
        <f t="shared" si="185"/>
        <v>No</v>
      </c>
      <c r="J214">
        <v>1</v>
      </c>
      <c r="K214" t="s">
        <v>1306</v>
      </c>
      <c r="M214" t="str">
        <f>("Physicians")</f>
        <v>Physicians</v>
      </c>
      <c r="N214" t="s">
        <v>1306</v>
      </c>
      <c r="P214" t="str">
        <f t="shared" ref="P214:P220" si="188">("Treatment of chronic pain, Initial prescriptions")</f>
        <v>Treatment of chronic pain, Initial prescriptions</v>
      </c>
      <c r="Q214" t="s">
        <v>1307</v>
      </c>
      <c r="R214" t="s">
        <v>1308</v>
      </c>
      <c r="S214" t="str">
        <f t="shared" ref="S214:S220" si="189">("No exceptions specified ")</f>
        <v xml:space="preserve">No exceptions specified </v>
      </c>
      <c r="V214">
        <v>0</v>
      </c>
      <c r="Y214">
        <v>1</v>
      </c>
      <c r="Z214" t="s">
        <v>1306</v>
      </c>
      <c r="AB214">
        <v>1</v>
      </c>
      <c r="AC214" t="s">
        <v>1306</v>
      </c>
      <c r="AE214" t="str">
        <f t="shared" ref="AE214:AE220" si="190">("Alternative treatment options, Documentation of informed consent")</f>
        <v>Alternative treatment options, Documentation of informed consent</v>
      </c>
      <c r="AF214" t="s">
        <v>1306</v>
      </c>
      <c r="AH214" t="str">
        <f t="shared" si="186"/>
        <v>Benefits of the use of the drug, Risks of the use of the drug, Alternative treatment options</v>
      </c>
      <c r="AI214" t="s">
        <v>1306</v>
      </c>
      <c r="AK214" t="str">
        <f>("Risk of “dependence”, Risk of side effects, Risk of addiction, Risk of drug interaction, Risk of withdrawal, Risk of tolerance, Risk of impairment of judgment and/or motor skills")</f>
        <v>Risk of “dependence”, Risk of side effects, Risk of addiction, Risk of drug interaction, Risk of withdrawal, Risk of tolerance, Risk of impairment of judgment and/or motor skills</v>
      </c>
      <c r="AL214" t="s">
        <v>1306</v>
      </c>
      <c r="AN214" t="str">
        <f t="shared" ref="AN214:AN220" si="191">("All controlled substances, including all opioids")</f>
        <v>All controlled substances, including all opioids</v>
      </c>
      <c r="AO214" t="s">
        <v>1306</v>
      </c>
      <c r="AQ214">
        <v>0</v>
      </c>
      <c r="AZ214">
        <v>1</v>
      </c>
      <c r="BA214" t="s">
        <v>1306</v>
      </c>
      <c r="BC214" t="str">
        <f>("Physicians")</f>
        <v>Physicians</v>
      </c>
      <c r="BD214" t="s">
        <v>1306</v>
      </c>
      <c r="BF214" t="str">
        <f t="shared" ref="BF214:BF220" si="192">("Treatment of chronic pain, Initial prescriptions")</f>
        <v>Treatment of chronic pain, Initial prescriptions</v>
      </c>
      <c r="BG214" t="s">
        <v>1307</v>
      </c>
      <c r="BH214" t="s">
        <v>1308</v>
      </c>
      <c r="BI214" t="str">
        <f t="shared" ref="BI214:BI220" si="193">("No exceptions specified")</f>
        <v>No exceptions specified</v>
      </c>
      <c r="BL214" t="str">
        <f t="shared" ref="BL214:BL220" si="194">("Not addressed")</f>
        <v>Not addressed</v>
      </c>
      <c r="BO214">
        <v>1</v>
      </c>
      <c r="BP214" t="s">
        <v>1306</v>
      </c>
      <c r="BR214">
        <v>1</v>
      </c>
      <c r="BS214" t="s">
        <v>1306</v>
      </c>
      <c r="BU214" t="str">
        <f t="shared" ref="BU214:BU220" si="195">("Alternative treatment options, Documentation of informed consent")</f>
        <v>Alternative treatment options, Documentation of informed consent</v>
      </c>
      <c r="BV214" t="s">
        <v>1306</v>
      </c>
      <c r="BX214" t="str">
        <f t="shared" si="187"/>
        <v>Benefits of the use of the drug, Risks of the use of the drug, Alternative treatment options</v>
      </c>
      <c r="BY214" t="s">
        <v>1306</v>
      </c>
      <c r="CA214" t="str">
        <f t="shared" ref="CA214:CA220" si="196">("Risk of “dependence”, Risk of side effects, Risk of addiction, Risk of drug interaction , Risk of withdrawal, Risk of tolerance, Risk of impairment of judgment and/or motor skills")</f>
        <v>Risk of “dependence”, Risk of side effects, Risk of addiction, Risk of drug interaction , Risk of withdrawal, Risk of tolerance, Risk of impairment of judgment and/or motor skills</v>
      </c>
      <c r="CB214" t="s">
        <v>1306</v>
      </c>
      <c r="CD214" t="str">
        <f t="shared" ref="CD214:CD220" si="197">("All controlled substances, including all opioids")</f>
        <v>All controlled substances, including all opioids</v>
      </c>
      <c r="CE214" t="s">
        <v>1306</v>
      </c>
      <c r="CG214">
        <v>0</v>
      </c>
    </row>
    <row r="215" spans="1:92" x14ac:dyDescent="0.35">
      <c r="A215" t="s">
        <v>259</v>
      </c>
      <c r="B215" s="1">
        <v>42559</v>
      </c>
      <c r="C215" s="1">
        <v>43100</v>
      </c>
      <c r="D215" t="str">
        <f t="shared" si="184"/>
        <v xml:space="preserve">Yes, for both adults and minors </v>
      </c>
      <c r="E215" t="s">
        <v>1306</v>
      </c>
      <c r="G215" t="str">
        <f t="shared" si="185"/>
        <v>No</v>
      </c>
      <c r="J215">
        <v>1</v>
      </c>
      <c r="K215" t="s">
        <v>1306</v>
      </c>
      <c r="M215" t="str">
        <f>("Physicians, Nurse practitioners, Physician Assistants, Optometrist")</f>
        <v>Physicians, Nurse practitioners, Physician Assistants, Optometrist</v>
      </c>
      <c r="N215" t="s">
        <v>1309</v>
      </c>
      <c r="P215" t="str">
        <f t="shared" si="188"/>
        <v>Treatment of chronic pain, Initial prescriptions</v>
      </c>
      <c r="Q215" t="s">
        <v>1306</v>
      </c>
      <c r="R215" t="s">
        <v>1308</v>
      </c>
      <c r="S215" t="str">
        <f t="shared" si="189"/>
        <v xml:space="preserve">No exceptions specified </v>
      </c>
      <c r="V215">
        <v>0</v>
      </c>
      <c r="Y215">
        <v>1</v>
      </c>
      <c r="Z215" t="s">
        <v>1306</v>
      </c>
      <c r="AB215">
        <v>1</v>
      </c>
      <c r="AC215" t="s">
        <v>1306</v>
      </c>
      <c r="AE215" t="str">
        <f t="shared" si="190"/>
        <v>Alternative treatment options, Documentation of informed consent</v>
      </c>
      <c r="AF215" t="s">
        <v>1306</v>
      </c>
      <c r="AH215" t="str">
        <f t="shared" si="186"/>
        <v>Benefits of the use of the drug, Risks of the use of the drug, Alternative treatment options</v>
      </c>
      <c r="AI215" t="s">
        <v>1306</v>
      </c>
      <c r="AK215" t="s">
        <v>1310</v>
      </c>
      <c r="AL215" t="s">
        <v>1306</v>
      </c>
      <c r="AN215" t="str">
        <f t="shared" si="191"/>
        <v>All controlled substances, including all opioids</v>
      </c>
      <c r="AO215" t="s">
        <v>1306</v>
      </c>
      <c r="AQ215">
        <v>0</v>
      </c>
      <c r="AZ215">
        <v>1</v>
      </c>
      <c r="BA215" t="s">
        <v>1306</v>
      </c>
      <c r="BC215" t="str">
        <f>("Physicians, Nurse practitioners, Physician Assistants, Optometrist")</f>
        <v>Physicians, Nurse practitioners, Physician Assistants, Optometrist</v>
      </c>
      <c r="BD215" t="s">
        <v>1309</v>
      </c>
      <c r="BF215" t="str">
        <f t="shared" si="192"/>
        <v>Treatment of chronic pain, Initial prescriptions</v>
      </c>
      <c r="BG215" t="s">
        <v>1306</v>
      </c>
      <c r="BH215" t="s">
        <v>1308</v>
      </c>
      <c r="BI215" t="str">
        <f t="shared" si="193"/>
        <v>No exceptions specified</v>
      </c>
      <c r="BL215" t="str">
        <f t="shared" si="194"/>
        <v>Not addressed</v>
      </c>
      <c r="BO215">
        <v>1</v>
      </c>
      <c r="BP215" t="s">
        <v>1306</v>
      </c>
      <c r="BR215">
        <v>1</v>
      </c>
      <c r="BS215" t="s">
        <v>1306</v>
      </c>
      <c r="BU215" t="str">
        <f t="shared" si="195"/>
        <v>Alternative treatment options, Documentation of informed consent</v>
      </c>
      <c r="BV215" t="s">
        <v>1306</v>
      </c>
      <c r="BX215" t="str">
        <f t="shared" si="187"/>
        <v>Benefits of the use of the drug, Risks of the use of the drug, Alternative treatment options</v>
      </c>
      <c r="BY215" t="s">
        <v>1306</v>
      </c>
      <c r="CA215" t="str">
        <f t="shared" si="196"/>
        <v>Risk of “dependence”, Risk of side effects, Risk of addiction, Risk of drug interaction , Risk of withdrawal, Risk of tolerance, Risk of impairment of judgment and/or motor skills</v>
      </c>
      <c r="CB215" t="s">
        <v>1306</v>
      </c>
      <c r="CD215" t="str">
        <f t="shared" si="197"/>
        <v>All controlled substances, including all opioids</v>
      </c>
      <c r="CE215" t="s">
        <v>1306</v>
      </c>
      <c r="CG215">
        <v>0</v>
      </c>
    </row>
    <row r="216" spans="1:92" x14ac:dyDescent="0.35">
      <c r="A216" t="s">
        <v>259</v>
      </c>
      <c r="B216" s="1">
        <v>43101</v>
      </c>
      <c r="C216" s="1">
        <v>43192</v>
      </c>
      <c r="D216" t="str">
        <f t="shared" si="184"/>
        <v xml:space="preserve">Yes, for both adults and minors </v>
      </c>
      <c r="E216" t="s">
        <v>1306</v>
      </c>
      <c r="G216" t="str">
        <f t="shared" si="185"/>
        <v>No</v>
      </c>
      <c r="J216">
        <v>1</v>
      </c>
      <c r="K216" t="s">
        <v>1306</v>
      </c>
      <c r="M216" t="str">
        <f>("Physicians, Nurse practitioners, Physician Assistants, Optometrist")</f>
        <v>Physicians, Nurse practitioners, Physician Assistants, Optometrist</v>
      </c>
      <c r="N216" t="s">
        <v>1311</v>
      </c>
      <c r="P216" t="str">
        <f t="shared" si="188"/>
        <v>Treatment of chronic pain, Initial prescriptions</v>
      </c>
      <c r="Q216" t="s">
        <v>1306</v>
      </c>
      <c r="R216" t="s">
        <v>1308</v>
      </c>
      <c r="S216" t="str">
        <f t="shared" si="189"/>
        <v xml:space="preserve">No exceptions specified </v>
      </c>
      <c r="V216">
        <v>0</v>
      </c>
      <c r="Y216">
        <v>1</v>
      </c>
      <c r="Z216" t="s">
        <v>1306</v>
      </c>
      <c r="AB216">
        <v>1</v>
      </c>
      <c r="AC216" t="s">
        <v>1306</v>
      </c>
      <c r="AE216" t="str">
        <f t="shared" si="190"/>
        <v>Alternative treatment options, Documentation of informed consent</v>
      </c>
      <c r="AF216" t="s">
        <v>1306</v>
      </c>
      <c r="AH216" t="str">
        <f t="shared" si="186"/>
        <v>Benefits of the use of the drug, Risks of the use of the drug, Alternative treatment options</v>
      </c>
      <c r="AI216" t="s">
        <v>1306</v>
      </c>
      <c r="AK216" t="s">
        <v>1310</v>
      </c>
      <c r="AL216" t="s">
        <v>1306</v>
      </c>
      <c r="AN216" t="str">
        <f t="shared" si="191"/>
        <v>All controlled substances, including all opioids</v>
      </c>
      <c r="AO216" t="s">
        <v>1306</v>
      </c>
      <c r="AQ216">
        <v>0</v>
      </c>
      <c r="AZ216">
        <v>1</v>
      </c>
      <c r="BA216" t="s">
        <v>1306</v>
      </c>
      <c r="BC216" t="str">
        <f>("Physicians, Nurse practitioners, Physician Assistants, Optometrist")</f>
        <v>Physicians, Nurse practitioners, Physician Assistants, Optometrist</v>
      </c>
      <c r="BD216" t="s">
        <v>1311</v>
      </c>
      <c r="BF216" t="str">
        <f t="shared" si="192"/>
        <v>Treatment of chronic pain, Initial prescriptions</v>
      </c>
      <c r="BG216" t="s">
        <v>1306</v>
      </c>
      <c r="BH216" t="s">
        <v>1308</v>
      </c>
      <c r="BI216" t="str">
        <f t="shared" si="193"/>
        <v>No exceptions specified</v>
      </c>
      <c r="BL216" t="str">
        <f t="shared" si="194"/>
        <v>Not addressed</v>
      </c>
      <c r="BO216">
        <v>1</v>
      </c>
      <c r="BP216" t="s">
        <v>1306</v>
      </c>
      <c r="BR216">
        <v>1</v>
      </c>
      <c r="BS216" t="s">
        <v>1306</v>
      </c>
      <c r="BU216" t="str">
        <f t="shared" si="195"/>
        <v>Alternative treatment options, Documentation of informed consent</v>
      </c>
      <c r="BV216" t="s">
        <v>1306</v>
      </c>
      <c r="BX216" t="str">
        <f t="shared" si="187"/>
        <v>Benefits of the use of the drug, Risks of the use of the drug, Alternative treatment options</v>
      </c>
      <c r="BY216" t="s">
        <v>1306</v>
      </c>
      <c r="CA216" t="str">
        <f t="shared" si="196"/>
        <v>Risk of “dependence”, Risk of side effects, Risk of addiction, Risk of drug interaction , Risk of withdrawal, Risk of tolerance, Risk of impairment of judgment and/or motor skills</v>
      </c>
      <c r="CB216" t="s">
        <v>1306</v>
      </c>
      <c r="CD216" t="str">
        <f t="shared" si="197"/>
        <v>All controlled substances, including all opioids</v>
      </c>
      <c r="CE216" t="s">
        <v>1306</v>
      </c>
      <c r="CG216">
        <v>0</v>
      </c>
    </row>
    <row r="217" spans="1:92" x14ac:dyDescent="0.35">
      <c r="A217" t="s">
        <v>259</v>
      </c>
      <c r="B217" s="1">
        <v>43193</v>
      </c>
      <c r="C217" s="1">
        <v>43590</v>
      </c>
      <c r="D217" t="str">
        <f t="shared" si="184"/>
        <v xml:space="preserve">Yes, for both adults and minors </v>
      </c>
      <c r="E217" t="s">
        <v>1306</v>
      </c>
      <c r="G217" t="str">
        <f t="shared" si="185"/>
        <v>No</v>
      </c>
      <c r="J217">
        <v>1</v>
      </c>
      <c r="K217" t="s">
        <v>1306</v>
      </c>
      <c r="M217" t="str">
        <f>("Physicians, Nurse practitioners, Physician Assistants, Optometrist")</f>
        <v>Physicians, Nurse practitioners, Physician Assistants, Optometrist</v>
      </c>
      <c r="N217" t="s">
        <v>1312</v>
      </c>
      <c r="P217" t="str">
        <f t="shared" si="188"/>
        <v>Treatment of chronic pain, Initial prescriptions</v>
      </c>
      <c r="Q217" t="s">
        <v>1306</v>
      </c>
      <c r="R217" t="s">
        <v>1308</v>
      </c>
      <c r="S217" t="str">
        <f t="shared" si="189"/>
        <v xml:space="preserve">No exceptions specified </v>
      </c>
      <c r="V217">
        <v>0</v>
      </c>
      <c r="Y217">
        <v>1</v>
      </c>
      <c r="Z217" t="s">
        <v>1306</v>
      </c>
      <c r="AB217">
        <v>1</v>
      </c>
      <c r="AC217" t="s">
        <v>1306</v>
      </c>
      <c r="AE217" t="str">
        <f t="shared" si="190"/>
        <v>Alternative treatment options, Documentation of informed consent</v>
      </c>
      <c r="AF217" t="s">
        <v>1306</v>
      </c>
      <c r="AH217" t="str">
        <f t="shared" si="186"/>
        <v>Benefits of the use of the drug, Risks of the use of the drug, Alternative treatment options</v>
      </c>
      <c r="AI217" t="s">
        <v>1306</v>
      </c>
      <c r="AK217" t="s">
        <v>1310</v>
      </c>
      <c r="AL217" t="s">
        <v>1306</v>
      </c>
      <c r="AN217" t="str">
        <f t="shared" si="191"/>
        <v>All controlled substances, including all opioids</v>
      </c>
      <c r="AO217" t="s">
        <v>1306</v>
      </c>
      <c r="AQ217">
        <v>0</v>
      </c>
      <c r="AZ217">
        <v>1</v>
      </c>
      <c r="BA217" t="s">
        <v>1306</v>
      </c>
      <c r="BC217" t="str">
        <f>("Physicians, Nurse practitioners, Physician Assistants, Optometrist")</f>
        <v>Physicians, Nurse practitioners, Physician Assistants, Optometrist</v>
      </c>
      <c r="BD217" t="s">
        <v>1312</v>
      </c>
      <c r="BF217" t="str">
        <f t="shared" si="192"/>
        <v>Treatment of chronic pain, Initial prescriptions</v>
      </c>
      <c r="BG217" t="s">
        <v>1306</v>
      </c>
      <c r="BH217" t="s">
        <v>1308</v>
      </c>
      <c r="BI217" t="str">
        <f t="shared" si="193"/>
        <v>No exceptions specified</v>
      </c>
      <c r="BL217" t="str">
        <f t="shared" si="194"/>
        <v>Not addressed</v>
      </c>
      <c r="BO217">
        <v>1</v>
      </c>
      <c r="BP217" t="s">
        <v>1306</v>
      </c>
      <c r="BR217">
        <v>1</v>
      </c>
      <c r="BS217" t="s">
        <v>1306</v>
      </c>
      <c r="BU217" t="str">
        <f t="shared" si="195"/>
        <v>Alternative treatment options, Documentation of informed consent</v>
      </c>
      <c r="BV217" t="s">
        <v>1306</v>
      </c>
      <c r="BX217" t="str">
        <f t="shared" si="187"/>
        <v>Benefits of the use of the drug, Risks of the use of the drug, Alternative treatment options</v>
      </c>
      <c r="BY217" t="s">
        <v>1306</v>
      </c>
      <c r="CA217" t="str">
        <f t="shared" si="196"/>
        <v>Risk of “dependence”, Risk of side effects, Risk of addiction, Risk of drug interaction , Risk of withdrawal, Risk of tolerance, Risk of impairment of judgment and/or motor skills</v>
      </c>
      <c r="CB217" t="s">
        <v>1306</v>
      </c>
      <c r="CD217" t="str">
        <f t="shared" si="197"/>
        <v>All controlled substances, including all opioids</v>
      </c>
      <c r="CE217" t="s">
        <v>1306</v>
      </c>
      <c r="CG217">
        <v>0</v>
      </c>
    </row>
    <row r="218" spans="1:92" x14ac:dyDescent="0.35">
      <c r="A218" t="s">
        <v>259</v>
      </c>
      <c r="B218" s="1">
        <v>43591</v>
      </c>
      <c r="C218" s="1">
        <v>43619</v>
      </c>
      <c r="D218" t="str">
        <f t="shared" si="184"/>
        <v xml:space="preserve">Yes, for both adults and minors </v>
      </c>
      <c r="E218" t="s">
        <v>1306</v>
      </c>
      <c r="G218" t="str">
        <f t="shared" si="185"/>
        <v>No</v>
      </c>
      <c r="J218">
        <v>1</v>
      </c>
      <c r="K218" t="s">
        <v>1306</v>
      </c>
      <c r="M218" t="str">
        <f>("Physicians, Dentists, Nurse practitioners, Physician Assistants, Optometrist")</f>
        <v>Physicians, Dentists, Nurse practitioners, Physician Assistants, Optometrist</v>
      </c>
      <c r="N218" t="s">
        <v>1313</v>
      </c>
      <c r="P218" t="str">
        <f t="shared" si="188"/>
        <v>Treatment of chronic pain, Initial prescriptions</v>
      </c>
      <c r="Q218" t="s">
        <v>1306</v>
      </c>
      <c r="R218" t="s">
        <v>1308</v>
      </c>
      <c r="S218" t="str">
        <f t="shared" si="189"/>
        <v xml:space="preserve">No exceptions specified </v>
      </c>
      <c r="V218">
        <v>0</v>
      </c>
      <c r="Y218">
        <v>1</v>
      </c>
      <c r="Z218" t="s">
        <v>1306</v>
      </c>
      <c r="AB218">
        <v>1</v>
      </c>
      <c r="AC218" t="s">
        <v>1306</v>
      </c>
      <c r="AE218" t="str">
        <f t="shared" si="190"/>
        <v>Alternative treatment options, Documentation of informed consent</v>
      </c>
      <c r="AF218" t="s">
        <v>1306</v>
      </c>
      <c r="AH218" t="str">
        <f t="shared" si="186"/>
        <v>Benefits of the use of the drug, Risks of the use of the drug, Alternative treatment options</v>
      </c>
      <c r="AI218" t="s">
        <v>1306</v>
      </c>
      <c r="AK218" t="s">
        <v>1310</v>
      </c>
      <c r="AL218" t="s">
        <v>1306</v>
      </c>
      <c r="AN218" t="str">
        <f t="shared" si="191"/>
        <v>All controlled substances, including all opioids</v>
      </c>
      <c r="AO218" t="s">
        <v>1306</v>
      </c>
      <c r="AQ218">
        <v>0</v>
      </c>
      <c r="AZ218">
        <v>1</v>
      </c>
      <c r="BA218" t="s">
        <v>1306</v>
      </c>
      <c r="BC218" t="str">
        <f>("Physicians, Dentists, Nurse practitioners, Physician Assistants, Optometrist")</f>
        <v>Physicians, Dentists, Nurse practitioners, Physician Assistants, Optometrist</v>
      </c>
      <c r="BD218" t="s">
        <v>1313</v>
      </c>
      <c r="BF218" t="str">
        <f t="shared" si="192"/>
        <v>Treatment of chronic pain, Initial prescriptions</v>
      </c>
      <c r="BG218" t="s">
        <v>1306</v>
      </c>
      <c r="BH218" t="s">
        <v>1308</v>
      </c>
      <c r="BI218" t="str">
        <f t="shared" si="193"/>
        <v>No exceptions specified</v>
      </c>
      <c r="BL218" t="str">
        <f t="shared" si="194"/>
        <v>Not addressed</v>
      </c>
      <c r="BO218">
        <v>1</v>
      </c>
      <c r="BP218" t="s">
        <v>1306</v>
      </c>
      <c r="BR218">
        <v>1</v>
      </c>
      <c r="BS218" t="s">
        <v>1306</v>
      </c>
      <c r="BU218" t="str">
        <f t="shared" si="195"/>
        <v>Alternative treatment options, Documentation of informed consent</v>
      </c>
      <c r="BV218" t="s">
        <v>1306</v>
      </c>
      <c r="BX218" t="str">
        <f t="shared" si="187"/>
        <v>Benefits of the use of the drug, Risks of the use of the drug, Alternative treatment options</v>
      </c>
      <c r="BY218" t="s">
        <v>1306</v>
      </c>
      <c r="CA218" t="str">
        <f t="shared" si="196"/>
        <v>Risk of “dependence”, Risk of side effects, Risk of addiction, Risk of drug interaction , Risk of withdrawal, Risk of tolerance, Risk of impairment of judgment and/or motor skills</v>
      </c>
      <c r="CB218" t="s">
        <v>1306</v>
      </c>
      <c r="CD218" t="str">
        <f t="shared" si="197"/>
        <v>All controlled substances, including all opioids</v>
      </c>
      <c r="CE218" t="s">
        <v>1306</v>
      </c>
      <c r="CG218">
        <v>0</v>
      </c>
    </row>
    <row r="219" spans="1:92" x14ac:dyDescent="0.35">
      <c r="A219" t="s">
        <v>259</v>
      </c>
      <c r="B219" s="1">
        <v>43620</v>
      </c>
      <c r="C219" s="1">
        <v>43628</v>
      </c>
      <c r="D219" t="str">
        <f t="shared" si="184"/>
        <v xml:space="preserve">Yes, for both adults and minors </v>
      </c>
      <c r="E219" t="s">
        <v>1306</v>
      </c>
      <c r="G219" t="str">
        <f t="shared" si="185"/>
        <v>No</v>
      </c>
      <c r="J219">
        <v>1</v>
      </c>
      <c r="K219" t="s">
        <v>1306</v>
      </c>
      <c r="M219" t="str">
        <f>("Physicians, Dentists, Nurse practitioners, Physician Assistants, Optometrist")</f>
        <v>Physicians, Dentists, Nurse practitioners, Physician Assistants, Optometrist</v>
      </c>
      <c r="N219" t="s">
        <v>1314</v>
      </c>
      <c r="P219" t="str">
        <f t="shared" si="188"/>
        <v>Treatment of chronic pain, Initial prescriptions</v>
      </c>
      <c r="Q219" t="s">
        <v>1306</v>
      </c>
      <c r="R219" t="s">
        <v>1308</v>
      </c>
      <c r="S219" t="str">
        <f t="shared" si="189"/>
        <v xml:space="preserve">No exceptions specified </v>
      </c>
      <c r="V219">
        <v>0</v>
      </c>
      <c r="Y219">
        <v>1</v>
      </c>
      <c r="Z219" t="s">
        <v>1306</v>
      </c>
      <c r="AB219">
        <v>1</v>
      </c>
      <c r="AC219" t="s">
        <v>1306</v>
      </c>
      <c r="AE219" t="str">
        <f t="shared" si="190"/>
        <v>Alternative treatment options, Documentation of informed consent</v>
      </c>
      <c r="AF219" t="s">
        <v>1306</v>
      </c>
      <c r="AH219" t="str">
        <f t="shared" si="186"/>
        <v>Benefits of the use of the drug, Risks of the use of the drug, Alternative treatment options</v>
      </c>
      <c r="AI219" t="s">
        <v>1306</v>
      </c>
      <c r="AK219" t="s">
        <v>1310</v>
      </c>
      <c r="AL219" t="s">
        <v>1306</v>
      </c>
      <c r="AN219" t="str">
        <f t="shared" si="191"/>
        <v>All controlled substances, including all opioids</v>
      </c>
      <c r="AO219" t="s">
        <v>1306</v>
      </c>
      <c r="AQ219">
        <v>0</v>
      </c>
      <c r="AZ219">
        <v>1</v>
      </c>
      <c r="BA219" t="s">
        <v>1306</v>
      </c>
      <c r="BC219" t="str">
        <f>("Physicians, Dentists, Nurse practitioners, Physician Assistants, Optometrist")</f>
        <v>Physicians, Dentists, Nurse practitioners, Physician Assistants, Optometrist</v>
      </c>
      <c r="BD219" t="s">
        <v>1315</v>
      </c>
      <c r="BF219" t="str">
        <f t="shared" si="192"/>
        <v>Treatment of chronic pain, Initial prescriptions</v>
      </c>
      <c r="BG219" t="s">
        <v>1306</v>
      </c>
      <c r="BH219" t="s">
        <v>1308</v>
      </c>
      <c r="BI219" t="str">
        <f t="shared" si="193"/>
        <v>No exceptions specified</v>
      </c>
      <c r="BL219" t="str">
        <f t="shared" si="194"/>
        <v>Not addressed</v>
      </c>
      <c r="BO219">
        <v>1</v>
      </c>
      <c r="BP219" t="s">
        <v>1306</v>
      </c>
      <c r="BR219">
        <v>1</v>
      </c>
      <c r="BS219" t="s">
        <v>1306</v>
      </c>
      <c r="BU219" t="str">
        <f t="shared" si="195"/>
        <v>Alternative treatment options, Documentation of informed consent</v>
      </c>
      <c r="BV219" t="s">
        <v>1306</v>
      </c>
      <c r="BX219" t="str">
        <f t="shared" si="187"/>
        <v>Benefits of the use of the drug, Risks of the use of the drug, Alternative treatment options</v>
      </c>
      <c r="BY219" t="s">
        <v>1306</v>
      </c>
      <c r="CA219" t="str">
        <f t="shared" si="196"/>
        <v>Risk of “dependence”, Risk of side effects, Risk of addiction, Risk of drug interaction , Risk of withdrawal, Risk of tolerance, Risk of impairment of judgment and/or motor skills</v>
      </c>
      <c r="CB219" t="s">
        <v>1306</v>
      </c>
      <c r="CD219" t="str">
        <f t="shared" si="197"/>
        <v>All controlled substances, including all opioids</v>
      </c>
      <c r="CE219" t="s">
        <v>1306</v>
      </c>
      <c r="CG219">
        <v>0</v>
      </c>
    </row>
    <row r="220" spans="1:92" x14ac:dyDescent="0.35">
      <c r="A220" t="s">
        <v>259</v>
      </c>
      <c r="B220" s="1">
        <v>43629</v>
      </c>
      <c r="C220" s="1">
        <v>43830</v>
      </c>
      <c r="D220" t="str">
        <f t="shared" si="184"/>
        <v xml:space="preserve">Yes, for both adults and minors </v>
      </c>
      <c r="E220" t="s">
        <v>1306</v>
      </c>
      <c r="G220" t="str">
        <f t="shared" si="185"/>
        <v>No</v>
      </c>
      <c r="J220">
        <v>1</v>
      </c>
      <c r="K220" t="s">
        <v>1306</v>
      </c>
      <c r="M220" t="str">
        <f>("Physicians, Dentists, Nurse practitioners, Physician Assistants, Optometrist")</f>
        <v>Physicians, Dentists, Nurse practitioners, Physician Assistants, Optometrist</v>
      </c>
      <c r="N220" t="s">
        <v>1316</v>
      </c>
      <c r="P220" t="str">
        <f t="shared" si="188"/>
        <v>Treatment of chronic pain, Initial prescriptions</v>
      </c>
      <c r="Q220" t="s">
        <v>1306</v>
      </c>
      <c r="R220" t="s">
        <v>1308</v>
      </c>
      <c r="S220" t="str">
        <f t="shared" si="189"/>
        <v xml:space="preserve">No exceptions specified </v>
      </c>
      <c r="V220">
        <v>0</v>
      </c>
      <c r="Y220">
        <v>1</v>
      </c>
      <c r="Z220" t="s">
        <v>1306</v>
      </c>
      <c r="AB220">
        <v>1</v>
      </c>
      <c r="AC220" t="s">
        <v>1306</v>
      </c>
      <c r="AE220" t="str">
        <f t="shared" si="190"/>
        <v>Alternative treatment options, Documentation of informed consent</v>
      </c>
      <c r="AF220" t="s">
        <v>1306</v>
      </c>
      <c r="AH220" t="str">
        <f t="shared" si="186"/>
        <v>Benefits of the use of the drug, Risks of the use of the drug, Alternative treatment options</v>
      </c>
      <c r="AI220" t="s">
        <v>1306</v>
      </c>
      <c r="AK220" t="s">
        <v>1310</v>
      </c>
      <c r="AL220" t="s">
        <v>1306</v>
      </c>
      <c r="AN220" t="str">
        <f t="shared" si="191"/>
        <v>All controlled substances, including all opioids</v>
      </c>
      <c r="AO220" t="s">
        <v>1306</v>
      </c>
      <c r="AQ220">
        <v>0</v>
      </c>
      <c r="AZ220">
        <v>1</v>
      </c>
      <c r="BA220" t="s">
        <v>1306</v>
      </c>
      <c r="BC220" t="str">
        <f>("Physicians, Dentists, Nurse practitioners, Physician Assistants, Optometrist")</f>
        <v>Physicians, Dentists, Nurse practitioners, Physician Assistants, Optometrist</v>
      </c>
      <c r="BD220" t="s">
        <v>1317</v>
      </c>
      <c r="BF220" t="str">
        <f t="shared" si="192"/>
        <v>Treatment of chronic pain, Initial prescriptions</v>
      </c>
      <c r="BG220" t="s">
        <v>1306</v>
      </c>
      <c r="BH220" t="s">
        <v>1308</v>
      </c>
      <c r="BI220" t="str">
        <f t="shared" si="193"/>
        <v>No exceptions specified</v>
      </c>
      <c r="BL220" t="str">
        <f t="shared" si="194"/>
        <v>Not addressed</v>
      </c>
      <c r="BO220">
        <v>1</v>
      </c>
      <c r="BP220" t="s">
        <v>1306</v>
      </c>
      <c r="BR220">
        <v>1</v>
      </c>
      <c r="BS220" t="s">
        <v>1306</v>
      </c>
      <c r="BU220" t="str">
        <f t="shared" si="195"/>
        <v>Alternative treatment options, Documentation of informed consent</v>
      </c>
      <c r="BV220" t="s">
        <v>1306</v>
      </c>
      <c r="BX220" t="str">
        <f t="shared" si="187"/>
        <v>Benefits of the use of the drug, Risks of the use of the drug, Alternative treatment options</v>
      </c>
      <c r="BY220" t="s">
        <v>1306</v>
      </c>
      <c r="CA220" t="str">
        <f t="shared" si="196"/>
        <v>Risk of “dependence”, Risk of side effects, Risk of addiction, Risk of drug interaction , Risk of withdrawal, Risk of tolerance, Risk of impairment of judgment and/or motor skills</v>
      </c>
      <c r="CB220" t="s">
        <v>1306</v>
      </c>
      <c r="CD220" t="str">
        <f t="shared" si="197"/>
        <v>All controlled substances, including all opioids</v>
      </c>
      <c r="CE220" t="s">
        <v>1306</v>
      </c>
      <c r="CG220">
        <v>0</v>
      </c>
    </row>
    <row r="221" spans="1:92" x14ac:dyDescent="0.35">
      <c r="A221" t="s">
        <v>260</v>
      </c>
      <c r="B221" s="1">
        <v>41640</v>
      </c>
      <c r="C221" s="1">
        <v>42769</v>
      </c>
      <c r="D221" t="str">
        <f>("No")</f>
        <v>No</v>
      </c>
    </row>
    <row r="222" spans="1:92" x14ac:dyDescent="0.35">
      <c r="A222" t="s">
        <v>260</v>
      </c>
      <c r="B222" s="1">
        <v>42770</v>
      </c>
      <c r="C222" s="1">
        <v>43457</v>
      </c>
      <c r="D222" t="str">
        <f>("Yes, for minors only")</f>
        <v>Yes, for minors only</v>
      </c>
      <c r="E222" t="s">
        <v>1318</v>
      </c>
      <c r="G222" t="str">
        <f>("No informed consent requirements for adults")</f>
        <v>No informed consent requirements for adults</v>
      </c>
      <c r="J222">
        <v>0</v>
      </c>
      <c r="AZ222">
        <v>1</v>
      </c>
      <c r="BA222" t="s">
        <v>1319</v>
      </c>
      <c r="BC222" t="str">
        <f>("Physicians, Dentists, Nurse practitioners, Physician Assistants, Optometrist, Podiatrist")</f>
        <v>Physicians, Dentists, Nurse practitioners, Physician Assistants, Optometrist, Podiatrist</v>
      </c>
      <c r="BD222" t="s">
        <v>1320</v>
      </c>
      <c r="BF222" t="str">
        <f>("Initial prescriptions")</f>
        <v>Initial prescriptions</v>
      </c>
      <c r="BG222" t="s">
        <v>1318</v>
      </c>
      <c r="BI222" t="str">
        <f>("Obtaining consent would be to the detriment of minor’s health, Obtaining consent would be to the detriment of minor’s safety, Emergency Situations")</f>
        <v>Obtaining consent would be to the detriment of minor’s health, Obtaining consent would be to the detriment of minor’s safety, Emergency Situations</v>
      </c>
      <c r="BJ222" t="s">
        <v>1318</v>
      </c>
      <c r="BL222" t="str">
        <f>("Parent, Guardian, Authorized adult")</f>
        <v>Parent, Guardian, Authorized adult</v>
      </c>
      <c r="BM222" t="s">
        <v>1318</v>
      </c>
      <c r="BO222">
        <v>1</v>
      </c>
      <c r="BP222" t="s">
        <v>1318</v>
      </c>
      <c r="BR222">
        <v>1</v>
      </c>
      <c r="BS222" t="s">
        <v>1318</v>
      </c>
      <c r="BU222" t="str">
        <f>("Prescription refill policy, Documentation of informed consent")</f>
        <v>Prescription refill policy, Documentation of informed consent</v>
      </c>
      <c r="BV222" t="s">
        <v>1318</v>
      </c>
      <c r="BX222" t="str">
        <f>("Risks of the use of the drug")</f>
        <v>Risks of the use of the drug</v>
      </c>
      <c r="BY222" t="s">
        <v>1318</v>
      </c>
      <c r="CA222" t="str">
        <f>("Risk of overdose, Risk of addiction, Risk of misuse, Risk of drug interaction , Increased risk to patients with mental and or substance abuse disorders")</f>
        <v>Risk of overdose, Risk of addiction, Risk of misuse, Risk of drug interaction , Increased risk to patients with mental and or substance abuse disorders</v>
      </c>
      <c r="CB222" t="s">
        <v>1318</v>
      </c>
      <c r="CD222" t="str">
        <f>("Schedule II opioids, Schedule III opioids, Schedule IV opioids, Schedule V opioids")</f>
        <v>Schedule II opioids, Schedule III opioids, Schedule IV opioids, Schedule V opioids</v>
      </c>
      <c r="CE222" t="s">
        <v>1321</v>
      </c>
      <c r="CG222">
        <v>1</v>
      </c>
      <c r="CH222" t="s">
        <v>1322</v>
      </c>
      <c r="CJ222" t="str">
        <f>("Licensing board of the practitioner violating the law")</f>
        <v>Licensing board of the practitioner violating the law</v>
      </c>
      <c r="CK222" t="s">
        <v>1322</v>
      </c>
      <c r="CM222" t="str">
        <f>("Professional disciplinary action")</f>
        <v>Professional disciplinary action</v>
      </c>
      <c r="CN222" t="s">
        <v>1322</v>
      </c>
    </row>
    <row r="223" spans="1:92" x14ac:dyDescent="0.35">
      <c r="A223" t="s">
        <v>260</v>
      </c>
      <c r="B223" s="1">
        <v>43458</v>
      </c>
      <c r="C223" s="1">
        <v>43795</v>
      </c>
      <c r="D223" t="str">
        <f>("Yes, for minors only")</f>
        <v>Yes, for minors only</v>
      </c>
      <c r="E223" t="s">
        <v>1318</v>
      </c>
      <c r="G223" t="str">
        <f>("No informed consent requirements for adults")</f>
        <v>No informed consent requirements for adults</v>
      </c>
      <c r="J223">
        <v>0</v>
      </c>
      <c r="AZ223">
        <v>1</v>
      </c>
      <c r="BA223" t="s">
        <v>1318</v>
      </c>
      <c r="BC223" t="str">
        <f>("Physicians, Dentists, Nurse practitioners, Physician Assistants, Optometrist, Podiatrist")</f>
        <v>Physicians, Dentists, Nurse practitioners, Physician Assistants, Optometrist, Podiatrist</v>
      </c>
      <c r="BD223" t="s">
        <v>1323</v>
      </c>
      <c r="BF223" t="str">
        <f>("Initial prescriptions")</f>
        <v>Initial prescriptions</v>
      </c>
      <c r="BG223" t="s">
        <v>1318</v>
      </c>
      <c r="BI223" t="str">
        <f>("Obtaining consent would be to the detriment of minor’s health, Obtaining consent would be to the detriment of minor’s safety, Emergency Situations, Inpatient care")</f>
        <v>Obtaining consent would be to the detriment of minor’s health, Obtaining consent would be to the detriment of minor’s safety, Emergency Situations, Inpatient care</v>
      </c>
      <c r="BJ223" t="s">
        <v>1318</v>
      </c>
      <c r="BL223" t="str">
        <f>("Parent, Guardian, Authorized adult")</f>
        <v>Parent, Guardian, Authorized adult</v>
      </c>
      <c r="BM223" t="s">
        <v>1318</v>
      </c>
      <c r="BO223">
        <v>1</v>
      </c>
      <c r="BP223" t="s">
        <v>1318</v>
      </c>
      <c r="BR223">
        <v>1</v>
      </c>
      <c r="BS223" t="s">
        <v>1318</v>
      </c>
      <c r="BU223" t="str">
        <f>("Prescription refill policy, Documentation of informed consent")</f>
        <v>Prescription refill policy, Documentation of informed consent</v>
      </c>
      <c r="BV223" t="s">
        <v>1318</v>
      </c>
      <c r="BX223" t="str">
        <f>("Risks of the use of the drug")</f>
        <v>Risks of the use of the drug</v>
      </c>
      <c r="BY223" t="s">
        <v>1318</v>
      </c>
      <c r="CA223" t="str">
        <f>("Risk of overdose, Risk of addiction, Risk of misuse, Risk of drug interaction , Increased risk to patients with mental and or substance abuse disorders")</f>
        <v>Risk of overdose, Risk of addiction, Risk of misuse, Risk of drug interaction , Increased risk to patients with mental and or substance abuse disorders</v>
      </c>
      <c r="CB223" t="s">
        <v>1318</v>
      </c>
      <c r="CD223" t="str">
        <f>("Schedule II opioids, Schedule III opioids, Schedule IV opioids, Schedule V opioids")</f>
        <v>Schedule II opioids, Schedule III opioids, Schedule IV opioids, Schedule V opioids</v>
      </c>
      <c r="CE223" t="s">
        <v>1324</v>
      </c>
      <c r="CG223">
        <v>1</v>
      </c>
      <c r="CH223" t="s">
        <v>1322</v>
      </c>
      <c r="CJ223" t="str">
        <f>("Licensing board of the practitioner violating the law")</f>
        <v>Licensing board of the practitioner violating the law</v>
      </c>
      <c r="CK223" t="s">
        <v>1322</v>
      </c>
      <c r="CM223" t="str">
        <f>("Professional disciplinary action")</f>
        <v>Professional disciplinary action</v>
      </c>
      <c r="CN223" t="s">
        <v>1322</v>
      </c>
    </row>
    <row r="224" spans="1:92" x14ac:dyDescent="0.35">
      <c r="A224" t="s">
        <v>260</v>
      </c>
      <c r="B224" s="1">
        <v>43796</v>
      </c>
      <c r="C224" s="1">
        <v>43830</v>
      </c>
      <c r="D224" t="str">
        <f>("Yes, for both adults and minors ")</f>
        <v xml:space="preserve">Yes, for both adults and minors </v>
      </c>
      <c r="E224" t="s">
        <v>1325</v>
      </c>
      <c r="G224" t="str">
        <f>("Yes")</f>
        <v>Yes</v>
      </c>
      <c r="H224" t="s">
        <v>1325</v>
      </c>
      <c r="J224">
        <v>1</v>
      </c>
      <c r="K224" t="s">
        <v>1326</v>
      </c>
      <c r="M224" t="str">
        <f>("Physicians, Dentists, Nurse practitioners, Physician Assistants, Optometrist, Podiatrist")</f>
        <v>Physicians, Dentists, Nurse practitioners, Physician Assistants, Optometrist, Podiatrist</v>
      </c>
      <c r="N224" t="s">
        <v>1327</v>
      </c>
      <c r="P224" t="str">
        <f>("Treatment of chronic pain, Initial prescriptions")</f>
        <v>Treatment of chronic pain, Initial prescriptions</v>
      </c>
      <c r="Q224" t="s">
        <v>1326</v>
      </c>
      <c r="R224" t="s">
        <v>1328</v>
      </c>
      <c r="S224" t="str">
        <f>("No exceptions specified ")</f>
        <v xml:space="preserve">No exceptions specified </v>
      </c>
      <c r="V224">
        <v>0</v>
      </c>
      <c r="Y224">
        <v>1</v>
      </c>
      <c r="Z224" t="s">
        <v>1326</v>
      </c>
      <c r="AB224">
        <v>1</v>
      </c>
      <c r="AC224" t="s">
        <v>1326</v>
      </c>
      <c r="AE224" t="str">
        <f>("Plans for treatment discontinuation , Documentation of informed consent")</f>
        <v>Plans for treatment discontinuation , Documentation of informed consent</v>
      </c>
      <c r="AF224" t="s">
        <v>1326</v>
      </c>
      <c r="AH224" t="str">
        <f>("Proper storage and disposal of the drug, Risks of the use of the drug, Alternative treatment options")</f>
        <v>Proper storage and disposal of the drug, Risks of the use of the drug, Alternative treatment options</v>
      </c>
      <c r="AI224" t="s">
        <v>1326</v>
      </c>
      <c r="AK224" t="str">
        <f>("Risk of overdose, Risk of addiction, Risk of misuse, Risk of drug interaction, Increased risk to patients with mental and or substance abuse disorders")</f>
        <v>Risk of overdose, Risk of addiction, Risk of misuse, Risk of drug interaction, Increased risk to patients with mental and or substance abuse disorders</v>
      </c>
      <c r="AL224" t="s">
        <v>1326</v>
      </c>
      <c r="AN224" t="str">
        <f>("Schedule II opioids, Schedule III opioids, Schedule IV opioids, Schedule V opioids")</f>
        <v>Schedule II opioids, Schedule III opioids, Schedule IV opioids, Schedule V opioids</v>
      </c>
      <c r="AO224" t="s">
        <v>1329</v>
      </c>
      <c r="AQ224">
        <v>1</v>
      </c>
      <c r="AR224" t="s">
        <v>1330</v>
      </c>
      <c r="AT224" t="str">
        <f>("Licensing board of the practitioner violating the law")</f>
        <v>Licensing board of the practitioner violating the law</v>
      </c>
      <c r="AU224" t="s">
        <v>1330</v>
      </c>
      <c r="AW224" t="str">
        <f>("Professional disciplinary action")</f>
        <v>Professional disciplinary action</v>
      </c>
      <c r="AX224" t="s">
        <v>1330</v>
      </c>
      <c r="AZ224">
        <v>1</v>
      </c>
      <c r="BA224" t="s">
        <v>1331</v>
      </c>
      <c r="BC224" t="str">
        <f>("Physicians, Dentists, Nurse practitioners, Physician Assistants, Optometrist, Podiatrist")</f>
        <v>Physicians, Dentists, Nurse practitioners, Physician Assistants, Optometrist, Podiatrist</v>
      </c>
      <c r="BD224" t="s">
        <v>1332</v>
      </c>
      <c r="BF224" t="str">
        <f>("Treatment of chronic pain, Initial prescriptions")</f>
        <v>Treatment of chronic pain, Initial prescriptions</v>
      </c>
      <c r="BG224" t="s">
        <v>1325</v>
      </c>
      <c r="BH224" t="s">
        <v>1333</v>
      </c>
      <c r="BI224" t="str">
        <f>("Obtaining consent would be to the detriment of minor’s health, Obtaining consent would be to the detriment of minor’s safety, Emergency Situations, Inpatient care")</f>
        <v>Obtaining consent would be to the detriment of minor’s health, Obtaining consent would be to the detriment of minor’s safety, Emergency Situations, Inpatient care</v>
      </c>
      <c r="BJ224" t="s">
        <v>1334</v>
      </c>
      <c r="BL224" t="str">
        <f>("Parent, Guardian, Authorized adult")</f>
        <v>Parent, Guardian, Authorized adult</v>
      </c>
      <c r="BM224" t="s">
        <v>1325</v>
      </c>
      <c r="BO224">
        <v>1</v>
      </c>
      <c r="BP224" t="s">
        <v>1325</v>
      </c>
      <c r="BR224">
        <v>1</v>
      </c>
      <c r="BS224" t="s">
        <v>1325</v>
      </c>
      <c r="BU224" t="str">
        <f>("Prescription refill policy, Documentation of informed consent")</f>
        <v>Prescription refill policy, Documentation of informed consent</v>
      </c>
      <c r="BV224" t="s">
        <v>1325</v>
      </c>
      <c r="BX224" t="str">
        <f>("Risks of the use of the drug")</f>
        <v>Risks of the use of the drug</v>
      </c>
      <c r="BY224" t="s">
        <v>1325</v>
      </c>
      <c r="CA224" t="str">
        <f>("Risk of overdose, Risk of addiction, Risk of misuse, Risk of drug interaction , Increased risk to patients with mental and or substance abuse disorders")</f>
        <v>Risk of overdose, Risk of addiction, Risk of misuse, Risk of drug interaction , Increased risk to patients with mental and or substance abuse disorders</v>
      </c>
      <c r="CB224" t="s">
        <v>1325</v>
      </c>
      <c r="CD224" t="str">
        <f>("Schedule II opioids, Schedule III opioids, Schedule IV opioids, Schedule V opioids")</f>
        <v>Schedule II opioids, Schedule III opioids, Schedule IV opioids, Schedule V opioids</v>
      </c>
      <c r="CE224" t="s">
        <v>1335</v>
      </c>
      <c r="CG224">
        <v>1</v>
      </c>
      <c r="CH224" t="s">
        <v>1336</v>
      </c>
      <c r="CJ224" t="str">
        <f>("Licensing board of the practitioner violating the law")</f>
        <v>Licensing board of the practitioner violating the law</v>
      </c>
      <c r="CK224" t="s">
        <v>1336</v>
      </c>
      <c r="CM224" t="str">
        <f>("Professional disciplinary action")</f>
        <v>Professional disciplinary action</v>
      </c>
      <c r="CN224" t="s">
        <v>1336</v>
      </c>
    </row>
    <row r="225" spans="1:92" x14ac:dyDescent="0.35">
      <c r="A225" t="s">
        <v>261</v>
      </c>
      <c r="B225" s="1">
        <v>41640</v>
      </c>
      <c r="C225" s="1">
        <v>41827</v>
      </c>
      <c r="D225" t="str">
        <f>("No")</f>
        <v>No</v>
      </c>
    </row>
    <row r="226" spans="1:92" x14ac:dyDescent="0.35">
      <c r="A226" t="s">
        <v>261</v>
      </c>
      <c r="B226" s="1">
        <v>41828</v>
      </c>
      <c r="C226" s="1">
        <v>42548</v>
      </c>
      <c r="D226" t="str">
        <f>("No")</f>
        <v>No</v>
      </c>
    </row>
    <row r="227" spans="1:92" x14ac:dyDescent="0.35">
      <c r="A227" t="s">
        <v>261</v>
      </c>
      <c r="B227" s="1">
        <v>42549</v>
      </c>
      <c r="C227" s="1">
        <v>42815</v>
      </c>
      <c r="D227" t="str">
        <f t="shared" ref="D227:D235" si="198">("Yes, for both adults and minors ")</f>
        <v xml:space="preserve">Yes, for both adults and minors </v>
      </c>
      <c r="E227" t="s">
        <v>1337</v>
      </c>
      <c r="G227" t="str">
        <f t="shared" ref="G227:G235" si="199">("No")</f>
        <v>No</v>
      </c>
      <c r="J227">
        <v>1</v>
      </c>
      <c r="K227" t="s">
        <v>1337</v>
      </c>
      <c r="M227" t="str">
        <f t="shared" ref="M227:M235" si="200">("Physicians, Dentists, Nurse practitioners, Physician Assistants, Optometrist, Podiatrist")</f>
        <v>Physicians, Dentists, Nurse practitioners, Physician Assistants, Optometrist, Podiatrist</v>
      </c>
      <c r="N227" t="s">
        <v>1338</v>
      </c>
      <c r="P227" t="str">
        <f>("Initial prescriptions")</f>
        <v>Initial prescriptions</v>
      </c>
      <c r="Q227" t="s">
        <v>1337</v>
      </c>
      <c r="S227" t="str">
        <f>("Hospice care")</f>
        <v>Hospice care</v>
      </c>
      <c r="T227" t="s">
        <v>1337</v>
      </c>
      <c r="V227">
        <v>0</v>
      </c>
      <c r="Y227">
        <v>1</v>
      </c>
      <c r="Z227" t="s">
        <v>1337</v>
      </c>
      <c r="AB227">
        <v>0</v>
      </c>
      <c r="AE227" t="str">
        <f>("Documentation of informed consent")</f>
        <v>Documentation of informed consent</v>
      </c>
      <c r="AF227" t="s">
        <v>1337</v>
      </c>
      <c r="AH227" t="str">
        <f t="shared" ref="AH227:AH235" si="201">("Proper storage and disposal of the drug, Risks of the use of the drug")</f>
        <v>Proper storage and disposal of the drug, Risks of the use of the drug</v>
      </c>
      <c r="AI227" t="s">
        <v>1337</v>
      </c>
      <c r="AK227" t="str">
        <f>("Risk of overdose, Risk of “dependence”, Risk of addiction, Risk of drug interaction, Increased risk to patients with mental and or substance abuse disorders, Risk of death")</f>
        <v>Risk of overdose, Risk of “dependence”, Risk of addiction, Risk of drug interaction, Increased risk to patients with mental and or substance abuse disorders, Risk of death</v>
      </c>
      <c r="AL227" t="s">
        <v>1337</v>
      </c>
      <c r="AN227" t="str">
        <f t="shared" ref="AN227:AN235" si="202">("All opioids ")</f>
        <v xml:space="preserve">All opioids </v>
      </c>
      <c r="AO227" t="s">
        <v>1337</v>
      </c>
      <c r="AQ227">
        <v>1</v>
      </c>
      <c r="AR227" t="s">
        <v>1339</v>
      </c>
      <c r="AT227" t="str">
        <f t="shared" ref="AT227:AT235" si="203">("Department of health and human services")</f>
        <v>Department of health and human services</v>
      </c>
      <c r="AU227" t="s">
        <v>1339</v>
      </c>
      <c r="AW227" t="str">
        <f t="shared" ref="AW227:AW235" si="204">("Criminal penalty, Fine")</f>
        <v>Criminal penalty, Fine</v>
      </c>
      <c r="AX227" t="s">
        <v>1340</v>
      </c>
      <c r="AZ227">
        <v>1</v>
      </c>
      <c r="BA227" t="s">
        <v>1337</v>
      </c>
      <c r="BC227" t="str">
        <f t="shared" ref="BC227:BC235" si="205">("Physicians, Dentists, Nurse practitioners, Physician Assistants, Optometrist, Podiatrist")</f>
        <v>Physicians, Dentists, Nurse practitioners, Physician Assistants, Optometrist, Podiatrist</v>
      </c>
      <c r="BD227" t="s">
        <v>1341</v>
      </c>
      <c r="BF227" t="str">
        <f>("Initial prescriptions")</f>
        <v>Initial prescriptions</v>
      </c>
      <c r="BG227" t="s">
        <v>1337</v>
      </c>
      <c r="BI227" t="str">
        <f>("Hospice care")</f>
        <v>Hospice care</v>
      </c>
      <c r="BJ227" t="s">
        <v>1337</v>
      </c>
      <c r="BL227" t="str">
        <f>("Parent, Guardian")</f>
        <v>Parent, Guardian</v>
      </c>
      <c r="BM227" t="s">
        <v>1337</v>
      </c>
      <c r="BO227">
        <v>1</v>
      </c>
      <c r="BP227" t="s">
        <v>1337</v>
      </c>
      <c r="BR227">
        <v>0</v>
      </c>
      <c r="BU227" t="str">
        <f>("Documentation of informed consent")</f>
        <v>Documentation of informed consent</v>
      </c>
      <c r="BV227" t="s">
        <v>1337</v>
      </c>
      <c r="BX227" t="str">
        <f t="shared" ref="BX227:BX235" si="206">("Proper storage and disposal of the drug, Risks of the use of the drug")</f>
        <v>Proper storage and disposal of the drug, Risks of the use of the drug</v>
      </c>
      <c r="BY227" t="s">
        <v>1337</v>
      </c>
      <c r="CA227" t="str">
        <f>("Risk of overdose, Risk of “dependence”, Risk of addiction, Risk of drug interaction , Increased risk to patients with mental and or substance abuse disorders, Risk of death")</f>
        <v>Risk of overdose, Risk of “dependence”, Risk of addiction, Risk of drug interaction , Increased risk to patients with mental and or substance abuse disorders, Risk of death</v>
      </c>
      <c r="CB227" t="s">
        <v>1337</v>
      </c>
      <c r="CD227" t="str">
        <f t="shared" ref="CD227:CD235" si="207">("All opioids ")</f>
        <v xml:space="preserve">All opioids </v>
      </c>
      <c r="CE227" t="s">
        <v>1337</v>
      </c>
      <c r="CG227">
        <v>1</v>
      </c>
      <c r="CH227" t="s">
        <v>1339</v>
      </c>
      <c r="CJ227" t="str">
        <f t="shared" ref="CJ227:CJ235" si="208">("Department of health and human services")</f>
        <v>Department of health and human services</v>
      </c>
      <c r="CK227" t="s">
        <v>1339</v>
      </c>
      <c r="CM227" t="str">
        <f t="shared" ref="CM227:CM235" si="209">("Criminal penalty, Fine")</f>
        <v>Criminal penalty, Fine</v>
      </c>
      <c r="CN227" t="s">
        <v>1340</v>
      </c>
    </row>
    <row r="228" spans="1:92" x14ac:dyDescent="0.35">
      <c r="A228" t="s">
        <v>261</v>
      </c>
      <c r="B228" s="1">
        <v>42816</v>
      </c>
      <c r="C228" s="1">
        <v>42933</v>
      </c>
      <c r="D228" t="str">
        <f t="shared" si="198"/>
        <v xml:space="preserve">Yes, for both adults and minors </v>
      </c>
      <c r="E228" t="s">
        <v>1342</v>
      </c>
      <c r="G228" t="str">
        <f t="shared" si="199"/>
        <v>No</v>
      </c>
      <c r="J228">
        <v>1</v>
      </c>
      <c r="K228" t="s">
        <v>1343</v>
      </c>
      <c r="M228" t="str">
        <f t="shared" si="200"/>
        <v>Physicians, Dentists, Nurse practitioners, Physician Assistants, Optometrist, Podiatrist</v>
      </c>
      <c r="N228" t="s">
        <v>1344</v>
      </c>
      <c r="P228" t="str">
        <f>("Treatment of all pain, Initial prescriptions")</f>
        <v>Treatment of all pain, Initial prescriptions</v>
      </c>
      <c r="Q228" t="s">
        <v>1343</v>
      </c>
      <c r="S228" t="str">
        <f>("Hospice care")</f>
        <v>Hospice care</v>
      </c>
      <c r="T228" t="s">
        <v>1337</v>
      </c>
      <c r="U228" t="s">
        <v>1345</v>
      </c>
      <c r="V228">
        <v>0</v>
      </c>
      <c r="Y228">
        <v>1</v>
      </c>
      <c r="Z228" t="s">
        <v>1337</v>
      </c>
      <c r="AA228" t="s">
        <v>1346</v>
      </c>
      <c r="AB228">
        <v>0</v>
      </c>
      <c r="AE228" t="str">
        <f>("Documentation of informed consent")</f>
        <v>Documentation of informed consent</v>
      </c>
      <c r="AF228" t="s">
        <v>1337</v>
      </c>
      <c r="AH228" t="str">
        <f t="shared" si="201"/>
        <v>Proper storage and disposal of the drug, Risks of the use of the drug</v>
      </c>
      <c r="AI228" t="s">
        <v>1343</v>
      </c>
      <c r="AK228" t="str">
        <f>("Risk of overdose, Risk of “dependence”, Risk of addiction, Risk of drug interaction, Increased risk to patients with mental and or substance abuse disorders, Risk of tolerance, Risk of death")</f>
        <v>Risk of overdose, Risk of “dependence”, Risk of addiction, Risk of drug interaction, Increased risk to patients with mental and or substance abuse disorders, Risk of tolerance, Risk of death</v>
      </c>
      <c r="AL228" t="s">
        <v>1343</v>
      </c>
      <c r="AM228" t="s">
        <v>1347</v>
      </c>
      <c r="AN228" t="str">
        <f t="shared" si="202"/>
        <v xml:space="preserve">All opioids </v>
      </c>
      <c r="AO228" t="s">
        <v>1343</v>
      </c>
      <c r="AQ228">
        <v>1</v>
      </c>
      <c r="AR228" t="s">
        <v>1340</v>
      </c>
      <c r="AT228" t="str">
        <f t="shared" si="203"/>
        <v>Department of health and human services</v>
      </c>
      <c r="AU228" t="s">
        <v>1348</v>
      </c>
      <c r="AW228" t="str">
        <f t="shared" si="204"/>
        <v>Criminal penalty, Fine</v>
      </c>
      <c r="AX228" t="s">
        <v>1340</v>
      </c>
      <c r="AZ228">
        <v>1</v>
      </c>
      <c r="BA228" t="s">
        <v>1343</v>
      </c>
      <c r="BC228" t="str">
        <f t="shared" si="205"/>
        <v>Physicians, Dentists, Nurse practitioners, Physician Assistants, Optometrist, Podiatrist</v>
      </c>
      <c r="BD228" t="s">
        <v>1344</v>
      </c>
      <c r="BF228" t="str">
        <f>("Treatment of all pain, Initial prescriptions")</f>
        <v>Treatment of all pain, Initial prescriptions</v>
      </c>
      <c r="BG228" t="s">
        <v>1343</v>
      </c>
      <c r="BI228" t="str">
        <f>("Hospice care")</f>
        <v>Hospice care</v>
      </c>
      <c r="BJ228" t="s">
        <v>1337</v>
      </c>
      <c r="BK228" t="s">
        <v>1345</v>
      </c>
      <c r="BL228" t="str">
        <f>("Parent, Guardian")</f>
        <v>Parent, Guardian</v>
      </c>
      <c r="BM228" t="s">
        <v>1337</v>
      </c>
      <c r="BN228" t="s">
        <v>1349</v>
      </c>
      <c r="BO228">
        <v>1</v>
      </c>
      <c r="BP228" t="s">
        <v>1337</v>
      </c>
      <c r="BQ228" t="s">
        <v>1350</v>
      </c>
      <c r="BR228">
        <v>0</v>
      </c>
      <c r="BU228" t="str">
        <f>("Documentation of informed consent")</f>
        <v>Documentation of informed consent</v>
      </c>
      <c r="BV228" t="s">
        <v>1337</v>
      </c>
      <c r="BX228" t="str">
        <f t="shared" si="206"/>
        <v>Proper storage and disposal of the drug, Risks of the use of the drug</v>
      </c>
      <c r="BY228" t="s">
        <v>1343</v>
      </c>
      <c r="CA228" t="str">
        <f>("Risk of overdose, Risk of “dependence”, Risk of addiction, Risk of drug interaction , Increased risk to patients with mental and or substance abuse disorders, Risk of tolerance, Risk of death")</f>
        <v>Risk of overdose, Risk of “dependence”, Risk of addiction, Risk of drug interaction , Increased risk to patients with mental and or substance abuse disorders, Risk of tolerance, Risk of death</v>
      </c>
      <c r="CB228" t="s">
        <v>1343</v>
      </c>
      <c r="CC228" t="s">
        <v>1347</v>
      </c>
      <c r="CD228" t="str">
        <f t="shared" si="207"/>
        <v xml:space="preserve">All opioids </v>
      </c>
      <c r="CE228" t="s">
        <v>1343</v>
      </c>
      <c r="CG228">
        <v>1</v>
      </c>
      <c r="CH228" t="s">
        <v>1340</v>
      </c>
      <c r="CJ228" t="str">
        <f t="shared" si="208"/>
        <v>Department of health and human services</v>
      </c>
      <c r="CK228" t="s">
        <v>1348</v>
      </c>
      <c r="CM228" t="str">
        <f t="shared" si="209"/>
        <v>Criminal penalty, Fine</v>
      </c>
      <c r="CN228" t="s">
        <v>1340</v>
      </c>
    </row>
    <row r="229" spans="1:92" x14ac:dyDescent="0.35">
      <c r="A229" t="s">
        <v>261</v>
      </c>
      <c r="B229" s="1">
        <v>42934</v>
      </c>
      <c r="C229" s="1">
        <v>42934</v>
      </c>
      <c r="D229" t="str">
        <f t="shared" si="198"/>
        <v xml:space="preserve">Yes, for both adults and minors </v>
      </c>
      <c r="E229" t="s">
        <v>1342</v>
      </c>
      <c r="G229" t="str">
        <f t="shared" si="199"/>
        <v>No</v>
      </c>
      <c r="J229">
        <v>1</v>
      </c>
      <c r="K229" t="s">
        <v>1342</v>
      </c>
      <c r="M229" t="str">
        <f t="shared" si="200"/>
        <v>Physicians, Dentists, Nurse practitioners, Physician Assistants, Optometrist, Podiatrist</v>
      </c>
      <c r="N229" t="s">
        <v>1351</v>
      </c>
      <c r="P229" t="str">
        <f>("Treatment of all pain")</f>
        <v>Treatment of all pain</v>
      </c>
      <c r="Q229" t="s">
        <v>1342</v>
      </c>
      <c r="S229" t="str">
        <f>("No exceptions specified ")</f>
        <v xml:space="preserve">No exceptions specified </v>
      </c>
      <c r="V229">
        <v>0</v>
      </c>
      <c r="Y229">
        <v>0</v>
      </c>
      <c r="AH229" t="str">
        <f t="shared" si="201"/>
        <v>Proper storage and disposal of the drug, Risks of the use of the drug</v>
      </c>
      <c r="AI229" t="s">
        <v>1342</v>
      </c>
      <c r="AK229" t="str">
        <f>("Risk of overdose, Risk of “dependence”, Risk of addiction, Risk of drug interaction, Increased risk to patients with mental and or substance abuse disorders, Risk of tolerance, Risk of death")</f>
        <v>Risk of overdose, Risk of “dependence”, Risk of addiction, Risk of drug interaction, Increased risk to patients with mental and or substance abuse disorders, Risk of tolerance, Risk of death</v>
      </c>
      <c r="AL229" t="s">
        <v>1342</v>
      </c>
      <c r="AN229" t="str">
        <f t="shared" si="202"/>
        <v xml:space="preserve">All opioids </v>
      </c>
      <c r="AO229" t="s">
        <v>1342</v>
      </c>
      <c r="AQ229">
        <v>1</v>
      </c>
      <c r="AR229" t="s">
        <v>1340</v>
      </c>
      <c r="AT229" t="str">
        <f t="shared" si="203"/>
        <v>Department of health and human services</v>
      </c>
      <c r="AU229" t="s">
        <v>1352</v>
      </c>
      <c r="AW229" t="str">
        <f t="shared" si="204"/>
        <v>Criminal penalty, Fine</v>
      </c>
      <c r="AX229" t="s">
        <v>1340</v>
      </c>
      <c r="AZ229">
        <v>1</v>
      </c>
      <c r="BA229" t="s">
        <v>1342</v>
      </c>
      <c r="BC229" t="str">
        <f t="shared" si="205"/>
        <v>Physicians, Dentists, Nurse practitioners, Physician Assistants, Optometrist, Podiatrist</v>
      </c>
      <c r="BD229" t="s">
        <v>1351</v>
      </c>
      <c r="BF229" t="str">
        <f>("Treatment of all pain")</f>
        <v>Treatment of all pain</v>
      </c>
      <c r="BG229" t="s">
        <v>1353</v>
      </c>
      <c r="BI229" t="str">
        <f>("No exceptions specified")</f>
        <v>No exceptions specified</v>
      </c>
      <c r="BO229">
        <v>0</v>
      </c>
      <c r="BX229" t="str">
        <f t="shared" si="206"/>
        <v>Proper storage and disposal of the drug, Risks of the use of the drug</v>
      </c>
      <c r="BY229" t="s">
        <v>1342</v>
      </c>
      <c r="CA229" t="str">
        <f>("Risk of overdose, Risk of “dependence”, Risk of addiction, Risk of drug interaction , Increased risk to patients with mental and or substance abuse disorders, Risk of tolerance, Risk of death")</f>
        <v>Risk of overdose, Risk of “dependence”, Risk of addiction, Risk of drug interaction , Increased risk to patients with mental and or substance abuse disorders, Risk of tolerance, Risk of death</v>
      </c>
      <c r="CB229" t="s">
        <v>1342</v>
      </c>
      <c r="CD229" t="str">
        <f t="shared" si="207"/>
        <v xml:space="preserve">All opioids </v>
      </c>
      <c r="CE229" t="s">
        <v>1342</v>
      </c>
      <c r="CG229">
        <v>1</v>
      </c>
      <c r="CH229" t="s">
        <v>1340</v>
      </c>
      <c r="CJ229" t="str">
        <f t="shared" si="208"/>
        <v>Department of health and human services</v>
      </c>
      <c r="CK229" t="s">
        <v>1352</v>
      </c>
      <c r="CM229" t="str">
        <f t="shared" si="209"/>
        <v>Criminal penalty, Fine</v>
      </c>
      <c r="CN229" t="s">
        <v>1340</v>
      </c>
    </row>
    <row r="230" spans="1:92" x14ac:dyDescent="0.35">
      <c r="A230" t="s">
        <v>261</v>
      </c>
      <c r="B230" s="1">
        <v>42935</v>
      </c>
      <c r="C230" s="1">
        <v>42978</v>
      </c>
      <c r="D230" t="str">
        <f t="shared" si="198"/>
        <v xml:space="preserve">Yes, for both adults and minors </v>
      </c>
      <c r="E230" t="s">
        <v>1342</v>
      </c>
      <c r="G230" t="str">
        <f t="shared" si="199"/>
        <v>No</v>
      </c>
      <c r="J230">
        <v>1</v>
      </c>
      <c r="K230" t="s">
        <v>1342</v>
      </c>
      <c r="M230" t="str">
        <f t="shared" si="200"/>
        <v>Physicians, Dentists, Nurse practitioners, Physician Assistants, Optometrist, Podiatrist</v>
      </c>
      <c r="N230" t="s">
        <v>1354</v>
      </c>
      <c r="P230" t="str">
        <f>("Treatment of all pain")</f>
        <v>Treatment of all pain</v>
      </c>
      <c r="Q230" t="s">
        <v>1342</v>
      </c>
      <c r="S230" t="str">
        <f>("No exceptions specified ")</f>
        <v xml:space="preserve">No exceptions specified </v>
      </c>
      <c r="V230">
        <v>0</v>
      </c>
      <c r="Y230">
        <v>0</v>
      </c>
      <c r="AH230" t="str">
        <f t="shared" si="201"/>
        <v>Proper storage and disposal of the drug, Risks of the use of the drug</v>
      </c>
      <c r="AI230" t="s">
        <v>1342</v>
      </c>
      <c r="AK230" t="str">
        <f>("Risk of overdose, Risk of “dependence”, Risk of addiction, Risk of drug interaction, Increased risk to patients with mental and or substance abuse disorders, Risk of tolerance, Risk of death")</f>
        <v>Risk of overdose, Risk of “dependence”, Risk of addiction, Risk of drug interaction, Increased risk to patients with mental and or substance abuse disorders, Risk of tolerance, Risk of death</v>
      </c>
      <c r="AL230" t="s">
        <v>1342</v>
      </c>
      <c r="AN230" t="str">
        <f t="shared" si="202"/>
        <v xml:space="preserve">All opioids </v>
      </c>
      <c r="AO230" t="s">
        <v>1342</v>
      </c>
      <c r="AQ230">
        <v>1</v>
      </c>
      <c r="AR230" t="s">
        <v>1340</v>
      </c>
      <c r="AT230" t="str">
        <f t="shared" si="203"/>
        <v>Department of health and human services</v>
      </c>
      <c r="AU230" t="s">
        <v>1339</v>
      </c>
      <c r="AW230" t="str">
        <f t="shared" si="204"/>
        <v>Criminal penalty, Fine</v>
      </c>
      <c r="AX230" t="s">
        <v>1340</v>
      </c>
      <c r="AZ230">
        <v>1</v>
      </c>
      <c r="BA230" t="s">
        <v>1342</v>
      </c>
      <c r="BC230" t="str">
        <f t="shared" si="205"/>
        <v>Physicians, Dentists, Nurse practitioners, Physician Assistants, Optometrist, Podiatrist</v>
      </c>
      <c r="BD230" t="s">
        <v>1354</v>
      </c>
      <c r="BF230" t="str">
        <f>("Treatment of all pain")</f>
        <v>Treatment of all pain</v>
      </c>
      <c r="BG230" t="s">
        <v>1342</v>
      </c>
      <c r="BI230" t="str">
        <f>("No exceptions specified")</f>
        <v>No exceptions specified</v>
      </c>
      <c r="BL230" t="str">
        <f>("Not addressed")</f>
        <v>Not addressed</v>
      </c>
      <c r="BO230">
        <v>0</v>
      </c>
      <c r="BX230" t="str">
        <f t="shared" si="206"/>
        <v>Proper storage and disposal of the drug, Risks of the use of the drug</v>
      </c>
      <c r="BY230" t="s">
        <v>1342</v>
      </c>
      <c r="CA230" t="str">
        <f>("Risk of overdose, Risk of “dependence”, Risk of addiction, Risk of drug interaction , Increased risk to patients with mental and or substance abuse disorders, Risk of tolerance, Risk of death")</f>
        <v>Risk of overdose, Risk of “dependence”, Risk of addiction, Risk of drug interaction , Increased risk to patients with mental and or substance abuse disorders, Risk of tolerance, Risk of death</v>
      </c>
      <c r="CB230" t="s">
        <v>1342</v>
      </c>
      <c r="CD230" t="str">
        <f t="shared" si="207"/>
        <v xml:space="preserve">All opioids </v>
      </c>
      <c r="CE230" t="s">
        <v>1342</v>
      </c>
      <c r="CG230">
        <v>1</v>
      </c>
      <c r="CH230" t="s">
        <v>1340</v>
      </c>
      <c r="CJ230" t="str">
        <f t="shared" si="208"/>
        <v>Department of health and human services</v>
      </c>
      <c r="CK230" t="s">
        <v>1339</v>
      </c>
      <c r="CM230" t="str">
        <f t="shared" si="209"/>
        <v>Criminal penalty, Fine</v>
      </c>
      <c r="CN230" t="s">
        <v>1340</v>
      </c>
    </row>
    <row r="231" spans="1:92" x14ac:dyDescent="0.35">
      <c r="A231" t="s">
        <v>261</v>
      </c>
      <c r="B231" s="1">
        <v>42979</v>
      </c>
      <c r="C231" s="1">
        <v>43275</v>
      </c>
      <c r="D231" t="str">
        <f t="shared" si="198"/>
        <v xml:space="preserve">Yes, for both adults and minors </v>
      </c>
      <c r="E231" t="s">
        <v>1343</v>
      </c>
      <c r="G231" t="str">
        <f t="shared" si="199"/>
        <v>No</v>
      </c>
      <c r="J231">
        <v>1</v>
      </c>
      <c r="K231" t="s">
        <v>1343</v>
      </c>
      <c r="M231" t="str">
        <f t="shared" si="200"/>
        <v>Physicians, Dentists, Nurse practitioners, Physician Assistants, Optometrist, Podiatrist</v>
      </c>
      <c r="N231" t="s">
        <v>1355</v>
      </c>
      <c r="P231" t="str">
        <f>("Treatment of all pain, Initial prescriptions")</f>
        <v>Treatment of all pain, Initial prescriptions</v>
      </c>
      <c r="Q231" t="s">
        <v>1356</v>
      </c>
      <c r="S231" t="str">
        <f>("Hospice care")</f>
        <v>Hospice care</v>
      </c>
      <c r="T231" t="s">
        <v>1337</v>
      </c>
      <c r="U231" t="s">
        <v>1345</v>
      </c>
      <c r="V231">
        <v>0</v>
      </c>
      <c r="Y231">
        <v>1</v>
      </c>
      <c r="Z231" t="s">
        <v>1337</v>
      </c>
      <c r="AA231" t="s">
        <v>1350</v>
      </c>
      <c r="AB231">
        <v>0</v>
      </c>
      <c r="AE231" t="str">
        <f>("Documentation of informed consent")</f>
        <v>Documentation of informed consent</v>
      </c>
      <c r="AF231" t="s">
        <v>1337</v>
      </c>
      <c r="AH231" t="str">
        <f t="shared" si="201"/>
        <v>Proper storage and disposal of the drug, Risks of the use of the drug</v>
      </c>
      <c r="AI231" t="s">
        <v>1343</v>
      </c>
      <c r="AK231" t="str">
        <f>("Risk of overdose, Risk of “dependence”, Risk of addiction, Risk of drug interaction, Increased risk to patients with mental and or substance abuse disorders, Risk of tolerance, Risk of death")</f>
        <v>Risk of overdose, Risk of “dependence”, Risk of addiction, Risk of drug interaction, Increased risk to patients with mental and or substance abuse disorders, Risk of tolerance, Risk of death</v>
      </c>
      <c r="AL231" t="s">
        <v>1343</v>
      </c>
      <c r="AM231" t="s">
        <v>1347</v>
      </c>
      <c r="AN231" t="str">
        <f t="shared" si="202"/>
        <v xml:space="preserve">All opioids </v>
      </c>
      <c r="AO231" t="s">
        <v>1343</v>
      </c>
      <c r="AQ231">
        <v>1</v>
      </c>
      <c r="AR231" t="s">
        <v>1340</v>
      </c>
      <c r="AT231" t="str">
        <f t="shared" si="203"/>
        <v>Department of health and human services</v>
      </c>
      <c r="AU231" t="s">
        <v>1348</v>
      </c>
      <c r="AW231" t="str">
        <f t="shared" si="204"/>
        <v>Criminal penalty, Fine</v>
      </c>
      <c r="AX231" t="s">
        <v>1340</v>
      </c>
      <c r="AZ231">
        <v>1</v>
      </c>
      <c r="BA231" t="s">
        <v>1343</v>
      </c>
      <c r="BC231" t="str">
        <f t="shared" si="205"/>
        <v>Physicians, Dentists, Nurse practitioners, Physician Assistants, Optometrist, Podiatrist</v>
      </c>
      <c r="BD231" t="s">
        <v>1355</v>
      </c>
      <c r="BF231" t="str">
        <f>("Treatment of all pain, Initial prescriptions")</f>
        <v>Treatment of all pain, Initial prescriptions</v>
      </c>
      <c r="BG231" t="s">
        <v>1356</v>
      </c>
      <c r="BI231" t="str">
        <f>("Hospice care")</f>
        <v>Hospice care</v>
      </c>
      <c r="BJ231" t="s">
        <v>1337</v>
      </c>
      <c r="BK231" t="s">
        <v>1345</v>
      </c>
      <c r="BL231" t="str">
        <f>("Parent, Guardian")</f>
        <v>Parent, Guardian</v>
      </c>
      <c r="BM231" t="s">
        <v>1337</v>
      </c>
      <c r="BN231" t="s">
        <v>1349</v>
      </c>
      <c r="BO231">
        <v>1</v>
      </c>
      <c r="BP231" t="s">
        <v>1337</v>
      </c>
      <c r="BQ231" t="s">
        <v>1350</v>
      </c>
      <c r="BR231">
        <v>0</v>
      </c>
      <c r="BU231" t="str">
        <f>("Documentation of informed consent")</f>
        <v>Documentation of informed consent</v>
      </c>
      <c r="BV231" t="s">
        <v>1337</v>
      </c>
      <c r="BX231" t="str">
        <f t="shared" si="206"/>
        <v>Proper storage and disposal of the drug, Risks of the use of the drug</v>
      </c>
      <c r="BY231" t="s">
        <v>1343</v>
      </c>
      <c r="CA231" t="str">
        <f>("Risk of overdose, Risk of “dependence”, Risk of addiction, Risk of drug interaction , Increased risk to patients with mental and or substance abuse disorders, Risk of tolerance, Risk of death")</f>
        <v>Risk of overdose, Risk of “dependence”, Risk of addiction, Risk of drug interaction , Increased risk to patients with mental and or substance abuse disorders, Risk of tolerance, Risk of death</v>
      </c>
      <c r="CB231" t="s">
        <v>1343</v>
      </c>
      <c r="CC231" t="s">
        <v>1347</v>
      </c>
      <c r="CD231" t="str">
        <f t="shared" si="207"/>
        <v xml:space="preserve">All opioids </v>
      </c>
      <c r="CE231" t="s">
        <v>1343</v>
      </c>
      <c r="CG231">
        <v>1</v>
      </c>
      <c r="CH231" t="s">
        <v>1340</v>
      </c>
      <c r="CJ231" t="str">
        <f t="shared" si="208"/>
        <v>Department of health and human services</v>
      </c>
      <c r="CK231" t="s">
        <v>1348</v>
      </c>
      <c r="CM231" t="str">
        <f t="shared" si="209"/>
        <v>Criminal penalty, Fine</v>
      </c>
      <c r="CN231" t="s">
        <v>1340</v>
      </c>
    </row>
    <row r="232" spans="1:92" x14ac:dyDescent="0.35">
      <c r="A232" t="s">
        <v>261</v>
      </c>
      <c r="B232" s="1">
        <v>43276</v>
      </c>
      <c r="C232" s="1">
        <v>43282</v>
      </c>
      <c r="D232" t="str">
        <f t="shared" si="198"/>
        <v xml:space="preserve">Yes, for both adults and minors </v>
      </c>
      <c r="E232" t="s">
        <v>1343</v>
      </c>
      <c r="G232" t="str">
        <f t="shared" si="199"/>
        <v>No</v>
      </c>
      <c r="J232">
        <v>1</v>
      </c>
      <c r="K232" t="s">
        <v>1343</v>
      </c>
      <c r="M232" t="str">
        <f t="shared" si="200"/>
        <v>Physicians, Dentists, Nurse practitioners, Physician Assistants, Optometrist, Podiatrist</v>
      </c>
      <c r="N232" t="s">
        <v>1355</v>
      </c>
      <c r="P232" t="str">
        <f>("Treatment of all pain, Initial prescriptions")</f>
        <v>Treatment of all pain, Initial prescriptions</v>
      </c>
      <c r="Q232" t="s">
        <v>1343</v>
      </c>
      <c r="S232" t="str">
        <f>("Hospice care")</f>
        <v>Hospice care</v>
      </c>
      <c r="T232" t="s">
        <v>1337</v>
      </c>
      <c r="U232" t="s">
        <v>1345</v>
      </c>
      <c r="V232">
        <v>0</v>
      </c>
      <c r="Y232">
        <v>1</v>
      </c>
      <c r="Z232" t="s">
        <v>1337</v>
      </c>
      <c r="AA232" t="s">
        <v>1346</v>
      </c>
      <c r="AB232">
        <v>0</v>
      </c>
      <c r="AE232" t="str">
        <f>("Documentation of informed consent")</f>
        <v>Documentation of informed consent</v>
      </c>
      <c r="AF232" t="s">
        <v>1337</v>
      </c>
      <c r="AH232" t="str">
        <f t="shared" si="201"/>
        <v>Proper storage and disposal of the drug, Risks of the use of the drug</v>
      </c>
      <c r="AI232" t="s">
        <v>1343</v>
      </c>
      <c r="AK232" t="str">
        <f>("Risk of overdose, Risk of “dependence”, Risk of addiction, Risk of drug interaction, Increased risk to patients with mental and or substance abuse disorders, Risk of tolerance, Risk of death")</f>
        <v>Risk of overdose, Risk of “dependence”, Risk of addiction, Risk of drug interaction, Increased risk to patients with mental and or substance abuse disorders, Risk of tolerance, Risk of death</v>
      </c>
      <c r="AL232" t="s">
        <v>1343</v>
      </c>
      <c r="AM232" t="s">
        <v>1347</v>
      </c>
      <c r="AN232" t="str">
        <f t="shared" si="202"/>
        <v xml:space="preserve">All opioids </v>
      </c>
      <c r="AO232" t="s">
        <v>1343</v>
      </c>
      <c r="AQ232">
        <v>1</v>
      </c>
      <c r="AR232" t="s">
        <v>1340</v>
      </c>
      <c r="AT232" t="str">
        <f t="shared" si="203"/>
        <v>Department of health and human services</v>
      </c>
      <c r="AU232" t="s">
        <v>1339</v>
      </c>
      <c r="AW232" t="str">
        <f t="shared" si="204"/>
        <v>Criminal penalty, Fine</v>
      </c>
      <c r="AX232" t="s">
        <v>1340</v>
      </c>
      <c r="AZ232">
        <v>1</v>
      </c>
      <c r="BA232" t="s">
        <v>1343</v>
      </c>
      <c r="BC232" t="str">
        <f t="shared" si="205"/>
        <v>Physicians, Dentists, Nurse practitioners, Physician Assistants, Optometrist, Podiatrist</v>
      </c>
      <c r="BD232" t="s">
        <v>1355</v>
      </c>
      <c r="BF232" t="str">
        <f>("Treatment of all pain, Initial prescriptions")</f>
        <v>Treatment of all pain, Initial prescriptions</v>
      </c>
      <c r="BG232" t="s">
        <v>1343</v>
      </c>
      <c r="BI232" t="str">
        <f>("Hospice care")</f>
        <v>Hospice care</v>
      </c>
      <c r="BJ232" t="s">
        <v>1337</v>
      </c>
      <c r="BK232" t="s">
        <v>1357</v>
      </c>
      <c r="BL232" t="str">
        <f>("Parent, Guardian")</f>
        <v>Parent, Guardian</v>
      </c>
      <c r="BM232" t="s">
        <v>1337</v>
      </c>
      <c r="BN232" t="s">
        <v>1349</v>
      </c>
      <c r="BO232">
        <v>1</v>
      </c>
      <c r="BP232" t="s">
        <v>1337</v>
      </c>
      <c r="BQ232" t="s">
        <v>1346</v>
      </c>
      <c r="BR232">
        <v>0</v>
      </c>
      <c r="BU232" t="str">
        <f>("Documentation of informed consent")</f>
        <v>Documentation of informed consent</v>
      </c>
      <c r="BV232" t="s">
        <v>1337</v>
      </c>
      <c r="BX232" t="str">
        <f t="shared" si="206"/>
        <v>Proper storage and disposal of the drug, Risks of the use of the drug</v>
      </c>
      <c r="BY232" t="s">
        <v>1343</v>
      </c>
      <c r="CA232" t="str">
        <f>("Risk of overdose, Risk of “dependence”, Risk of addiction, Risk of drug interaction , Increased risk to patients with mental and or substance abuse disorders, Risk of tolerance, Risk of death")</f>
        <v>Risk of overdose, Risk of “dependence”, Risk of addiction, Risk of drug interaction , Increased risk to patients with mental and or substance abuse disorders, Risk of tolerance, Risk of death</v>
      </c>
      <c r="CB232" t="s">
        <v>1343</v>
      </c>
      <c r="CC232" t="s">
        <v>1347</v>
      </c>
      <c r="CD232" t="str">
        <f t="shared" si="207"/>
        <v xml:space="preserve">All opioids </v>
      </c>
      <c r="CE232" t="s">
        <v>1343</v>
      </c>
      <c r="CG232">
        <v>1</v>
      </c>
      <c r="CH232" t="s">
        <v>1340</v>
      </c>
      <c r="CJ232" t="str">
        <f t="shared" si="208"/>
        <v>Department of health and human services</v>
      </c>
      <c r="CK232" t="s">
        <v>1339</v>
      </c>
      <c r="CM232" t="str">
        <f t="shared" si="209"/>
        <v>Criminal penalty, Fine</v>
      </c>
      <c r="CN232" t="s">
        <v>1340</v>
      </c>
    </row>
    <row r="233" spans="1:92" x14ac:dyDescent="0.35">
      <c r="A233" t="s">
        <v>261</v>
      </c>
      <c r="B233" s="1">
        <v>43283</v>
      </c>
      <c r="C233" s="1">
        <v>43650</v>
      </c>
      <c r="D233" t="str">
        <f t="shared" si="198"/>
        <v xml:space="preserve">Yes, for both adults and minors </v>
      </c>
      <c r="E233" t="s">
        <v>1358</v>
      </c>
      <c r="G233" t="str">
        <f t="shared" si="199"/>
        <v>No</v>
      </c>
      <c r="J233">
        <v>1</v>
      </c>
      <c r="K233" t="s">
        <v>1358</v>
      </c>
      <c r="M233" t="str">
        <f t="shared" si="200"/>
        <v>Physicians, Dentists, Nurse practitioners, Physician Assistants, Optometrist, Podiatrist</v>
      </c>
      <c r="N233" t="s">
        <v>1359</v>
      </c>
      <c r="P233" t="str">
        <f>("Treatment of all pain, Initial prescriptions")</f>
        <v>Treatment of all pain, Initial prescriptions</v>
      </c>
      <c r="Q233" t="s">
        <v>1358</v>
      </c>
      <c r="S233" t="str">
        <f>("Hospice care")</f>
        <v>Hospice care</v>
      </c>
      <c r="T233" t="s">
        <v>1337</v>
      </c>
      <c r="U233" t="s">
        <v>1357</v>
      </c>
      <c r="V233">
        <v>0</v>
      </c>
      <c r="Y233">
        <v>1</v>
      </c>
      <c r="Z233" t="s">
        <v>1337</v>
      </c>
      <c r="AA233" t="s">
        <v>1357</v>
      </c>
      <c r="AB233">
        <v>0</v>
      </c>
      <c r="AE233" t="str">
        <f>("Documentation of informed consent")</f>
        <v>Documentation of informed consent</v>
      </c>
      <c r="AF233" t="s">
        <v>1337</v>
      </c>
      <c r="AH233" t="str">
        <f t="shared" si="201"/>
        <v>Proper storage and disposal of the drug, Risks of the use of the drug</v>
      </c>
      <c r="AI233" t="s">
        <v>1358</v>
      </c>
      <c r="AK233" t="s">
        <v>1360</v>
      </c>
      <c r="AL233" t="s">
        <v>1358</v>
      </c>
      <c r="AM233" t="s">
        <v>1361</v>
      </c>
      <c r="AN233" t="str">
        <f t="shared" si="202"/>
        <v xml:space="preserve">All opioids </v>
      </c>
      <c r="AO233" t="s">
        <v>1358</v>
      </c>
      <c r="AQ233">
        <v>1</v>
      </c>
      <c r="AR233" t="s">
        <v>1340</v>
      </c>
      <c r="AT233" t="str">
        <f t="shared" si="203"/>
        <v>Department of health and human services</v>
      </c>
      <c r="AU233" t="s">
        <v>1362</v>
      </c>
      <c r="AW233" t="str">
        <f t="shared" si="204"/>
        <v>Criminal penalty, Fine</v>
      </c>
      <c r="AX233" t="s">
        <v>1340</v>
      </c>
      <c r="AZ233">
        <v>1</v>
      </c>
      <c r="BA233" t="s">
        <v>1358</v>
      </c>
      <c r="BC233" t="str">
        <f t="shared" si="205"/>
        <v>Physicians, Dentists, Nurse practitioners, Physician Assistants, Optometrist, Podiatrist</v>
      </c>
      <c r="BD233" t="s">
        <v>1359</v>
      </c>
      <c r="BF233" t="str">
        <f>("Treatment of all pain, Initial prescriptions")</f>
        <v>Treatment of all pain, Initial prescriptions</v>
      </c>
      <c r="BG233" t="s">
        <v>1358</v>
      </c>
      <c r="BI233" t="str">
        <f>("Hospice care")</f>
        <v>Hospice care</v>
      </c>
      <c r="BJ233" t="s">
        <v>1337</v>
      </c>
      <c r="BK233" t="s">
        <v>1357</v>
      </c>
      <c r="BL233" t="str">
        <f>("Parent, Guardian")</f>
        <v>Parent, Guardian</v>
      </c>
      <c r="BM233" t="s">
        <v>1358</v>
      </c>
      <c r="BN233" t="s">
        <v>1349</v>
      </c>
      <c r="BO233">
        <v>1</v>
      </c>
      <c r="BP233" t="s">
        <v>1337</v>
      </c>
      <c r="BQ233" t="s">
        <v>1346</v>
      </c>
      <c r="BR233">
        <v>0</v>
      </c>
      <c r="BU233" t="str">
        <f>("Documentation of informed consent")</f>
        <v>Documentation of informed consent</v>
      </c>
      <c r="BV233" t="s">
        <v>1337</v>
      </c>
      <c r="BX233" t="str">
        <f t="shared" si="206"/>
        <v>Proper storage and disposal of the drug, Risks of the use of the drug</v>
      </c>
      <c r="BY233" t="s">
        <v>1358</v>
      </c>
      <c r="CA233" t="s">
        <v>1363</v>
      </c>
      <c r="CB233" t="s">
        <v>1358</v>
      </c>
      <c r="CC233" t="s">
        <v>1361</v>
      </c>
      <c r="CD233" t="str">
        <f t="shared" si="207"/>
        <v xml:space="preserve">All opioids </v>
      </c>
      <c r="CE233" t="s">
        <v>1358</v>
      </c>
      <c r="CG233">
        <v>1</v>
      </c>
      <c r="CH233" t="s">
        <v>1340</v>
      </c>
      <c r="CJ233" t="str">
        <f t="shared" si="208"/>
        <v>Department of health and human services</v>
      </c>
      <c r="CK233" t="s">
        <v>1362</v>
      </c>
      <c r="CM233" t="str">
        <f t="shared" si="209"/>
        <v>Criminal penalty, Fine</v>
      </c>
      <c r="CN233" t="s">
        <v>1340</v>
      </c>
    </row>
    <row r="234" spans="1:92" x14ac:dyDescent="0.35">
      <c r="A234" t="s">
        <v>261</v>
      </c>
      <c r="B234" s="1">
        <v>43651</v>
      </c>
      <c r="C234" s="1">
        <v>43653</v>
      </c>
      <c r="D234" t="str">
        <f t="shared" si="198"/>
        <v xml:space="preserve">Yes, for both adults and minors </v>
      </c>
      <c r="E234" t="s">
        <v>1358</v>
      </c>
      <c r="G234" t="str">
        <f t="shared" si="199"/>
        <v>No</v>
      </c>
      <c r="J234">
        <v>1</v>
      </c>
      <c r="K234" t="s">
        <v>1358</v>
      </c>
      <c r="M234" t="str">
        <f t="shared" si="200"/>
        <v>Physicians, Dentists, Nurse practitioners, Physician Assistants, Optometrist, Podiatrist</v>
      </c>
      <c r="N234" t="s">
        <v>1364</v>
      </c>
      <c r="P234" t="str">
        <f>("Treatment of all pain, Initial prescriptions")</f>
        <v>Treatment of all pain, Initial prescriptions</v>
      </c>
      <c r="Q234" t="s">
        <v>1358</v>
      </c>
      <c r="S234" t="str">
        <f>("Hospice care")</f>
        <v>Hospice care</v>
      </c>
      <c r="T234" t="s">
        <v>1337</v>
      </c>
      <c r="U234" t="s">
        <v>1357</v>
      </c>
      <c r="V234">
        <v>0</v>
      </c>
      <c r="Y234">
        <v>1</v>
      </c>
      <c r="Z234" t="s">
        <v>1337</v>
      </c>
      <c r="AA234" t="s">
        <v>1346</v>
      </c>
      <c r="AB234">
        <v>0</v>
      </c>
      <c r="AE234" t="str">
        <f>("Documentation of informed consent")</f>
        <v>Documentation of informed consent</v>
      </c>
      <c r="AF234" t="s">
        <v>1337</v>
      </c>
      <c r="AH234" t="str">
        <f t="shared" si="201"/>
        <v>Proper storage and disposal of the drug, Risks of the use of the drug</v>
      </c>
      <c r="AI234" t="s">
        <v>1358</v>
      </c>
      <c r="AK234" t="s">
        <v>1360</v>
      </c>
      <c r="AL234" t="s">
        <v>1358</v>
      </c>
      <c r="AM234" t="s">
        <v>1361</v>
      </c>
      <c r="AN234" t="str">
        <f t="shared" si="202"/>
        <v xml:space="preserve">All opioids </v>
      </c>
      <c r="AO234" t="s">
        <v>1358</v>
      </c>
      <c r="AQ234">
        <v>1</v>
      </c>
      <c r="AR234" t="s">
        <v>1340</v>
      </c>
      <c r="AT234" t="str">
        <f t="shared" si="203"/>
        <v>Department of health and human services</v>
      </c>
      <c r="AU234" t="s">
        <v>1362</v>
      </c>
      <c r="AW234" t="str">
        <f t="shared" si="204"/>
        <v>Criminal penalty, Fine</v>
      </c>
      <c r="AX234" t="s">
        <v>1340</v>
      </c>
      <c r="AZ234">
        <v>1</v>
      </c>
      <c r="BA234" t="s">
        <v>1358</v>
      </c>
      <c r="BC234" t="str">
        <f t="shared" si="205"/>
        <v>Physicians, Dentists, Nurse practitioners, Physician Assistants, Optometrist, Podiatrist</v>
      </c>
      <c r="BD234" t="s">
        <v>1364</v>
      </c>
      <c r="BF234" t="str">
        <f>("Treatment of all pain, Initial prescriptions")</f>
        <v>Treatment of all pain, Initial prescriptions</v>
      </c>
      <c r="BG234" t="s">
        <v>1358</v>
      </c>
      <c r="BI234" t="str">
        <f>("Hospice care")</f>
        <v>Hospice care</v>
      </c>
      <c r="BJ234" t="s">
        <v>1337</v>
      </c>
      <c r="BK234">
        <v>1</v>
      </c>
      <c r="BL234" t="str">
        <f>("Parent, Guardian")</f>
        <v>Parent, Guardian</v>
      </c>
      <c r="BM234" t="s">
        <v>1358</v>
      </c>
      <c r="BN234" t="s">
        <v>1349</v>
      </c>
      <c r="BO234">
        <v>1</v>
      </c>
      <c r="BP234" t="s">
        <v>1337</v>
      </c>
      <c r="BR234">
        <v>0</v>
      </c>
      <c r="BU234" t="str">
        <f>("Documentation of informed consent")</f>
        <v>Documentation of informed consent</v>
      </c>
      <c r="BV234" t="s">
        <v>1337</v>
      </c>
      <c r="BX234" t="str">
        <f t="shared" si="206"/>
        <v>Proper storage and disposal of the drug, Risks of the use of the drug</v>
      </c>
      <c r="BY234" t="s">
        <v>1358</v>
      </c>
      <c r="CA234" t="s">
        <v>1363</v>
      </c>
      <c r="CB234" t="s">
        <v>1358</v>
      </c>
      <c r="CC234" t="s">
        <v>1361</v>
      </c>
      <c r="CD234" t="str">
        <f t="shared" si="207"/>
        <v xml:space="preserve">All opioids </v>
      </c>
      <c r="CE234" t="s">
        <v>1358</v>
      </c>
      <c r="CG234">
        <v>1</v>
      </c>
      <c r="CH234" t="s">
        <v>1340</v>
      </c>
      <c r="CJ234" t="str">
        <f t="shared" si="208"/>
        <v>Department of health and human services</v>
      </c>
      <c r="CK234" t="s">
        <v>1362</v>
      </c>
      <c r="CM234" t="str">
        <f t="shared" si="209"/>
        <v>Criminal penalty, Fine</v>
      </c>
      <c r="CN234" t="s">
        <v>1340</v>
      </c>
    </row>
    <row r="235" spans="1:92" x14ac:dyDescent="0.35">
      <c r="A235" t="s">
        <v>261</v>
      </c>
      <c r="B235" s="1">
        <v>43654</v>
      </c>
      <c r="C235" s="1">
        <v>43830</v>
      </c>
      <c r="D235" t="str">
        <f t="shared" si="198"/>
        <v xml:space="preserve">Yes, for both adults and minors </v>
      </c>
      <c r="E235" t="s">
        <v>1358</v>
      </c>
      <c r="G235" t="str">
        <f t="shared" si="199"/>
        <v>No</v>
      </c>
      <c r="J235">
        <v>1</v>
      </c>
      <c r="K235" t="s">
        <v>1358</v>
      </c>
      <c r="M235" t="str">
        <f t="shared" si="200"/>
        <v>Physicians, Dentists, Nurse practitioners, Physician Assistants, Optometrist, Podiatrist</v>
      </c>
      <c r="N235" t="s">
        <v>1365</v>
      </c>
      <c r="P235" t="str">
        <f>("Treatment of all pain, Initial prescriptions")</f>
        <v>Treatment of all pain, Initial prescriptions</v>
      </c>
      <c r="Q235" t="s">
        <v>1358</v>
      </c>
      <c r="S235" t="str">
        <f>("Hospice care")</f>
        <v>Hospice care</v>
      </c>
      <c r="T235" t="s">
        <v>1337</v>
      </c>
      <c r="U235" t="s">
        <v>1357</v>
      </c>
      <c r="V235">
        <v>0</v>
      </c>
      <c r="Y235">
        <v>1</v>
      </c>
      <c r="Z235" t="s">
        <v>1337</v>
      </c>
      <c r="AA235" t="s">
        <v>1346</v>
      </c>
      <c r="AB235">
        <v>0</v>
      </c>
      <c r="AE235" t="str">
        <f>("Documentation of informed consent")</f>
        <v>Documentation of informed consent</v>
      </c>
      <c r="AF235" t="s">
        <v>1337</v>
      </c>
      <c r="AH235" t="str">
        <f t="shared" si="201"/>
        <v>Proper storage and disposal of the drug, Risks of the use of the drug</v>
      </c>
      <c r="AI235" t="s">
        <v>1358</v>
      </c>
      <c r="AK235" t="s">
        <v>1360</v>
      </c>
      <c r="AL235" t="s">
        <v>1358</v>
      </c>
      <c r="AM235" t="s">
        <v>1361</v>
      </c>
      <c r="AN235" t="str">
        <f t="shared" si="202"/>
        <v xml:space="preserve">All opioids </v>
      </c>
      <c r="AO235" t="s">
        <v>1358</v>
      </c>
      <c r="AQ235">
        <v>1</v>
      </c>
      <c r="AR235" t="s">
        <v>1340</v>
      </c>
      <c r="AT235" t="str">
        <f t="shared" si="203"/>
        <v>Department of health and human services</v>
      </c>
      <c r="AU235" t="s">
        <v>1366</v>
      </c>
      <c r="AW235" t="str">
        <f t="shared" si="204"/>
        <v>Criminal penalty, Fine</v>
      </c>
      <c r="AX235" t="s">
        <v>1340</v>
      </c>
      <c r="AZ235">
        <v>1</v>
      </c>
      <c r="BA235" t="s">
        <v>1358</v>
      </c>
      <c r="BC235" t="str">
        <f t="shared" si="205"/>
        <v>Physicians, Dentists, Nurse practitioners, Physician Assistants, Optometrist, Podiatrist</v>
      </c>
      <c r="BD235" t="s">
        <v>1365</v>
      </c>
      <c r="BF235" t="str">
        <f>("Treatment of all pain, Initial prescriptions")</f>
        <v>Treatment of all pain, Initial prescriptions</v>
      </c>
      <c r="BG235" t="s">
        <v>1367</v>
      </c>
      <c r="BI235" t="str">
        <f>("Hospice care")</f>
        <v>Hospice care</v>
      </c>
      <c r="BJ235" t="s">
        <v>1337</v>
      </c>
      <c r="BK235" t="s">
        <v>1357</v>
      </c>
      <c r="BL235" t="str">
        <f>("Parent, Guardian")</f>
        <v>Parent, Guardian</v>
      </c>
      <c r="BM235" t="s">
        <v>1358</v>
      </c>
      <c r="BN235">
        <v>1</v>
      </c>
      <c r="BO235">
        <v>1</v>
      </c>
      <c r="BP235" t="s">
        <v>1337</v>
      </c>
      <c r="BQ235" t="s">
        <v>1346</v>
      </c>
      <c r="BR235">
        <v>0</v>
      </c>
      <c r="BU235" t="str">
        <f>("Documentation of informed consent")</f>
        <v>Documentation of informed consent</v>
      </c>
      <c r="BV235" t="s">
        <v>1337</v>
      </c>
      <c r="BX235" t="str">
        <f t="shared" si="206"/>
        <v>Proper storage and disposal of the drug, Risks of the use of the drug</v>
      </c>
      <c r="BY235" t="s">
        <v>1358</v>
      </c>
      <c r="CA235" t="s">
        <v>1363</v>
      </c>
      <c r="CB235" t="s">
        <v>1358</v>
      </c>
      <c r="CC235" t="s">
        <v>1361</v>
      </c>
      <c r="CD235" t="str">
        <f t="shared" si="207"/>
        <v xml:space="preserve">All opioids </v>
      </c>
      <c r="CE235" t="s">
        <v>1358</v>
      </c>
      <c r="CG235">
        <v>1</v>
      </c>
      <c r="CH235" t="s">
        <v>1340</v>
      </c>
      <c r="CJ235" t="str">
        <f t="shared" si="208"/>
        <v>Department of health and human services</v>
      </c>
      <c r="CK235" t="s">
        <v>1366</v>
      </c>
      <c r="CM235" t="str">
        <f t="shared" si="209"/>
        <v>Criminal penalty, Fine</v>
      </c>
      <c r="CN235" t="s">
        <v>1340</v>
      </c>
    </row>
    <row r="236" spans="1:92" x14ac:dyDescent="0.35">
      <c r="A236" t="s">
        <v>262</v>
      </c>
      <c r="B236" s="1">
        <v>41640</v>
      </c>
      <c r="C236" s="1">
        <v>41791</v>
      </c>
      <c r="D236" t="str">
        <f>("No")</f>
        <v>No</v>
      </c>
    </row>
    <row r="237" spans="1:92" x14ac:dyDescent="0.35">
      <c r="A237" t="s">
        <v>262</v>
      </c>
      <c r="B237" s="1">
        <v>41792</v>
      </c>
      <c r="C237" s="1">
        <v>43420</v>
      </c>
      <c r="D237" t="str">
        <f>("No")</f>
        <v>No</v>
      </c>
    </row>
    <row r="238" spans="1:92" x14ac:dyDescent="0.35">
      <c r="A238" t="s">
        <v>262</v>
      </c>
      <c r="B238" s="1">
        <v>43421</v>
      </c>
      <c r="C238" s="1">
        <v>43687</v>
      </c>
      <c r="D238" t="str">
        <f>("Yes, for minors only")</f>
        <v>Yes, for minors only</v>
      </c>
      <c r="E238" t="s">
        <v>1368</v>
      </c>
      <c r="G238" t="str">
        <f>("No informed consent requirements for adults")</f>
        <v>No informed consent requirements for adults</v>
      </c>
      <c r="H238" t="s">
        <v>1368</v>
      </c>
      <c r="J238">
        <v>0</v>
      </c>
      <c r="AZ238">
        <v>1</v>
      </c>
      <c r="BA238" t="s">
        <v>1368</v>
      </c>
      <c r="BC238" t="str">
        <f>("Physicians, Dentists, Nurse practitioners, Physician Assistants, Optometrist, Podiatrist")</f>
        <v>Physicians, Dentists, Nurse practitioners, Physician Assistants, Optometrist, Podiatrist</v>
      </c>
      <c r="BD238" t="s">
        <v>1369</v>
      </c>
      <c r="BF238" t="str">
        <f>("Initial prescriptions")</f>
        <v>Initial prescriptions</v>
      </c>
      <c r="BG238" t="s">
        <v>1368</v>
      </c>
      <c r="BI238" t="s">
        <v>1370</v>
      </c>
      <c r="BJ238" t="s">
        <v>1368</v>
      </c>
      <c r="BK238" t="s">
        <v>1371</v>
      </c>
      <c r="BL238" t="str">
        <f>("Parent, Guardian, Authorized adult")</f>
        <v>Parent, Guardian, Authorized adult</v>
      </c>
      <c r="BM238" t="s">
        <v>1368</v>
      </c>
      <c r="BN238" t="s">
        <v>1372</v>
      </c>
      <c r="BO238">
        <v>1</v>
      </c>
      <c r="BP238" t="s">
        <v>1368</v>
      </c>
      <c r="BR238">
        <v>1</v>
      </c>
      <c r="BS238" t="s">
        <v>1368</v>
      </c>
      <c r="BU238" t="str">
        <f>("Prescription refill policy, Documentation of informed consent")</f>
        <v>Prescription refill policy, Documentation of informed consent</v>
      </c>
      <c r="BV238" t="s">
        <v>1368</v>
      </c>
      <c r="BX238" t="str">
        <f>("Risks of the use of the drug")</f>
        <v>Risks of the use of the drug</v>
      </c>
      <c r="BY238" t="s">
        <v>1368</v>
      </c>
      <c r="CA238"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238" t="s">
        <v>1373</v>
      </c>
      <c r="CD238" t="str">
        <f>("All opioids ")</f>
        <v xml:space="preserve">All opioids </v>
      </c>
      <c r="CE238" t="s">
        <v>1368</v>
      </c>
      <c r="CG238">
        <v>0</v>
      </c>
    </row>
    <row r="239" spans="1:92" x14ac:dyDescent="0.35">
      <c r="A239" t="s">
        <v>262</v>
      </c>
      <c r="B239" s="1">
        <v>43688</v>
      </c>
      <c r="C239" s="1">
        <v>43830</v>
      </c>
      <c r="D239" t="str">
        <f>("Yes, for minors only")</f>
        <v>Yes, for minors only</v>
      </c>
      <c r="E239" t="s">
        <v>1368</v>
      </c>
      <c r="G239" t="str">
        <f>("No informed consent requirements for adults")</f>
        <v>No informed consent requirements for adults</v>
      </c>
      <c r="H239" t="s">
        <v>1368</v>
      </c>
      <c r="J239">
        <v>0</v>
      </c>
      <c r="AZ239">
        <v>1</v>
      </c>
      <c r="BA239" t="s">
        <v>1368</v>
      </c>
      <c r="BC239" t="str">
        <f>("Physicians, Dentists, Nurse practitioners, Physician Assistants, Optometrist, Podiatrist")</f>
        <v>Physicians, Dentists, Nurse practitioners, Physician Assistants, Optometrist, Podiatrist</v>
      </c>
      <c r="BD239" t="s">
        <v>1374</v>
      </c>
      <c r="BF239" t="str">
        <f>("Initial prescriptions")</f>
        <v>Initial prescriptions</v>
      </c>
      <c r="BG239" t="s">
        <v>1368</v>
      </c>
      <c r="BI239" t="s">
        <v>1370</v>
      </c>
      <c r="BJ239" t="s">
        <v>1368</v>
      </c>
      <c r="BK239" t="s">
        <v>1371</v>
      </c>
      <c r="BL239" t="str">
        <f>("Parent, Guardian, Authorized adult")</f>
        <v>Parent, Guardian, Authorized adult</v>
      </c>
      <c r="BM239" t="s">
        <v>1368</v>
      </c>
      <c r="BN239" t="s">
        <v>1372</v>
      </c>
      <c r="BO239">
        <v>1</v>
      </c>
      <c r="BP239" t="s">
        <v>1368</v>
      </c>
      <c r="BR239">
        <v>1</v>
      </c>
      <c r="BS239" t="s">
        <v>1368</v>
      </c>
      <c r="BU239" t="str">
        <f>("Prescription refill policy, Documentation of informed consent")</f>
        <v>Prescription refill policy, Documentation of informed consent</v>
      </c>
      <c r="BV239" t="s">
        <v>1368</v>
      </c>
      <c r="BX239" t="str">
        <f>("Risks of the use of the drug")</f>
        <v>Risks of the use of the drug</v>
      </c>
      <c r="BY239" t="s">
        <v>1368</v>
      </c>
      <c r="CA239" t="str">
        <f>("Risk of overdose, Risk of addiction, Risk of drug interaction , Increased risk to patients with mental and or substance abuse disorders")</f>
        <v>Risk of overdose, Risk of addiction, Risk of drug interaction , Increased risk to patients with mental and or substance abuse disorders</v>
      </c>
      <c r="CB239" t="s">
        <v>1373</v>
      </c>
      <c r="CD239" t="str">
        <f>("All opioids ")</f>
        <v xml:space="preserve">All opioids </v>
      </c>
      <c r="CE239" t="s">
        <v>1368</v>
      </c>
      <c r="CG239">
        <v>0</v>
      </c>
    </row>
    <row r="240" spans="1:92" x14ac:dyDescent="0.35">
      <c r="A240" t="s">
        <v>263</v>
      </c>
      <c r="B240" s="1">
        <v>41640</v>
      </c>
      <c r="C240" s="1">
        <v>42662</v>
      </c>
      <c r="D240" t="str">
        <f>("No")</f>
        <v>No</v>
      </c>
    </row>
    <row r="241" spans="1:92" x14ac:dyDescent="0.35">
      <c r="A241" t="s">
        <v>263</v>
      </c>
      <c r="B241" s="1">
        <v>42663</v>
      </c>
      <c r="C241" s="1">
        <v>43310</v>
      </c>
      <c r="D241" t="str">
        <f t="shared" ref="D241:D249" si="210">("Yes, for both adults and minors ")</f>
        <v xml:space="preserve">Yes, for both adults and minors </v>
      </c>
      <c r="E241" t="s">
        <v>1375</v>
      </c>
      <c r="G241" t="str">
        <f t="shared" ref="G241:G249" si="211">("No")</f>
        <v>No</v>
      </c>
      <c r="J241">
        <v>1</v>
      </c>
      <c r="K241" t="s">
        <v>1376</v>
      </c>
      <c r="M241" t="str">
        <f>("Physicians")</f>
        <v>Physicians</v>
      </c>
      <c r="N241" t="s">
        <v>1377</v>
      </c>
      <c r="P241" t="str">
        <f>("Treatment of chronic pain")</f>
        <v>Treatment of chronic pain</v>
      </c>
      <c r="Q241" t="s">
        <v>1377</v>
      </c>
      <c r="S241" t="str">
        <f>("Cancer related care")</f>
        <v>Cancer related care</v>
      </c>
      <c r="T241" t="s">
        <v>1377</v>
      </c>
      <c r="V241">
        <v>0</v>
      </c>
      <c r="Y241">
        <v>1</v>
      </c>
      <c r="Z241" t="s">
        <v>1377</v>
      </c>
      <c r="AB241">
        <v>1</v>
      </c>
      <c r="AC241" t="s">
        <v>1377</v>
      </c>
      <c r="AE241" t="str">
        <f>("Documentation of informed consent")</f>
        <v>Documentation of informed consent</v>
      </c>
      <c r="AF241" t="s">
        <v>1377</v>
      </c>
      <c r="AH241" t="str">
        <f>("Availability of naloxone or other opioid antagonists, Proper storage and disposal of the drug, Benefits of the use of the drug, Risks of the use of the drug")</f>
        <v>Availability of naloxone or other opioid antagonists, Proper storage and disposal of the drug, Benefits of the use of the drug, Risks of the use of the drug</v>
      </c>
      <c r="AI241" t="s">
        <v>1377</v>
      </c>
      <c r="AK241" t="str">
        <f>("Risk of overdose, Risk of addiction, Risk of death")</f>
        <v>Risk of overdose, Risk of addiction, Risk of death</v>
      </c>
      <c r="AL241" t="s">
        <v>1377</v>
      </c>
      <c r="AN241" t="str">
        <f>("All controlled substances, including all opioids")</f>
        <v>All controlled substances, including all opioids</v>
      </c>
      <c r="AO241" t="s">
        <v>1377</v>
      </c>
      <c r="AQ241">
        <v>0</v>
      </c>
      <c r="AZ241">
        <v>1</v>
      </c>
      <c r="BA241" t="s">
        <v>1375</v>
      </c>
      <c r="BC241" t="str">
        <f>("Physicians")</f>
        <v>Physicians</v>
      </c>
      <c r="BD241" t="s">
        <v>1375</v>
      </c>
      <c r="BF241" t="str">
        <f>("Treatment of chronic pain")</f>
        <v>Treatment of chronic pain</v>
      </c>
      <c r="BG241" t="s">
        <v>1377</v>
      </c>
      <c r="BI241" t="str">
        <f>("Cancer related care")</f>
        <v>Cancer related care</v>
      </c>
      <c r="BJ241" t="s">
        <v>1377</v>
      </c>
      <c r="BL241" t="str">
        <f>("Not addressed")</f>
        <v>Not addressed</v>
      </c>
      <c r="BO241">
        <v>1</v>
      </c>
      <c r="BP241" t="s">
        <v>1377</v>
      </c>
      <c r="BR241">
        <v>1</v>
      </c>
      <c r="BS241" t="s">
        <v>1377</v>
      </c>
      <c r="BU241" t="str">
        <f>("Documentation of informed consent")</f>
        <v>Documentation of informed consent</v>
      </c>
      <c r="BX241" t="str">
        <f>("Availability of naloxone or other opioid antagonists, Proper storage and disposal of the drug, Benefits of the use of the drug, Risks of the use of the drug")</f>
        <v>Availability of naloxone or other opioid antagonists, Proper storage and disposal of the drug, Benefits of the use of the drug, Risks of the use of the drug</v>
      </c>
      <c r="BY241" t="s">
        <v>1377</v>
      </c>
      <c r="CA241" t="str">
        <f>("Risk of overdose, Risk of addiction, Risk of death")</f>
        <v>Risk of overdose, Risk of addiction, Risk of death</v>
      </c>
      <c r="CB241" t="s">
        <v>1377</v>
      </c>
      <c r="CD241" t="str">
        <f>("All controlled substances, including all opioids")</f>
        <v>All controlled substances, including all opioids</v>
      </c>
      <c r="CE241" t="s">
        <v>1377</v>
      </c>
      <c r="CG241">
        <v>0</v>
      </c>
    </row>
    <row r="242" spans="1:92" x14ac:dyDescent="0.35">
      <c r="A242" t="s">
        <v>263</v>
      </c>
      <c r="B242" s="1">
        <v>43311</v>
      </c>
      <c r="C242" s="1">
        <v>43830</v>
      </c>
      <c r="D242" t="str">
        <f t="shared" si="210"/>
        <v xml:space="preserve">Yes, for both adults and minors </v>
      </c>
      <c r="E242" t="s">
        <v>1375</v>
      </c>
      <c r="G242" t="str">
        <f t="shared" si="211"/>
        <v>No</v>
      </c>
      <c r="J242">
        <v>1</v>
      </c>
      <c r="K242" t="s">
        <v>1376</v>
      </c>
      <c r="M242" t="str">
        <f>("Physicians, Nurse practitioners")</f>
        <v>Physicians, Nurse practitioners</v>
      </c>
      <c r="N242" t="s">
        <v>1378</v>
      </c>
      <c r="P242" t="str">
        <f>("Treatment of chronic pain")</f>
        <v>Treatment of chronic pain</v>
      </c>
      <c r="Q242" t="s">
        <v>1377</v>
      </c>
      <c r="S242" t="str">
        <f>("Cancer related care")</f>
        <v>Cancer related care</v>
      </c>
      <c r="T242" t="s">
        <v>1377</v>
      </c>
      <c r="V242">
        <v>0</v>
      </c>
      <c r="Y242">
        <v>1</v>
      </c>
      <c r="Z242" t="s">
        <v>1377</v>
      </c>
      <c r="AB242">
        <v>1</v>
      </c>
      <c r="AC242" t="s">
        <v>1377</v>
      </c>
      <c r="AE242" t="str">
        <f>("Documentation of informed consent")</f>
        <v>Documentation of informed consent</v>
      </c>
      <c r="AF242" t="s">
        <v>1377</v>
      </c>
      <c r="AH242" t="str">
        <f>("Availability of naloxone or other opioid antagonists, Proper storage and disposal of the drug, Benefits of the use of the drug, Risks of the use of the drug")</f>
        <v>Availability of naloxone or other opioid antagonists, Proper storage and disposal of the drug, Benefits of the use of the drug, Risks of the use of the drug</v>
      </c>
      <c r="AI242" t="s">
        <v>1377</v>
      </c>
      <c r="AK242" t="str">
        <f>("Risk of overdose, Risk of addiction, Risk of death")</f>
        <v>Risk of overdose, Risk of addiction, Risk of death</v>
      </c>
      <c r="AL242" t="s">
        <v>1377</v>
      </c>
      <c r="AN242" t="str">
        <f>("All controlled substances, including all opioids")</f>
        <v>All controlled substances, including all opioids</v>
      </c>
      <c r="AO242" t="s">
        <v>1377</v>
      </c>
      <c r="AQ242">
        <v>0</v>
      </c>
      <c r="AZ242">
        <v>1</v>
      </c>
      <c r="BA242" t="s">
        <v>1375</v>
      </c>
      <c r="BC242" t="str">
        <f>("Physicians, Nurse practitioners")</f>
        <v>Physicians, Nurse practitioners</v>
      </c>
      <c r="BD242" t="s">
        <v>1379</v>
      </c>
      <c r="BF242" t="str">
        <f>("Treatment of chronic pain")</f>
        <v>Treatment of chronic pain</v>
      </c>
      <c r="BG242" t="s">
        <v>1377</v>
      </c>
      <c r="BI242" t="str">
        <f>("Cancer related care")</f>
        <v>Cancer related care</v>
      </c>
      <c r="BJ242" t="s">
        <v>1377</v>
      </c>
      <c r="BL242" t="str">
        <f>("Not addressed")</f>
        <v>Not addressed</v>
      </c>
      <c r="BO242">
        <v>1</v>
      </c>
      <c r="BP242" t="s">
        <v>1377</v>
      </c>
      <c r="BR242">
        <v>1</v>
      </c>
      <c r="BS242" t="s">
        <v>1377</v>
      </c>
      <c r="BU242" t="str">
        <f>("Documentation of informed consent")</f>
        <v>Documentation of informed consent</v>
      </c>
      <c r="BX242" t="str">
        <f>("Availability of naloxone or other opioid antagonists, Proper storage and disposal of the drug, Benefits of the use of the drug, Risks of the use of the drug")</f>
        <v>Availability of naloxone or other opioid antagonists, Proper storage and disposal of the drug, Benefits of the use of the drug, Risks of the use of the drug</v>
      </c>
      <c r="BY242" t="s">
        <v>1377</v>
      </c>
      <c r="CA242" t="str">
        <f>("Risk of overdose, Risk of addiction, Risk of death")</f>
        <v>Risk of overdose, Risk of addiction, Risk of death</v>
      </c>
      <c r="CB242" t="s">
        <v>1377</v>
      </c>
      <c r="CD242" t="str">
        <f>("All controlled substances, including all opioids")</f>
        <v>All controlled substances, including all opioids</v>
      </c>
      <c r="CE242" t="s">
        <v>1377</v>
      </c>
      <c r="CG242">
        <v>0</v>
      </c>
    </row>
    <row r="243" spans="1:92" x14ac:dyDescent="0.35">
      <c r="A243" t="s">
        <v>264</v>
      </c>
      <c r="B243" s="1">
        <v>41640</v>
      </c>
      <c r="C243" s="1">
        <v>42925</v>
      </c>
      <c r="D243" t="str">
        <f t="shared" si="210"/>
        <v xml:space="preserve">Yes, for both adults and minors </v>
      </c>
      <c r="E243" t="s">
        <v>1380</v>
      </c>
      <c r="G243" t="str">
        <f t="shared" si="211"/>
        <v>No</v>
      </c>
      <c r="J243">
        <v>1</v>
      </c>
      <c r="K243" t="s">
        <v>1380</v>
      </c>
      <c r="M243" t="str">
        <f>("Nurse practitioners")</f>
        <v>Nurse practitioners</v>
      </c>
      <c r="N243" t="s">
        <v>1380</v>
      </c>
      <c r="P243" t="str">
        <f>("Treatment of chronic pain")</f>
        <v>Treatment of chronic pain</v>
      </c>
      <c r="Q243" t="s">
        <v>1381</v>
      </c>
      <c r="S243" t="str">
        <f>("No exceptions specified ")</f>
        <v xml:space="preserve">No exceptions specified </v>
      </c>
      <c r="V243">
        <v>0</v>
      </c>
      <c r="Y243">
        <v>0</v>
      </c>
      <c r="AH243" t="str">
        <f>("Benefits of the use of the drug, Risks of the use of the drug")</f>
        <v>Benefits of the use of the drug, Risks of the use of the drug</v>
      </c>
      <c r="AI243" t="s">
        <v>1380</v>
      </c>
      <c r="AK243" t="str">
        <f>("Law doesn’t specify which specific risks must be discussed")</f>
        <v>Law doesn’t specify which specific risks must be discussed</v>
      </c>
      <c r="AN243" t="str">
        <f>("All controlled substances, including all opioids")</f>
        <v>All controlled substances, including all opioids</v>
      </c>
      <c r="AO243" t="s">
        <v>1380</v>
      </c>
      <c r="AQ243">
        <v>1</v>
      </c>
      <c r="AR243" t="s">
        <v>1382</v>
      </c>
      <c r="AT243" t="str">
        <f t="shared" ref="AT243:AT249" si="212">("Licensing board of the practitioner violating the law")</f>
        <v>Licensing board of the practitioner violating the law</v>
      </c>
      <c r="AU243" t="s">
        <v>1383</v>
      </c>
      <c r="AW243" t="str">
        <f t="shared" ref="AW243:AW249" si="213">("Professional disciplinary action")</f>
        <v>Professional disciplinary action</v>
      </c>
      <c r="AX243" t="s">
        <v>1382</v>
      </c>
      <c r="AZ243">
        <v>1</v>
      </c>
      <c r="BA243" t="s">
        <v>1380</v>
      </c>
      <c r="BC243" t="str">
        <f>("Nurse practitioners")</f>
        <v>Nurse practitioners</v>
      </c>
      <c r="BD243" t="s">
        <v>1384</v>
      </c>
      <c r="BF243" t="str">
        <f>("Treatment of chronic pain")</f>
        <v>Treatment of chronic pain</v>
      </c>
      <c r="BG243" t="s">
        <v>1384</v>
      </c>
      <c r="BI243" t="str">
        <f>("No exceptions specified")</f>
        <v>No exceptions specified</v>
      </c>
      <c r="BL243" t="str">
        <f>("Not addressed")</f>
        <v>Not addressed</v>
      </c>
      <c r="BO243">
        <v>0</v>
      </c>
      <c r="BX243" t="str">
        <f>("Benefits of the use of the drug, Risks of the use of the drug")</f>
        <v>Benefits of the use of the drug, Risks of the use of the drug</v>
      </c>
      <c r="BY243" t="s">
        <v>1380</v>
      </c>
      <c r="CA243" t="str">
        <f>("Law doesn't specify which specific risks must be discussed")</f>
        <v>Law doesn't specify which specific risks must be discussed</v>
      </c>
      <c r="CD243" t="str">
        <f>("All controlled substances, including all opioids")</f>
        <v>All controlled substances, including all opioids</v>
      </c>
      <c r="CE243" t="s">
        <v>1380</v>
      </c>
      <c r="CG243">
        <v>1</v>
      </c>
      <c r="CH243" t="s">
        <v>1382</v>
      </c>
      <c r="CJ243" t="str">
        <f t="shared" ref="CJ243:CJ249" si="214">("Licensing board of the practitioner violating the law")</f>
        <v>Licensing board of the practitioner violating the law</v>
      </c>
      <c r="CK243" t="s">
        <v>1383</v>
      </c>
      <c r="CM243" t="str">
        <f t="shared" ref="CM243:CM249" si="215">("Professional disciplinary action")</f>
        <v>Professional disciplinary action</v>
      </c>
      <c r="CN243" t="s">
        <v>1382</v>
      </c>
    </row>
    <row r="244" spans="1:92" x14ac:dyDescent="0.35">
      <c r="A244" t="s">
        <v>264</v>
      </c>
      <c r="B244" s="1">
        <v>42926</v>
      </c>
      <c r="C244" s="1">
        <v>43281</v>
      </c>
      <c r="D244" t="str">
        <f t="shared" si="210"/>
        <v xml:space="preserve">Yes, for both adults and minors </v>
      </c>
      <c r="E244" t="s">
        <v>1380</v>
      </c>
      <c r="G244" t="str">
        <f t="shared" si="211"/>
        <v>No</v>
      </c>
      <c r="J244">
        <v>1</v>
      </c>
      <c r="K244" t="s">
        <v>1380</v>
      </c>
      <c r="M244" t="str">
        <f>("Nurse practitioners")</f>
        <v>Nurse practitioners</v>
      </c>
      <c r="N244" t="s">
        <v>1385</v>
      </c>
      <c r="P244" t="str">
        <f>("Treatment of chronic pain")</f>
        <v>Treatment of chronic pain</v>
      </c>
      <c r="Q244" t="s">
        <v>1381</v>
      </c>
      <c r="S244" t="str">
        <f>("No exceptions specified ")</f>
        <v xml:space="preserve">No exceptions specified </v>
      </c>
      <c r="V244">
        <v>0</v>
      </c>
      <c r="Y244">
        <v>0</v>
      </c>
      <c r="AH244" t="str">
        <f>("Benefits of the use of the drug, Risks of the use of the drug")</f>
        <v>Benefits of the use of the drug, Risks of the use of the drug</v>
      </c>
      <c r="AI244" t="s">
        <v>1380</v>
      </c>
      <c r="AK244" t="str">
        <f>("Law doesn’t specify which specific risks must be discussed")</f>
        <v>Law doesn’t specify which specific risks must be discussed</v>
      </c>
      <c r="AN244" t="str">
        <f>("All controlled substances, including all opioids")</f>
        <v>All controlled substances, including all opioids</v>
      </c>
      <c r="AO244" t="s">
        <v>1380</v>
      </c>
      <c r="AQ244">
        <v>1</v>
      </c>
      <c r="AR244" t="s">
        <v>1382</v>
      </c>
      <c r="AT244" t="str">
        <f t="shared" si="212"/>
        <v>Licensing board of the practitioner violating the law</v>
      </c>
      <c r="AU244" t="s">
        <v>1383</v>
      </c>
      <c r="AW244" t="str">
        <f t="shared" si="213"/>
        <v>Professional disciplinary action</v>
      </c>
      <c r="AX244" t="s">
        <v>1382</v>
      </c>
      <c r="AZ244">
        <v>1</v>
      </c>
      <c r="BA244" t="s">
        <v>1380</v>
      </c>
      <c r="BC244" t="str">
        <f>("Nurse practitioners")</f>
        <v>Nurse practitioners</v>
      </c>
      <c r="BD244" t="s">
        <v>1386</v>
      </c>
      <c r="BF244" t="str">
        <f>("Treatment of chronic pain")</f>
        <v>Treatment of chronic pain</v>
      </c>
      <c r="BG244" t="s">
        <v>1384</v>
      </c>
      <c r="BI244" t="str">
        <f>("No exceptions specified")</f>
        <v>No exceptions specified</v>
      </c>
      <c r="BL244" t="str">
        <f>("Not addressed")</f>
        <v>Not addressed</v>
      </c>
      <c r="BO244">
        <v>0</v>
      </c>
      <c r="BX244" t="str">
        <f>("Benefits of the use of the drug, Risks of the use of the drug")</f>
        <v>Benefits of the use of the drug, Risks of the use of the drug</v>
      </c>
      <c r="BY244" t="s">
        <v>1380</v>
      </c>
      <c r="CA244" t="str">
        <f>("Law doesn't specify which specific risks must be discussed")</f>
        <v>Law doesn't specify which specific risks must be discussed</v>
      </c>
      <c r="CD244" t="str">
        <f>("All controlled substances, including all opioids")</f>
        <v>All controlled substances, including all opioids</v>
      </c>
      <c r="CE244" t="s">
        <v>1380</v>
      </c>
      <c r="CG244">
        <v>1</v>
      </c>
      <c r="CH244" t="s">
        <v>1382</v>
      </c>
      <c r="CJ244" t="str">
        <f t="shared" si="214"/>
        <v>Licensing board of the practitioner violating the law</v>
      </c>
      <c r="CK244" t="s">
        <v>1383</v>
      </c>
      <c r="CM244" t="str">
        <f t="shared" si="215"/>
        <v>Professional disciplinary action</v>
      </c>
      <c r="CN244" t="s">
        <v>1382</v>
      </c>
    </row>
    <row r="245" spans="1:92" x14ac:dyDescent="0.35">
      <c r="A245" t="s">
        <v>264</v>
      </c>
      <c r="B245" s="1">
        <v>43282</v>
      </c>
      <c r="C245" s="1">
        <v>43465</v>
      </c>
      <c r="D245" t="str">
        <f t="shared" si="210"/>
        <v xml:space="preserve">Yes, for both adults and minors </v>
      </c>
      <c r="E245" t="s">
        <v>1387</v>
      </c>
      <c r="G245" t="str">
        <f t="shared" si="211"/>
        <v>No</v>
      </c>
      <c r="J245">
        <v>1</v>
      </c>
      <c r="K245" t="s">
        <v>1388</v>
      </c>
      <c r="M245" t="str">
        <f>("Physicians, Dentists, Nurse practitioners, Physician Assistants, Optometrist")</f>
        <v>Physicians, Dentists, Nurse practitioners, Physician Assistants, Optometrist</v>
      </c>
      <c r="N245" t="s">
        <v>1389</v>
      </c>
      <c r="P245" t="str">
        <f>("Treatment for a duration exceeding 3 days, Treatment of all pain")</f>
        <v>Treatment for a duration exceeding 3 days, Treatment of all pain</v>
      </c>
      <c r="Q245" t="s">
        <v>1390</v>
      </c>
      <c r="R245" t="s">
        <v>1391</v>
      </c>
      <c r="S245" t="str">
        <f>("Hospital treatment, Hospice care, Cancer related care, Palliative care, Emergency Situations, Sickle cell disease")</f>
        <v>Hospital treatment, Hospice care, Cancer related care, Palliative care, Emergency Situations, Sickle cell disease</v>
      </c>
      <c r="T245" t="s">
        <v>1392</v>
      </c>
      <c r="V245">
        <v>1</v>
      </c>
      <c r="W245" t="s">
        <v>1392</v>
      </c>
      <c r="Y245">
        <v>1</v>
      </c>
      <c r="Z245" t="s">
        <v>1392</v>
      </c>
      <c r="AB245">
        <v>0</v>
      </c>
      <c r="AE245" t="str">
        <f>("Documentation of informed consent")</f>
        <v>Documentation of informed consent</v>
      </c>
      <c r="AF245" t="s">
        <v>1392</v>
      </c>
      <c r="AH245" t="str">
        <f>("Benefits of the use of the drug, Risks of the use of the drug, Alternative treatment options")</f>
        <v>Benefits of the use of the drug, Risks of the use of the drug, Alternative treatment options</v>
      </c>
      <c r="AI245" t="s">
        <v>1392</v>
      </c>
      <c r="AK245" t="str">
        <f>("Risk of “dependence”, Risk of side effects, Risk of addiction, Risk of misuse, Risk to the fetus")</f>
        <v>Risk of “dependence”, Risk of side effects, Risk of addiction, Risk of misuse, Risk to the fetus</v>
      </c>
      <c r="AL245" t="s">
        <v>1392</v>
      </c>
      <c r="AN245" t="str">
        <f>("All controlled substances, including all opioids, All opioids ")</f>
        <v xml:space="preserve">All controlled substances, including all opioids, All opioids </v>
      </c>
      <c r="AO245" t="s">
        <v>1387</v>
      </c>
      <c r="AP245" t="s">
        <v>1391</v>
      </c>
      <c r="AQ245">
        <v>1</v>
      </c>
      <c r="AR245" t="s">
        <v>1382</v>
      </c>
      <c r="AT245" t="str">
        <f t="shared" si="212"/>
        <v>Licensing board of the practitioner violating the law</v>
      </c>
      <c r="AU245" t="s">
        <v>1383</v>
      </c>
      <c r="AW245" t="str">
        <f t="shared" si="213"/>
        <v>Professional disciplinary action</v>
      </c>
      <c r="AX245" t="s">
        <v>1382</v>
      </c>
      <c r="AZ245">
        <v>1</v>
      </c>
      <c r="BA245" t="s">
        <v>1392</v>
      </c>
      <c r="BC245" t="str">
        <f>("Physicians, Dentists, Nurse practitioners, Physician Assistants, Optometrist")</f>
        <v>Physicians, Dentists, Nurse practitioners, Physician Assistants, Optometrist</v>
      </c>
      <c r="BD245" t="s">
        <v>1389</v>
      </c>
      <c r="BF245" t="str">
        <f>("Treatment for a duration exceeding 3 days, Treatment of all pain")</f>
        <v>Treatment for a duration exceeding 3 days, Treatment of all pain</v>
      </c>
      <c r="BG245" t="s">
        <v>1393</v>
      </c>
      <c r="BH245" t="s">
        <v>1391</v>
      </c>
      <c r="BI245" t="str">
        <f>("Hospital treatment, Hospice care, Cancer related care, Palliative care, Emergency Situations, Sickle cell disease")</f>
        <v>Hospital treatment, Hospice care, Cancer related care, Palliative care, Emergency Situations, Sickle cell disease</v>
      </c>
      <c r="BJ245" t="s">
        <v>1392</v>
      </c>
      <c r="BL245" t="str">
        <f>("Representative, Guardian")</f>
        <v>Representative, Guardian</v>
      </c>
      <c r="BM245" t="s">
        <v>1387</v>
      </c>
      <c r="BO245">
        <v>1</v>
      </c>
      <c r="BP245" t="s">
        <v>1392</v>
      </c>
      <c r="BR245">
        <v>0</v>
      </c>
      <c r="BU245" t="str">
        <f>("Documentation of informed consent")</f>
        <v>Documentation of informed consent</v>
      </c>
      <c r="BX245" t="str">
        <f>("Benefits of the use of the drug, Risks of the use of the drug, Alternative treatment options")</f>
        <v>Benefits of the use of the drug, Risks of the use of the drug, Alternative treatment options</v>
      </c>
      <c r="BY245" t="s">
        <v>1392</v>
      </c>
      <c r="CA245" t="str">
        <f>("Risk of “dependence”, Risk of side effects, Risk of addiction, Risk of misuse, Risk to the fetus")</f>
        <v>Risk of “dependence”, Risk of side effects, Risk of addiction, Risk of misuse, Risk to the fetus</v>
      </c>
      <c r="CB245" t="s">
        <v>1392</v>
      </c>
      <c r="CD245" t="str">
        <f>("All controlled substances, including all opioids, All opioids ")</f>
        <v xml:space="preserve">All controlled substances, including all opioids, All opioids </v>
      </c>
      <c r="CE245" t="s">
        <v>1387</v>
      </c>
      <c r="CF245" t="s">
        <v>1391</v>
      </c>
      <c r="CG245">
        <v>1</v>
      </c>
      <c r="CH245" t="s">
        <v>1382</v>
      </c>
      <c r="CJ245" t="str">
        <f t="shared" si="214"/>
        <v>Licensing board of the practitioner violating the law</v>
      </c>
      <c r="CK245" t="s">
        <v>1383</v>
      </c>
      <c r="CM245" t="str">
        <f t="shared" si="215"/>
        <v>Professional disciplinary action</v>
      </c>
      <c r="CN245" t="s">
        <v>1382</v>
      </c>
    </row>
    <row r="246" spans="1:92" x14ac:dyDescent="0.35">
      <c r="A246" t="s">
        <v>264</v>
      </c>
      <c r="B246" s="1">
        <v>43466</v>
      </c>
      <c r="C246" s="1">
        <v>43563</v>
      </c>
      <c r="D246" t="str">
        <f t="shared" si="210"/>
        <v xml:space="preserve">Yes, for both adults and minors </v>
      </c>
      <c r="E246" t="s">
        <v>1387</v>
      </c>
      <c r="G246" t="str">
        <f t="shared" si="211"/>
        <v>No</v>
      </c>
      <c r="J246">
        <v>1</v>
      </c>
      <c r="K246" t="s">
        <v>1388</v>
      </c>
      <c r="M246" t="str">
        <f>("Physicians, Dentists, Nurse practitioners, Physician Assistants, Optometrist")</f>
        <v>Physicians, Dentists, Nurse practitioners, Physician Assistants, Optometrist</v>
      </c>
      <c r="N246" t="s">
        <v>1389</v>
      </c>
      <c r="P246" t="str">
        <f>("Opioid Prescribing above a specified dosage, Treatment for a duration exceeding 3 days, Treatment of all pain")</f>
        <v>Opioid Prescribing above a specified dosage, Treatment for a duration exceeding 3 days, Treatment of all pain</v>
      </c>
      <c r="Q246" t="s">
        <v>1390</v>
      </c>
      <c r="R246" t="s">
        <v>1394</v>
      </c>
      <c r="S246" t="str">
        <f>("Hospital treatment, Hospice care, Cancer related care, Palliative care, Emergency Situations, Sickle cell disease")</f>
        <v>Hospital treatment, Hospice care, Cancer related care, Palliative care, Emergency Situations, Sickle cell disease</v>
      </c>
      <c r="T246" t="s">
        <v>1392</v>
      </c>
      <c r="V246">
        <v>1</v>
      </c>
      <c r="W246" t="s">
        <v>1392</v>
      </c>
      <c r="Y246">
        <v>1</v>
      </c>
      <c r="Z246" t="s">
        <v>1392</v>
      </c>
      <c r="AB246">
        <v>0</v>
      </c>
      <c r="AE246" t="str">
        <f>("Documentation of informed consent")</f>
        <v>Documentation of informed consent</v>
      </c>
      <c r="AH246" t="str">
        <f>("Benefits of the use of the drug, Risks of the use of the drug, Alternative treatment options")</f>
        <v>Benefits of the use of the drug, Risks of the use of the drug, Alternative treatment options</v>
      </c>
      <c r="AI246" t="s">
        <v>1392</v>
      </c>
      <c r="AK246" t="str">
        <f>("Risk of “dependence”, Risk of side effects, Risk of addiction, Risk of misuse, Risk to the fetus")</f>
        <v>Risk of “dependence”, Risk of side effects, Risk of addiction, Risk of misuse, Risk to the fetus</v>
      </c>
      <c r="AL246" t="s">
        <v>1392</v>
      </c>
      <c r="AN246" t="str">
        <f>("All controlled substances, including all opioids, All opioids ")</f>
        <v xml:space="preserve">All controlled substances, including all opioids, All opioids </v>
      </c>
      <c r="AO246" t="s">
        <v>1387</v>
      </c>
      <c r="AP246" t="s">
        <v>1391</v>
      </c>
      <c r="AQ246">
        <v>1</v>
      </c>
      <c r="AR246" t="s">
        <v>1382</v>
      </c>
      <c r="AT246" t="str">
        <f t="shared" si="212"/>
        <v>Licensing board of the practitioner violating the law</v>
      </c>
      <c r="AU246" t="s">
        <v>1383</v>
      </c>
      <c r="AW246" t="str">
        <f t="shared" si="213"/>
        <v>Professional disciplinary action</v>
      </c>
      <c r="AX246" t="s">
        <v>1382</v>
      </c>
      <c r="AZ246">
        <v>1</v>
      </c>
      <c r="BA246" t="s">
        <v>1392</v>
      </c>
      <c r="BC246" t="str">
        <f>("Physicians, Dentists, Nurse practitioners, Physician Assistants, Optometrist")</f>
        <v>Physicians, Dentists, Nurse practitioners, Physician Assistants, Optometrist</v>
      </c>
      <c r="BD246" t="s">
        <v>1389</v>
      </c>
      <c r="BF246" t="str">
        <f>("Opioid Prescribing above a specified dosage, Treatment for a duration exceeding 3 days, Treatment of all pain")</f>
        <v>Opioid Prescribing above a specified dosage, Treatment for a duration exceeding 3 days, Treatment of all pain</v>
      </c>
      <c r="BG246" t="s">
        <v>1393</v>
      </c>
      <c r="BH246" t="s">
        <v>1394</v>
      </c>
      <c r="BI246" t="str">
        <f>("Hospital treatment, Hospice care, Cancer related care, Palliative care, Emergency Situations, Sickle cell disease")</f>
        <v>Hospital treatment, Hospice care, Cancer related care, Palliative care, Emergency Situations, Sickle cell disease</v>
      </c>
      <c r="BJ246" t="s">
        <v>1392</v>
      </c>
      <c r="BL246" t="str">
        <f>("Representative, Guardian")</f>
        <v>Representative, Guardian</v>
      </c>
      <c r="BM246" t="s">
        <v>1387</v>
      </c>
      <c r="BN246" t="s">
        <v>1395</v>
      </c>
      <c r="BO246">
        <v>1</v>
      </c>
      <c r="BP246" t="s">
        <v>1392</v>
      </c>
      <c r="BR246">
        <v>0</v>
      </c>
      <c r="BU246" t="str">
        <f>("Documentation of informed consent")</f>
        <v>Documentation of informed consent</v>
      </c>
      <c r="BX246" t="str">
        <f>("Benefits of the use of the drug, Risks of the use of the drug, Alternative treatment options")</f>
        <v>Benefits of the use of the drug, Risks of the use of the drug, Alternative treatment options</v>
      </c>
      <c r="BY246" t="s">
        <v>1392</v>
      </c>
      <c r="CA246" t="str">
        <f>("Risk of “dependence”, Risk of side effects, Risk of addiction, Risk of misuse, Risk to the fetus")</f>
        <v>Risk of “dependence”, Risk of side effects, Risk of addiction, Risk of misuse, Risk to the fetus</v>
      </c>
      <c r="CB246" t="s">
        <v>1392</v>
      </c>
      <c r="CD246" t="str">
        <f>("All controlled substances, including all opioids, All opioids ")</f>
        <v xml:space="preserve">All controlled substances, including all opioids, All opioids </v>
      </c>
      <c r="CE246" t="s">
        <v>1387</v>
      </c>
      <c r="CF246" t="s">
        <v>1391</v>
      </c>
      <c r="CG246">
        <v>1</v>
      </c>
      <c r="CH246" t="s">
        <v>1382</v>
      </c>
      <c r="CJ246" t="str">
        <f t="shared" si="214"/>
        <v>Licensing board of the practitioner violating the law</v>
      </c>
      <c r="CK246" t="s">
        <v>1383</v>
      </c>
      <c r="CM246" t="str">
        <f t="shared" si="215"/>
        <v>Professional disciplinary action</v>
      </c>
      <c r="CN246" t="s">
        <v>1382</v>
      </c>
    </row>
    <row r="247" spans="1:92" x14ac:dyDescent="0.35">
      <c r="A247" t="s">
        <v>264</v>
      </c>
      <c r="B247" s="1">
        <v>43564</v>
      </c>
      <c r="C247" s="1">
        <v>43577</v>
      </c>
      <c r="D247" t="str">
        <f t="shared" si="210"/>
        <v xml:space="preserve">Yes, for both adults and minors </v>
      </c>
      <c r="E247" t="s">
        <v>1387</v>
      </c>
      <c r="G247" t="str">
        <f t="shared" si="211"/>
        <v>No</v>
      </c>
      <c r="J247">
        <v>1</v>
      </c>
      <c r="K247" t="s">
        <v>1388</v>
      </c>
      <c r="M247" t="str">
        <f>("Physicians, Dentists, Nurse practitioners, Physician Assistants, Optometrist")</f>
        <v>Physicians, Dentists, Nurse practitioners, Physician Assistants, Optometrist</v>
      </c>
      <c r="N247" t="s">
        <v>1389</v>
      </c>
      <c r="P247" t="str">
        <f>("Opioid Prescribing above a specified dosage, Treatment for a duration exceeding 3 days, Treatment of all pain")</f>
        <v>Opioid Prescribing above a specified dosage, Treatment for a duration exceeding 3 days, Treatment of all pain</v>
      </c>
      <c r="Q247" t="s">
        <v>1390</v>
      </c>
      <c r="R247" t="s">
        <v>1394</v>
      </c>
      <c r="S247" t="str">
        <f>("Hospital treatment, Hospice care, Cancer related care, Palliative care, Emergency Situations, Sickle cell disease")</f>
        <v>Hospital treatment, Hospice care, Cancer related care, Palliative care, Emergency Situations, Sickle cell disease</v>
      </c>
      <c r="T247" t="s">
        <v>1392</v>
      </c>
      <c r="V247">
        <v>1</v>
      </c>
      <c r="W247" t="s">
        <v>1392</v>
      </c>
      <c r="Y247">
        <v>1</v>
      </c>
      <c r="Z247" t="s">
        <v>1392</v>
      </c>
      <c r="AB247">
        <v>0</v>
      </c>
      <c r="AE247" t="str">
        <f>("Documentation of informed consent")</f>
        <v>Documentation of informed consent</v>
      </c>
      <c r="AH247" t="str">
        <f>("Benefits of the use of the drug, Risks of the use of the drug, Alternative treatment options")</f>
        <v>Benefits of the use of the drug, Risks of the use of the drug, Alternative treatment options</v>
      </c>
      <c r="AI247" t="s">
        <v>1392</v>
      </c>
      <c r="AK247" t="str">
        <f>("Risk of “dependence”, Risk of side effects, Risk of addiction, Risk of misuse, Risk to the fetus")</f>
        <v>Risk of “dependence”, Risk of side effects, Risk of addiction, Risk of misuse, Risk to the fetus</v>
      </c>
      <c r="AL247" t="s">
        <v>1392</v>
      </c>
      <c r="AN247" t="str">
        <f>("All controlled substances, including all opioids, All opioids ")</f>
        <v xml:space="preserve">All controlled substances, including all opioids, All opioids </v>
      </c>
      <c r="AO247" t="s">
        <v>1387</v>
      </c>
      <c r="AP247" t="s">
        <v>1391</v>
      </c>
      <c r="AQ247">
        <v>1</v>
      </c>
      <c r="AR247" t="s">
        <v>1382</v>
      </c>
      <c r="AT247" t="str">
        <f t="shared" si="212"/>
        <v>Licensing board of the practitioner violating the law</v>
      </c>
      <c r="AU247" t="s">
        <v>1383</v>
      </c>
      <c r="AW247" t="str">
        <f t="shared" si="213"/>
        <v>Professional disciplinary action</v>
      </c>
      <c r="AX247" t="s">
        <v>1382</v>
      </c>
      <c r="AZ247">
        <v>1</v>
      </c>
      <c r="BA247" t="s">
        <v>1392</v>
      </c>
      <c r="BC247" t="str">
        <f>("Physicians, Dentists, Nurse practitioners, Physician Assistants, Optometrist")</f>
        <v>Physicians, Dentists, Nurse practitioners, Physician Assistants, Optometrist</v>
      </c>
      <c r="BD247" t="s">
        <v>1389</v>
      </c>
      <c r="BF247" t="str">
        <f>("Opioid Prescribing above a specified dosage, Treatment for a duration exceeding 3 days, Treatment of all pain")</f>
        <v>Opioid Prescribing above a specified dosage, Treatment for a duration exceeding 3 days, Treatment of all pain</v>
      </c>
      <c r="BG247" t="s">
        <v>1393</v>
      </c>
      <c r="BH247" t="s">
        <v>1396</v>
      </c>
      <c r="BI247" t="str">
        <f>("Hospital treatment, Hospice care, Cancer related care, Palliative care, Emergency Situations, Sickle cell disease")</f>
        <v>Hospital treatment, Hospice care, Cancer related care, Palliative care, Emergency Situations, Sickle cell disease</v>
      </c>
      <c r="BJ247" t="s">
        <v>1392</v>
      </c>
      <c r="BL247" t="str">
        <f>("Representative, Guardian")</f>
        <v>Representative, Guardian</v>
      </c>
      <c r="BM247" t="s">
        <v>1387</v>
      </c>
      <c r="BN247" t="s">
        <v>1395</v>
      </c>
      <c r="BO247">
        <v>1</v>
      </c>
      <c r="BP247" t="s">
        <v>1392</v>
      </c>
      <c r="BR247">
        <v>0</v>
      </c>
      <c r="BU247" t="str">
        <f>("Documentation of informed consent")</f>
        <v>Documentation of informed consent</v>
      </c>
      <c r="BX247" t="str">
        <f>("Benefits of the use of the drug, Risks of the use of the drug, Alternative treatment options")</f>
        <v>Benefits of the use of the drug, Risks of the use of the drug, Alternative treatment options</v>
      </c>
      <c r="BY247" t="s">
        <v>1392</v>
      </c>
      <c r="CA247" t="str">
        <f>("Risk of “dependence”, Risk of side effects, Risk of addiction, Risk of misuse, Risk to the fetus")</f>
        <v>Risk of “dependence”, Risk of side effects, Risk of addiction, Risk of misuse, Risk to the fetus</v>
      </c>
      <c r="CB247" t="s">
        <v>1392</v>
      </c>
      <c r="CD247" t="str">
        <f>("All controlled substances, including all opioids, All opioids ")</f>
        <v xml:space="preserve">All controlled substances, including all opioids, All opioids </v>
      </c>
      <c r="CE247" t="s">
        <v>1387</v>
      </c>
      <c r="CF247" t="s">
        <v>1391</v>
      </c>
      <c r="CG247">
        <v>1</v>
      </c>
      <c r="CH247" t="s">
        <v>1382</v>
      </c>
      <c r="CJ247" t="str">
        <f t="shared" si="214"/>
        <v>Licensing board of the practitioner violating the law</v>
      </c>
      <c r="CK247" t="s">
        <v>1383</v>
      </c>
      <c r="CM247" t="str">
        <f t="shared" si="215"/>
        <v>Professional disciplinary action</v>
      </c>
      <c r="CN247" t="s">
        <v>1382</v>
      </c>
    </row>
    <row r="248" spans="1:92" x14ac:dyDescent="0.35">
      <c r="A248" t="s">
        <v>264</v>
      </c>
      <c r="B248" s="1">
        <v>43578</v>
      </c>
      <c r="C248" s="1">
        <v>43646</v>
      </c>
      <c r="D248" t="str">
        <f t="shared" si="210"/>
        <v xml:space="preserve">Yes, for both adults and minors </v>
      </c>
      <c r="E248" t="s">
        <v>1387</v>
      </c>
      <c r="G248" t="str">
        <f t="shared" si="211"/>
        <v>No</v>
      </c>
      <c r="J248">
        <v>1</v>
      </c>
      <c r="K248" t="s">
        <v>1388</v>
      </c>
      <c r="M248" t="str">
        <f>("Physicians, Dentists, Nurse practitioners, Physician Assistants, Optometrist")</f>
        <v>Physicians, Dentists, Nurse practitioners, Physician Assistants, Optometrist</v>
      </c>
      <c r="N248" t="s">
        <v>1389</v>
      </c>
      <c r="P248" t="str">
        <f>("Opioid Prescribing above a specified dosage, Treatment for a duration exceeding 3 days, Treatment of all pain")</f>
        <v>Opioid Prescribing above a specified dosage, Treatment for a duration exceeding 3 days, Treatment of all pain</v>
      </c>
      <c r="Q248" t="s">
        <v>1397</v>
      </c>
      <c r="R248" t="s">
        <v>1394</v>
      </c>
      <c r="S248" t="str">
        <f>("Hospital treatment, Hospice care, Cancer related care, Palliative care, Emergency Situations, Sickle cell disease")</f>
        <v>Hospital treatment, Hospice care, Cancer related care, Palliative care, Emergency Situations, Sickle cell disease</v>
      </c>
      <c r="T248" t="s">
        <v>1392</v>
      </c>
      <c r="V248">
        <v>1</v>
      </c>
      <c r="W248" t="s">
        <v>1392</v>
      </c>
      <c r="Y248">
        <v>1</v>
      </c>
      <c r="Z248" t="s">
        <v>1392</v>
      </c>
      <c r="AB248">
        <v>0</v>
      </c>
      <c r="AE248" t="str">
        <f>("Documentation of informed consent")</f>
        <v>Documentation of informed consent</v>
      </c>
      <c r="AH248" t="str">
        <f>("Benefits of the use of the drug, Risks of the use of the drug, Alternative treatment options")</f>
        <v>Benefits of the use of the drug, Risks of the use of the drug, Alternative treatment options</v>
      </c>
      <c r="AI248" t="s">
        <v>1392</v>
      </c>
      <c r="AK248" t="str">
        <f>("Risk of “dependence”, Risk of side effects, Risk of addiction, Risk of misuse, Risk to the fetus")</f>
        <v>Risk of “dependence”, Risk of side effects, Risk of addiction, Risk of misuse, Risk to the fetus</v>
      </c>
      <c r="AL248" t="s">
        <v>1392</v>
      </c>
      <c r="AN248" t="str">
        <f>("All controlled substances, including all opioids, All opioids ")</f>
        <v xml:space="preserve">All controlled substances, including all opioids, All opioids </v>
      </c>
      <c r="AO248" t="s">
        <v>1387</v>
      </c>
      <c r="AP248" t="s">
        <v>1391</v>
      </c>
      <c r="AQ248">
        <v>1</v>
      </c>
      <c r="AR248" t="s">
        <v>1382</v>
      </c>
      <c r="AT248" t="str">
        <f t="shared" si="212"/>
        <v>Licensing board of the practitioner violating the law</v>
      </c>
      <c r="AU248" t="s">
        <v>1383</v>
      </c>
      <c r="AW248" t="str">
        <f t="shared" si="213"/>
        <v>Professional disciplinary action</v>
      </c>
      <c r="AX248" t="s">
        <v>1382</v>
      </c>
      <c r="AZ248">
        <v>1</v>
      </c>
      <c r="BA248" t="s">
        <v>1392</v>
      </c>
      <c r="BC248" t="str">
        <f>("Physicians, Dentists, Nurse practitioners, Physician Assistants, Optometrist")</f>
        <v>Physicians, Dentists, Nurse practitioners, Physician Assistants, Optometrist</v>
      </c>
      <c r="BD248" t="s">
        <v>1389</v>
      </c>
      <c r="BF248" t="str">
        <f>("Opioid Prescribing above a specified dosage, Treatment for a duration exceeding 3 days, Treatment of all pain")</f>
        <v>Opioid Prescribing above a specified dosage, Treatment for a duration exceeding 3 days, Treatment of all pain</v>
      </c>
      <c r="BG248" t="s">
        <v>1393</v>
      </c>
      <c r="BH248" t="s">
        <v>1394</v>
      </c>
      <c r="BI248" t="str">
        <f>("Hospital treatment, Hospice care, Cancer related care, Palliative care, Emergency Situations, Sickle cell disease")</f>
        <v>Hospital treatment, Hospice care, Cancer related care, Palliative care, Emergency Situations, Sickle cell disease</v>
      </c>
      <c r="BJ248" t="s">
        <v>1392</v>
      </c>
      <c r="BL248" t="str">
        <f>("Representative, Guardian")</f>
        <v>Representative, Guardian</v>
      </c>
      <c r="BM248" t="s">
        <v>1387</v>
      </c>
      <c r="BN248" t="s">
        <v>1395</v>
      </c>
      <c r="BO248">
        <v>1</v>
      </c>
      <c r="BP248" t="s">
        <v>1392</v>
      </c>
      <c r="BR248">
        <v>0</v>
      </c>
      <c r="BU248" t="str">
        <f>("Documentation of informed consent")</f>
        <v>Documentation of informed consent</v>
      </c>
      <c r="BX248" t="str">
        <f>("Benefits of the use of the drug, Risks of the use of the drug, Alternative treatment options")</f>
        <v>Benefits of the use of the drug, Risks of the use of the drug, Alternative treatment options</v>
      </c>
      <c r="BY248" t="s">
        <v>1392</v>
      </c>
      <c r="CA248" t="str">
        <f>("Risk of “dependence”, Risk of side effects, Risk of addiction, Risk of misuse, Risk to the fetus")</f>
        <v>Risk of “dependence”, Risk of side effects, Risk of addiction, Risk of misuse, Risk to the fetus</v>
      </c>
      <c r="CB248" t="s">
        <v>1392</v>
      </c>
      <c r="CD248" t="str">
        <f>("All controlled substances, including all opioids, All opioids ")</f>
        <v xml:space="preserve">All controlled substances, including all opioids, All opioids </v>
      </c>
      <c r="CE248" t="s">
        <v>1387</v>
      </c>
      <c r="CF248" t="s">
        <v>1391</v>
      </c>
      <c r="CG248">
        <v>1</v>
      </c>
      <c r="CH248" t="s">
        <v>1382</v>
      </c>
      <c r="CJ248" t="str">
        <f t="shared" si="214"/>
        <v>Licensing board of the practitioner violating the law</v>
      </c>
      <c r="CK248" t="s">
        <v>1383</v>
      </c>
      <c r="CM248" t="str">
        <f t="shared" si="215"/>
        <v>Professional disciplinary action</v>
      </c>
      <c r="CN248" t="s">
        <v>1382</v>
      </c>
    </row>
    <row r="249" spans="1:92" x14ac:dyDescent="0.35">
      <c r="A249" t="s">
        <v>264</v>
      </c>
      <c r="B249" s="1">
        <v>43647</v>
      </c>
      <c r="C249" s="1">
        <v>43830</v>
      </c>
      <c r="D249" t="str">
        <f t="shared" si="210"/>
        <v xml:space="preserve">Yes, for both adults and minors </v>
      </c>
      <c r="E249" t="s">
        <v>1387</v>
      </c>
      <c r="G249" t="str">
        <f t="shared" si="211"/>
        <v>No</v>
      </c>
      <c r="J249">
        <v>1</v>
      </c>
      <c r="K249" t="s">
        <v>1388</v>
      </c>
      <c r="M249" t="str">
        <f>("Physicians, Dentists, Nurse practitioners, Physician Assistants, Optometrist")</f>
        <v>Physicians, Dentists, Nurse practitioners, Physician Assistants, Optometrist</v>
      </c>
      <c r="N249" t="s">
        <v>1398</v>
      </c>
      <c r="P249" t="str">
        <f>("Opioid Prescribing above a specified dosage, Treatment for a duration exceeding 3 days, Treatment of all pain")</f>
        <v>Opioid Prescribing above a specified dosage, Treatment for a duration exceeding 3 days, Treatment of all pain</v>
      </c>
      <c r="Q249" t="s">
        <v>1397</v>
      </c>
      <c r="R249" t="s">
        <v>1394</v>
      </c>
      <c r="S249" t="str">
        <f>("Hospital treatment, Hospice care, Cancer related care, Palliative care, Emergency Situations, Sickle cell disease")</f>
        <v>Hospital treatment, Hospice care, Cancer related care, Palliative care, Emergency Situations, Sickle cell disease</v>
      </c>
      <c r="T249" t="s">
        <v>1392</v>
      </c>
      <c r="V249">
        <v>1</v>
      </c>
      <c r="W249" t="s">
        <v>1392</v>
      </c>
      <c r="Y249">
        <v>1</v>
      </c>
      <c r="Z249" t="s">
        <v>1392</v>
      </c>
      <c r="AB249">
        <v>0</v>
      </c>
      <c r="AE249" t="str">
        <f>("Documentation of informed consent")</f>
        <v>Documentation of informed consent</v>
      </c>
      <c r="AH249" t="str">
        <f>("Benefits of the use of the drug, Risks of the use of the drug, Alternative treatment options")</f>
        <v>Benefits of the use of the drug, Risks of the use of the drug, Alternative treatment options</v>
      </c>
      <c r="AI249" t="s">
        <v>1392</v>
      </c>
      <c r="AK249" t="str">
        <f>("Risk of “dependence”, Risk of side effects, Risk of addiction, Risk of misuse, Risk to the fetus")</f>
        <v>Risk of “dependence”, Risk of side effects, Risk of addiction, Risk of misuse, Risk to the fetus</v>
      </c>
      <c r="AL249" t="s">
        <v>1392</v>
      </c>
      <c r="AN249" t="str">
        <f>("All controlled substances, including all opioids, All opioids ")</f>
        <v xml:space="preserve">All controlled substances, including all opioids, All opioids </v>
      </c>
      <c r="AO249" t="s">
        <v>1387</v>
      </c>
      <c r="AP249" t="s">
        <v>1391</v>
      </c>
      <c r="AQ249">
        <v>1</v>
      </c>
      <c r="AR249" t="s">
        <v>1382</v>
      </c>
      <c r="AT249" t="str">
        <f t="shared" si="212"/>
        <v>Licensing board of the practitioner violating the law</v>
      </c>
      <c r="AU249" t="s">
        <v>1383</v>
      </c>
      <c r="AW249" t="str">
        <f t="shared" si="213"/>
        <v>Professional disciplinary action</v>
      </c>
      <c r="AX249" t="s">
        <v>1382</v>
      </c>
      <c r="AZ249">
        <v>1</v>
      </c>
      <c r="BA249" t="s">
        <v>1392</v>
      </c>
      <c r="BC249" t="str">
        <f>("Physicians, Dentists, Nurse practitioners, Physician Assistants, Optometrist")</f>
        <v>Physicians, Dentists, Nurse practitioners, Physician Assistants, Optometrist</v>
      </c>
      <c r="BD249" t="s">
        <v>1398</v>
      </c>
      <c r="BF249" t="str">
        <f>("Opioid Prescribing above a specified dosage, Treatment for a duration exceeding 3 days, Treatment of all pain")</f>
        <v>Opioid Prescribing above a specified dosage, Treatment for a duration exceeding 3 days, Treatment of all pain</v>
      </c>
      <c r="BG249" t="s">
        <v>1393</v>
      </c>
      <c r="BH249" t="s">
        <v>1394</v>
      </c>
      <c r="BI249" t="str">
        <f>("Hospital treatment, Hospice care, Cancer related care, Palliative care, Emergency Situations, Sickle cell disease")</f>
        <v>Hospital treatment, Hospice care, Cancer related care, Palliative care, Emergency Situations, Sickle cell disease</v>
      </c>
      <c r="BJ249" t="s">
        <v>1392</v>
      </c>
      <c r="BL249" t="str">
        <f>("Representative, Guardian")</f>
        <v>Representative, Guardian</v>
      </c>
      <c r="BM249" t="s">
        <v>1387</v>
      </c>
      <c r="BN249" t="s">
        <v>1395</v>
      </c>
      <c r="BO249">
        <v>1</v>
      </c>
      <c r="BP249" t="s">
        <v>1392</v>
      </c>
      <c r="BR249">
        <v>0</v>
      </c>
      <c r="BU249" t="str">
        <f>("Documentation of informed consent")</f>
        <v>Documentation of informed consent</v>
      </c>
      <c r="BX249" t="str">
        <f>("Benefits of the use of the drug, Risks of the use of the drug, Alternative treatment options")</f>
        <v>Benefits of the use of the drug, Risks of the use of the drug, Alternative treatment options</v>
      </c>
      <c r="BY249" t="s">
        <v>1392</v>
      </c>
      <c r="CA249" t="str">
        <f>("Risk of “dependence”, Risk of side effects, Risk of addiction, Risk of misuse, Risk to the fetus")</f>
        <v>Risk of “dependence”, Risk of side effects, Risk of addiction, Risk of misuse, Risk to the fetus</v>
      </c>
      <c r="CB249" t="s">
        <v>1392</v>
      </c>
      <c r="CD249" t="str">
        <f>("All controlled substances, including all opioids, All opioids ")</f>
        <v xml:space="preserve">All controlled substances, including all opioids, All opioids </v>
      </c>
      <c r="CE249" t="s">
        <v>1387</v>
      </c>
      <c r="CF249" t="s">
        <v>1391</v>
      </c>
      <c r="CG249">
        <v>1</v>
      </c>
      <c r="CH249" t="s">
        <v>1382</v>
      </c>
      <c r="CJ249" t="str">
        <f t="shared" si="214"/>
        <v>Licensing board of the practitioner violating the law</v>
      </c>
      <c r="CK249" t="s">
        <v>1383</v>
      </c>
      <c r="CM249" t="str">
        <f t="shared" si="215"/>
        <v>Professional disciplinary action</v>
      </c>
      <c r="CN249" t="s">
        <v>1382</v>
      </c>
    </row>
    <row r="250" spans="1:92" x14ac:dyDescent="0.35">
      <c r="A250" t="s">
        <v>265</v>
      </c>
      <c r="B250" s="1">
        <v>41640</v>
      </c>
      <c r="C250" s="1">
        <v>42190</v>
      </c>
      <c r="D250" t="str">
        <f>("No")</f>
        <v>No</v>
      </c>
    </row>
    <row r="251" spans="1:92" x14ac:dyDescent="0.35">
      <c r="A251" t="s">
        <v>265</v>
      </c>
      <c r="B251" s="1">
        <v>42191</v>
      </c>
      <c r="C251" s="1">
        <v>42219</v>
      </c>
      <c r="D251" t="str">
        <f>("No")</f>
        <v>No</v>
      </c>
    </row>
    <row r="252" spans="1:92" x14ac:dyDescent="0.35">
      <c r="A252" t="s">
        <v>265</v>
      </c>
      <c r="B252" s="1">
        <v>42220</v>
      </c>
      <c r="C252" s="1">
        <v>42557</v>
      </c>
      <c r="D252" t="str">
        <f t="shared" ref="D252:D257" si="216">("Yes, for both adults and minors ")</f>
        <v xml:space="preserve">Yes, for both adults and minors </v>
      </c>
      <c r="E252" t="s">
        <v>1399</v>
      </c>
      <c r="G252" t="str">
        <f t="shared" ref="G252:G257" si="217">("No")</f>
        <v>No</v>
      </c>
      <c r="J252">
        <v>1</v>
      </c>
      <c r="K252" t="s">
        <v>1399</v>
      </c>
      <c r="M252" t="str">
        <f>("Physicians")</f>
        <v>Physicians</v>
      </c>
      <c r="N252" t="s">
        <v>1399</v>
      </c>
      <c r="P252" t="str">
        <f>("Treatment of chronic pain")</f>
        <v>Treatment of chronic pain</v>
      </c>
      <c r="Q252" t="s">
        <v>1399</v>
      </c>
      <c r="S252" t="str">
        <f t="shared" ref="S252:S257" si="218">("No exceptions specified ")</f>
        <v xml:space="preserve">No exceptions specified </v>
      </c>
      <c r="V252">
        <v>1</v>
      </c>
      <c r="W252" t="s">
        <v>1399</v>
      </c>
      <c r="Y252">
        <v>1</v>
      </c>
      <c r="Z252" t="s">
        <v>1399</v>
      </c>
      <c r="AB252">
        <v>0</v>
      </c>
      <c r="AE252" t="str">
        <f t="shared" ref="AE252:AE257" si="219">("Documentation of informed consent")</f>
        <v>Documentation of informed consent</v>
      </c>
      <c r="AH252" t="str">
        <f t="shared" ref="AH252:AH257" si="220">("Benefits of the use of the drug, Risks of the use of the drug, Alternative treatment options")</f>
        <v>Benefits of the use of the drug, Risks of the use of the drug, Alternative treatment options</v>
      </c>
      <c r="AI252" t="s">
        <v>1399</v>
      </c>
      <c r="AK252" t="str">
        <f t="shared" ref="AK252:AK257" si="221">("Risk of “dependence”, Risk of side effects, Risk of addiction, Risk of withdrawal, Risk of tolerance")</f>
        <v>Risk of “dependence”, Risk of side effects, Risk of addiction, Risk of withdrawal, Risk of tolerance</v>
      </c>
      <c r="AL252" t="s">
        <v>1399</v>
      </c>
      <c r="AN252" t="str">
        <f>("All controlled substances, including all opioids")</f>
        <v>All controlled substances, including all opioids</v>
      </c>
      <c r="AO252" t="s">
        <v>1399</v>
      </c>
      <c r="AQ252">
        <v>1</v>
      </c>
      <c r="AR252" t="s">
        <v>1400</v>
      </c>
      <c r="AT252" t="str">
        <f t="shared" ref="AT252:AT257" si="222">("Board of medicine")</f>
        <v>Board of medicine</v>
      </c>
      <c r="AU252" t="s">
        <v>1401</v>
      </c>
      <c r="AW252" t="str">
        <f t="shared" ref="AW252:AW257" si="223">("Civil penalty, Professional disciplinary action")</f>
        <v>Civil penalty, Professional disciplinary action</v>
      </c>
      <c r="AX252" t="s">
        <v>1402</v>
      </c>
      <c r="AZ252">
        <v>1</v>
      </c>
      <c r="BA252" t="s">
        <v>1399</v>
      </c>
      <c r="BC252" t="str">
        <f>("Physicians")</f>
        <v>Physicians</v>
      </c>
      <c r="BD252" t="s">
        <v>1399</v>
      </c>
      <c r="BF252" t="str">
        <f>("Treatment of chronic pain")</f>
        <v>Treatment of chronic pain</v>
      </c>
      <c r="BI252" t="str">
        <f t="shared" ref="BI252:BI257" si="224">("No exceptions specified")</f>
        <v>No exceptions specified</v>
      </c>
      <c r="BL252" t="str">
        <f t="shared" ref="BL252:BL257" si="225">("Guardian, Surrogate")</f>
        <v>Guardian, Surrogate</v>
      </c>
      <c r="BM252" t="s">
        <v>1399</v>
      </c>
      <c r="BO252">
        <v>1</v>
      </c>
      <c r="BP252" t="s">
        <v>1399</v>
      </c>
      <c r="BR252">
        <v>0</v>
      </c>
      <c r="BU252" t="str">
        <f t="shared" ref="BU252:BU257" si="226">("Documentation of informed consent")</f>
        <v>Documentation of informed consent</v>
      </c>
      <c r="BX252" t="str">
        <f t="shared" ref="BX252:BX257" si="227">("Benefits of the use of the drug, Risks of the use of the drug, Alternative treatment options")</f>
        <v>Benefits of the use of the drug, Risks of the use of the drug, Alternative treatment options</v>
      </c>
      <c r="BY252" t="s">
        <v>1399</v>
      </c>
      <c r="CA252" t="str">
        <f t="shared" ref="CA252:CA257" si="228">("Risk of “dependence”, Risk of side effects, Risk of addiction, Risk of withdrawal, Risk of tolerance")</f>
        <v>Risk of “dependence”, Risk of side effects, Risk of addiction, Risk of withdrawal, Risk of tolerance</v>
      </c>
      <c r="CB252" t="s">
        <v>1399</v>
      </c>
      <c r="CD252" t="str">
        <f>("All controlled substances, including all opioids")</f>
        <v>All controlled substances, including all opioids</v>
      </c>
      <c r="CE252" t="s">
        <v>1399</v>
      </c>
      <c r="CG252">
        <v>1</v>
      </c>
      <c r="CH252" t="s">
        <v>1400</v>
      </c>
      <c r="CJ252" t="str">
        <f t="shared" ref="CJ252:CJ257" si="229">("Board of medicine")</f>
        <v>Board of medicine</v>
      </c>
      <c r="CK252" t="s">
        <v>1400</v>
      </c>
      <c r="CM252" t="str">
        <f t="shared" ref="CM252:CM257" si="230">("Civil penalty, Professional disciplinary action")</f>
        <v>Civil penalty, Professional disciplinary action</v>
      </c>
      <c r="CN252" t="s">
        <v>1400</v>
      </c>
    </row>
    <row r="253" spans="1:92" x14ac:dyDescent="0.35">
      <c r="A253" t="s">
        <v>265</v>
      </c>
      <c r="B253" s="1">
        <v>42558</v>
      </c>
      <c r="C253" s="1">
        <v>43152</v>
      </c>
      <c r="D253" t="str">
        <f t="shared" si="216"/>
        <v xml:space="preserve">Yes, for both adults and minors </v>
      </c>
      <c r="E253" t="s">
        <v>1399</v>
      </c>
      <c r="G253" t="str">
        <f t="shared" si="217"/>
        <v>No</v>
      </c>
      <c r="J253">
        <v>1</v>
      </c>
      <c r="K253" t="s">
        <v>1399</v>
      </c>
      <c r="M253" t="str">
        <f>("Physicians")</f>
        <v>Physicians</v>
      </c>
      <c r="N253" t="s">
        <v>1399</v>
      </c>
      <c r="P253" t="str">
        <f>("Treatment of chronic pain")</f>
        <v>Treatment of chronic pain</v>
      </c>
      <c r="Q253" t="s">
        <v>1399</v>
      </c>
      <c r="S253" t="str">
        <f t="shared" si="218"/>
        <v xml:space="preserve">No exceptions specified </v>
      </c>
      <c r="V253">
        <v>1</v>
      </c>
      <c r="W253" t="s">
        <v>1399</v>
      </c>
      <c r="Y253">
        <v>1</v>
      </c>
      <c r="Z253" t="s">
        <v>1399</v>
      </c>
      <c r="AB253">
        <v>0</v>
      </c>
      <c r="AE253" t="str">
        <f t="shared" si="219"/>
        <v>Documentation of informed consent</v>
      </c>
      <c r="AH253" t="str">
        <f t="shared" si="220"/>
        <v>Benefits of the use of the drug, Risks of the use of the drug, Alternative treatment options</v>
      </c>
      <c r="AI253" t="s">
        <v>1399</v>
      </c>
      <c r="AK253" t="str">
        <f t="shared" si="221"/>
        <v>Risk of “dependence”, Risk of side effects, Risk of addiction, Risk of withdrawal, Risk of tolerance</v>
      </c>
      <c r="AL253" t="s">
        <v>1399</v>
      </c>
      <c r="AN253" t="str">
        <f>("All controlled substances, including all opioids")</f>
        <v>All controlled substances, including all opioids</v>
      </c>
      <c r="AO253" t="s">
        <v>1399</v>
      </c>
      <c r="AQ253">
        <v>1</v>
      </c>
      <c r="AR253" t="s">
        <v>1403</v>
      </c>
      <c r="AT253" t="str">
        <f t="shared" si="222"/>
        <v>Board of medicine</v>
      </c>
      <c r="AU253" t="s">
        <v>1404</v>
      </c>
      <c r="AW253" t="str">
        <f t="shared" si="223"/>
        <v>Civil penalty, Professional disciplinary action</v>
      </c>
      <c r="AX253" t="s">
        <v>1405</v>
      </c>
      <c r="AZ253">
        <v>1</v>
      </c>
      <c r="BA253" t="s">
        <v>1399</v>
      </c>
      <c r="BC253" t="str">
        <f>("Physicians")</f>
        <v>Physicians</v>
      </c>
      <c r="BD253" t="s">
        <v>1399</v>
      </c>
      <c r="BF253" t="str">
        <f>("Treatment of chronic pain")</f>
        <v>Treatment of chronic pain</v>
      </c>
      <c r="BI253" t="str">
        <f t="shared" si="224"/>
        <v>No exceptions specified</v>
      </c>
      <c r="BL253" t="str">
        <f t="shared" si="225"/>
        <v>Guardian, Surrogate</v>
      </c>
      <c r="BM253" t="s">
        <v>1399</v>
      </c>
      <c r="BO253">
        <v>1</v>
      </c>
      <c r="BP253" t="s">
        <v>1399</v>
      </c>
      <c r="BR253">
        <v>0</v>
      </c>
      <c r="BU253" t="str">
        <f t="shared" si="226"/>
        <v>Documentation of informed consent</v>
      </c>
      <c r="BX253" t="str">
        <f t="shared" si="227"/>
        <v>Benefits of the use of the drug, Risks of the use of the drug, Alternative treatment options</v>
      </c>
      <c r="BY253" t="s">
        <v>1399</v>
      </c>
      <c r="CA253" t="str">
        <f t="shared" si="228"/>
        <v>Risk of “dependence”, Risk of side effects, Risk of addiction, Risk of withdrawal, Risk of tolerance</v>
      </c>
      <c r="CB253" t="s">
        <v>1399</v>
      </c>
      <c r="CD253" t="str">
        <f>("All controlled substances, including all opioids")</f>
        <v>All controlled substances, including all opioids</v>
      </c>
      <c r="CE253" t="s">
        <v>1399</v>
      </c>
      <c r="CG253">
        <v>1</v>
      </c>
      <c r="CH253" t="s">
        <v>1406</v>
      </c>
      <c r="CJ253" t="str">
        <f t="shared" si="229"/>
        <v>Board of medicine</v>
      </c>
      <c r="CK253" t="s">
        <v>1407</v>
      </c>
      <c r="CM253" t="str">
        <f t="shared" si="230"/>
        <v>Civil penalty, Professional disciplinary action</v>
      </c>
      <c r="CN253" t="s">
        <v>1408</v>
      </c>
    </row>
    <row r="254" spans="1:92" x14ac:dyDescent="0.35">
      <c r="A254" t="s">
        <v>265</v>
      </c>
      <c r="B254" s="1">
        <v>43153</v>
      </c>
      <c r="C254" s="1">
        <v>43302</v>
      </c>
      <c r="D254" t="str">
        <f t="shared" si="216"/>
        <v xml:space="preserve">Yes, for both adults and minors </v>
      </c>
      <c r="E254" t="s">
        <v>1399</v>
      </c>
      <c r="G254" t="str">
        <f t="shared" si="217"/>
        <v>No</v>
      </c>
      <c r="J254">
        <v>1</v>
      </c>
      <c r="K254" t="s">
        <v>1399</v>
      </c>
      <c r="M254" t="str">
        <f>("Physicians")</f>
        <v>Physicians</v>
      </c>
      <c r="N254" t="s">
        <v>1399</v>
      </c>
      <c r="P254" t="str">
        <f>("Treatment of chronic pain")</f>
        <v>Treatment of chronic pain</v>
      </c>
      <c r="Q254" t="s">
        <v>1399</v>
      </c>
      <c r="S254" t="str">
        <f t="shared" si="218"/>
        <v xml:space="preserve">No exceptions specified </v>
      </c>
      <c r="V254">
        <v>1</v>
      </c>
      <c r="W254" t="s">
        <v>1399</v>
      </c>
      <c r="Y254">
        <v>1</v>
      </c>
      <c r="Z254" t="s">
        <v>1399</v>
      </c>
      <c r="AB254">
        <v>0</v>
      </c>
      <c r="AE254" t="str">
        <f t="shared" si="219"/>
        <v>Documentation of informed consent</v>
      </c>
      <c r="AH254" t="str">
        <f t="shared" si="220"/>
        <v>Benefits of the use of the drug, Risks of the use of the drug, Alternative treatment options</v>
      </c>
      <c r="AI254" t="s">
        <v>1399</v>
      </c>
      <c r="AK254" t="str">
        <f t="shared" si="221"/>
        <v>Risk of “dependence”, Risk of side effects, Risk of addiction, Risk of withdrawal, Risk of tolerance</v>
      </c>
      <c r="AL254" t="s">
        <v>1399</v>
      </c>
      <c r="AN254" t="str">
        <f>("All controlled substances, including all opioids")</f>
        <v>All controlled substances, including all opioids</v>
      </c>
      <c r="AO254" t="s">
        <v>1399</v>
      </c>
      <c r="AQ254">
        <v>1</v>
      </c>
      <c r="AR254" t="s">
        <v>1403</v>
      </c>
      <c r="AT254" t="str">
        <f t="shared" si="222"/>
        <v>Board of medicine</v>
      </c>
      <c r="AU254" t="s">
        <v>1404</v>
      </c>
      <c r="AW254" t="str">
        <f t="shared" si="223"/>
        <v>Civil penalty, Professional disciplinary action</v>
      </c>
      <c r="AX254" t="s">
        <v>1405</v>
      </c>
      <c r="AZ254">
        <v>1</v>
      </c>
      <c r="BA254" t="s">
        <v>1399</v>
      </c>
      <c r="BC254" t="str">
        <f>("Physicians")</f>
        <v>Physicians</v>
      </c>
      <c r="BD254" t="s">
        <v>1399</v>
      </c>
      <c r="BF254" t="str">
        <f>("Treatment of chronic pain")</f>
        <v>Treatment of chronic pain</v>
      </c>
      <c r="BI254" t="str">
        <f t="shared" si="224"/>
        <v>No exceptions specified</v>
      </c>
      <c r="BL254" t="str">
        <f t="shared" si="225"/>
        <v>Guardian, Surrogate</v>
      </c>
      <c r="BM254" t="s">
        <v>1399</v>
      </c>
      <c r="BO254">
        <v>1</v>
      </c>
      <c r="BP254" t="s">
        <v>1399</v>
      </c>
      <c r="BR254">
        <v>0</v>
      </c>
      <c r="BU254" t="str">
        <f t="shared" si="226"/>
        <v>Documentation of informed consent</v>
      </c>
      <c r="BX254" t="str">
        <f t="shared" si="227"/>
        <v>Benefits of the use of the drug, Risks of the use of the drug, Alternative treatment options</v>
      </c>
      <c r="BY254" t="s">
        <v>1399</v>
      </c>
      <c r="CA254" t="str">
        <f t="shared" si="228"/>
        <v>Risk of “dependence”, Risk of side effects, Risk of addiction, Risk of withdrawal, Risk of tolerance</v>
      </c>
      <c r="CB254" t="s">
        <v>1399</v>
      </c>
      <c r="CD254" t="str">
        <f>("All controlled substances, including all opioids")</f>
        <v>All controlled substances, including all opioids</v>
      </c>
      <c r="CE254" t="s">
        <v>1399</v>
      </c>
      <c r="CG254">
        <v>1</v>
      </c>
      <c r="CH254" t="s">
        <v>1406</v>
      </c>
      <c r="CJ254" t="str">
        <f t="shared" si="229"/>
        <v>Board of medicine</v>
      </c>
      <c r="CK254" t="s">
        <v>1407</v>
      </c>
      <c r="CM254" t="str">
        <f t="shared" si="230"/>
        <v>Civil penalty, Professional disciplinary action</v>
      </c>
      <c r="CN254" t="s">
        <v>1408</v>
      </c>
    </row>
    <row r="255" spans="1:92" x14ac:dyDescent="0.35">
      <c r="A255" t="s">
        <v>265</v>
      </c>
      <c r="B255" s="1">
        <v>43303</v>
      </c>
      <c r="C255" s="1">
        <v>43466</v>
      </c>
      <c r="D255" t="str">
        <f t="shared" si="216"/>
        <v xml:space="preserve">Yes, for both adults and minors </v>
      </c>
      <c r="E255" t="s">
        <v>1399</v>
      </c>
      <c r="G255" t="str">
        <f t="shared" si="217"/>
        <v>No</v>
      </c>
      <c r="J255">
        <v>1</v>
      </c>
      <c r="K255" t="s">
        <v>1399</v>
      </c>
      <c r="M255" t="str">
        <f>("Physicians")</f>
        <v>Physicians</v>
      </c>
      <c r="N255" t="s">
        <v>1399</v>
      </c>
      <c r="P255" t="str">
        <f>("Treatment of chronic pain")</f>
        <v>Treatment of chronic pain</v>
      </c>
      <c r="Q255" t="s">
        <v>1399</v>
      </c>
      <c r="S255" t="str">
        <f t="shared" si="218"/>
        <v xml:space="preserve">No exceptions specified </v>
      </c>
      <c r="V255">
        <v>1</v>
      </c>
      <c r="W255" t="s">
        <v>1399</v>
      </c>
      <c r="Y255">
        <v>1</v>
      </c>
      <c r="Z255" t="s">
        <v>1399</v>
      </c>
      <c r="AB255">
        <v>0</v>
      </c>
      <c r="AE255" t="str">
        <f t="shared" si="219"/>
        <v>Documentation of informed consent</v>
      </c>
      <c r="AH255" t="str">
        <f t="shared" si="220"/>
        <v>Benefits of the use of the drug, Risks of the use of the drug, Alternative treatment options</v>
      </c>
      <c r="AI255" t="s">
        <v>1399</v>
      </c>
      <c r="AK255" t="str">
        <f t="shared" si="221"/>
        <v>Risk of “dependence”, Risk of side effects, Risk of addiction, Risk of withdrawal, Risk of tolerance</v>
      </c>
      <c r="AL255" t="s">
        <v>1399</v>
      </c>
      <c r="AN255" t="str">
        <f>("All controlled substances, including all opioids")</f>
        <v>All controlled substances, including all opioids</v>
      </c>
      <c r="AO255" t="s">
        <v>1399</v>
      </c>
      <c r="AQ255">
        <v>1</v>
      </c>
      <c r="AR255" t="s">
        <v>1403</v>
      </c>
      <c r="AT255" t="str">
        <f t="shared" si="222"/>
        <v>Board of medicine</v>
      </c>
      <c r="AU255" t="s">
        <v>1404</v>
      </c>
      <c r="AW255" t="str">
        <f t="shared" si="223"/>
        <v>Civil penalty, Professional disciplinary action</v>
      </c>
      <c r="AX255" t="s">
        <v>1405</v>
      </c>
      <c r="AZ255">
        <v>1</v>
      </c>
      <c r="BA255" t="s">
        <v>1399</v>
      </c>
      <c r="BC255" t="str">
        <f>("Physicians")</f>
        <v>Physicians</v>
      </c>
      <c r="BD255" t="s">
        <v>1399</v>
      </c>
      <c r="BF255" t="str">
        <f>("Treatment of chronic pain")</f>
        <v>Treatment of chronic pain</v>
      </c>
      <c r="BI255" t="str">
        <f t="shared" si="224"/>
        <v>No exceptions specified</v>
      </c>
      <c r="BL255" t="str">
        <f t="shared" si="225"/>
        <v>Guardian, Surrogate</v>
      </c>
      <c r="BM255" t="s">
        <v>1399</v>
      </c>
      <c r="BO255">
        <v>1</v>
      </c>
      <c r="BP255" t="s">
        <v>1399</v>
      </c>
      <c r="BR255">
        <v>0</v>
      </c>
      <c r="BU255" t="str">
        <f t="shared" si="226"/>
        <v>Documentation of informed consent</v>
      </c>
      <c r="BX255" t="str">
        <f t="shared" si="227"/>
        <v>Benefits of the use of the drug, Risks of the use of the drug, Alternative treatment options</v>
      </c>
      <c r="BY255" t="s">
        <v>1399</v>
      </c>
      <c r="CA255" t="str">
        <f t="shared" si="228"/>
        <v>Risk of “dependence”, Risk of side effects, Risk of addiction, Risk of withdrawal, Risk of tolerance</v>
      </c>
      <c r="CB255" t="s">
        <v>1399</v>
      </c>
      <c r="CD255" t="str">
        <f>("All controlled substances, including all opioids")</f>
        <v>All controlled substances, including all opioids</v>
      </c>
      <c r="CE255" t="s">
        <v>1399</v>
      </c>
      <c r="CG255">
        <v>1</v>
      </c>
      <c r="CH255" t="s">
        <v>1406</v>
      </c>
      <c r="CJ255" t="str">
        <f t="shared" si="229"/>
        <v>Board of medicine</v>
      </c>
      <c r="CK255" t="s">
        <v>1409</v>
      </c>
      <c r="CM255" t="str">
        <f t="shared" si="230"/>
        <v>Civil penalty, Professional disciplinary action</v>
      </c>
      <c r="CN255" t="s">
        <v>1408</v>
      </c>
    </row>
    <row r="256" spans="1:92" x14ac:dyDescent="0.35">
      <c r="A256" t="s">
        <v>265</v>
      </c>
      <c r="B256" s="1">
        <v>43467</v>
      </c>
      <c r="C256" s="1">
        <v>43708</v>
      </c>
      <c r="D256" t="str">
        <f t="shared" si="216"/>
        <v xml:space="preserve">Yes, for both adults and minors </v>
      </c>
      <c r="E256" t="s">
        <v>1399</v>
      </c>
      <c r="G256" t="str">
        <f t="shared" si="217"/>
        <v>No</v>
      </c>
      <c r="J256">
        <v>1</v>
      </c>
      <c r="K256" t="s">
        <v>1399</v>
      </c>
      <c r="M256" t="str">
        <f>("Physicians")</f>
        <v>Physicians</v>
      </c>
      <c r="N256" t="s">
        <v>1399</v>
      </c>
      <c r="P256" t="str">
        <f>("Treatment of chronic pain")</f>
        <v>Treatment of chronic pain</v>
      </c>
      <c r="Q256" t="s">
        <v>1399</v>
      </c>
      <c r="S256" t="str">
        <f t="shared" si="218"/>
        <v xml:space="preserve">No exceptions specified </v>
      </c>
      <c r="V256">
        <v>1</v>
      </c>
      <c r="W256" t="s">
        <v>1399</v>
      </c>
      <c r="Y256">
        <v>1</v>
      </c>
      <c r="Z256" t="s">
        <v>1399</v>
      </c>
      <c r="AB256">
        <v>0</v>
      </c>
      <c r="AE256" t="str">
        <f t="shared" si="219"/>
        <v>Documentation of informed consent</v>
      </c>
      <c r="AH256" t="str">
        <f t="shared" si="220"/>
        <v>Benefits of the use of the drug, Risks of the use of the drug, Alternative treatment options</v>
      </c>
      <c r="AI256" t="s">
        <v>1399</v>
      </c>
      <c r="AK256" t="str">
        <f t="shared" si="221"/>
        <v>Risk of “dependence”, Risk of side effects, Risk of addiction, Risk of withdrawal, Risk of tolerance</v>
      </c>
      <c r="AL256" t="s">
        <v>1399</v>
      </c>
      <c r="AN256" t="str">
        <f>("All controlled substances, including all opioids")</f>
        <v>All controlled substances, including all opioids</v>
      </c>
      <c r="AO256" t="s">
        <v>1399</v>
      </c>
      <c r="AQ256">
        <v>1</v>
      </c>
      <c r="AR256" t="s">
        <v>1403</v>
      </c>
      <c r="AT256" t="str">
        <f t="shared" si="222"/>
        <v>Board of medicine</v>
      </c>
      <c r="AU256" t="s">
        <v>1404</v>
      </c>
      <c r="AW256" t="str">
        <f t="shared" si="223"/>
        <v>Civil penalty, Professional disciplinary action</v>
      </c>
      <c r="AX256" t="s">
        <v>1405</v>
      </c>
      <c r="AZ256">
        <v>1</v>
      </c>
      <c r="BA256" t="s">
        <v>1399</v>
      </c>
      <c r="BC256" t="str">
        <f>("Physicians")</f>
        <v>Physicians</v>
      </c>
      <c r="BD256" t="s">
        <v>1399</v>
      </c>
      <c r="BF256" t="str">
        <f>("Treatment of chronic pain")</f>
        <v>Treatment of chronic pain</v>
      </c>
      <c r="BI256" t="str">
        <f t="shared" si="224"/>
        <v>No exceptions specified</v>
      </c>
      <c r="BL256" t="str">
        <f t="shared" si="225"/>
        <v>Guardian, Surrogate</v>
      </c>
      <c r="BM256" t="s">
        <v>1399</v>
      </c>
      <c r="BO256">
        <v>1</v>
      </c>
      <c r="BP256" t="s">
        <v>1399</v>
      </c>
      <c r="BR256">
        <v>0</v>
      </c>
      <c r="BU256" t="str">
        <f t="shared" si="226"/>
        <v>Documentation of informed consent</v>
      </c>
      <c r="BX256" t="str">
        <f t="shared" si="227"/>
        <v>Benefits of the use of the drug, Risks of the use of the drug, Alternative treatment options</v>
      </c>
      <c r="BY256" t="s">
        <v>1399</v>
      </c>
      <c r="CA256" t="str">
        <f t="shared" si="228"/>
        <v>Risk of “dependence”, Risk of side effects, Risk of addiction, Risk of withdrawal, Risk of tolerance</v>
      </c>
      <c r="CB256" t="s">
        <v>1399</v>
      </c>
      <c r="CD256" t="str">
        <f>("All controlled substances, including all opioids")</f>
        <v>All controlled substances, including all opioids</v>
      </c>
      <c r="CE256" t="s">
        <v>1399</v>
      </c>
      <c r="CG256">
        <v>1</v>
      </c>
      <c r="CH256" t="s">
        <v>1406</v>
      </c>
      <c r="CJ256" t="str">
        <f t="shared" si="229"/>
        <v>Board of medicine</v>
      </c>
      <c r="CK256" t="s">
        <v>1409</v>
      </c>
      <c r="CM256" t="str">
        <f t="shared" si="230"/>
        <v>Civil penalty, Professional disciplinary action</v>
      </c>
      <c r="CN256" t="s">
        <v>1408</v>
      </c>
    </row>
    <row r="257" spans="1:92" x14ac:dyDescent="0.35">
      <c r="A257" t="s">
        <v>265</v>
      </c>
      <c r="B257" s="1">
        <v>43709</v>
      </c>
      <c r="C257" s="1">
        <v>43830</v>
      </c>
      <c r="D257" t="str">
        <f t="shared" si="216"/>
        <v xml:space="preserve">Yes, for both adults and minors </v>
      </c>
      <c r="E257" t="s">
        <v>1399</v>
      </c>
      <c r="G257" t="str">
        <f t="shared" si="217"/>
        <v>No</v>
      </c>
      <c r="J257">
        <v>1</v>
      </c>
      <c r="K257" t="s">
        <v>1399</v>
      </c>
      <c r="M257" t="str">
        <f>("Physicians, Optometrist")</f>
        <v>Physicians, Optometrist</v>
      </c>
      <c r="N257" t="s">
        <v>1410</v>
      </c>
      <c r="P257" t="str">
        <f>("Treatment of chronic pain, Informed consent must be obtained in all circumstances")</f>
        <v>Treatment of chronic pain, Informed consent must be obtained in all circumstances</v>
      </c>
      <c r="Q257" t="s">
        <v>1399</v>
      </c>
      <c r="R257" t="s">
        <v>1411</v>
      </c>
      <c r="S257" t="str">
        <f t="shared" si="218"/>
        <v xml:space="preserve">No exceptions specified </v>
      </c>
      <c r="V257">
        <v>1</v>
      </c>
      <c r="W257" t="s">
        <v>1399</v>
      </c>
      <c r="Y257">
        <v>1</v>
      </c>
      <c r="Z257" t="s">
        <v>1399</v>
      </c>
      <c r="AB257">
        <v>0</v>
      </c>
      <c r="AE257" t="str">
        <f t="shared" si="219"/>
        <v>Documentation of informed consent</v>
      </c>
      <c r="AH257" t="str">
        <f t="shared" si="220"/>
        <v>Benefits of the use of the drug, Risks of the use of the drug, Alternative treatment options</v>
      </c>
      <c r="AI257" t="s">
        <v>1399</v>
      </c>
      <c r="AK257" t="str">
        <f t="shared" si="221"/>
        <v>Risk of “dependence”, Risk of side effects, Risk of addiction, Risk of withdrawal, Risk of tolerance</v>
      </c>
      <c r="AL257" t="s">
        <v>1399</v>
      </c>
      <c r="AN257" t="str">
        <f>("All controlled substances, including all opioids, All Schedule III drugs, including opioids, All Schedule IV drugs, including opioids, All Schedule V drugs, including opioids")</f>
        <v>All controlled substances, including all opioids, All Schedule III drugs, including opioids, All Schedule IV drugs, including opioids, All Schedule V drugs, including opioids</v>
      </c>
      <c r="AO257" t="s">
        <v>1399</v>
      </c>
      <c r="AP257" t="s">
        <v>1412</v>
      </c>
      <c r="AQ257">
        <v>1</v>
      </c>
      <c r="AR257" t="s">
        <v>1413</v>
      </c>
      <c r="AT257" t="str">
        <f t="shared" si="222"/>
        <v>Board of medicine</v>
      </c>
      <c r="AU257" t="s">
        <v>1404</v>
      </c>
      <c r="AW257" t="str">
        <f t="shared" si="223"/>
        <v>Civil penalty, Professional disciplinary action</v>
      </c>
      <c r="AX257" t="s">
        <v>1405</v>
      </c>
      <c r="AZ257">
        <v>1</v>
      </c>
      <c r="BA257" t="s">
        <v>1399</v>
      </c>
      <c r="BC257" t="str">
        <f>("Physicians, Optometrist")</f>
        <v>Physicians, Optometrist</v>
      </c>
      <c r="BD257" t="s">
        <v>1410</v>
      </c>
      <c r="BF257" t="str">
        <f>("Treatment of chronic pain, Informed consent must be obtained in all circumstances")</f>
        <v>Treatment of chronic pain, Informed consent must be obtained in all circumstances</v>
      </c>
      <c r="BH257" t="s">
        <v>1411</v>
      </c>
      <c r="BI257" t="str">
        <f t="shared" si="224"/>
        <v>No exceptions specified</v>
      </c>
      <c r="BL257" t="str">
        <f t="shared" si="225"/>
        <v>Guardian, Surrogate</v>
      </c>
      <c r="BM257" t="s">
        <v>1399</v>
      </c>
      <c r="BO257">
        <v>1</v>
      </c>
      <c r="BP257" t="s">
        <v>1399</v>
      </c>
      <c r="BR257">
        <v>0</v>
      </c>
      <c r="BU257" t="str">
        <f t="shared" si="226"/>
        <v>Documentation of informed consent</v>
      </c>
      <c r="BX257" t="str">
        <f t="shared" si="227"/>
        <v>Benefits of the use of the drug, Risks of the use of the drug, Alternative treatment options</v>
      </c>
      <c r="BY257" t="s">
        <v>1399</v>
      </c>
      <c r="CA257" t="str">
        <f t="shared" si="228"/>
        <v>Risk of “dependence”, Risk of side effects, Risk of addiction, Risk of withdrawal, Risk of tolerance</v>
      </c>
      <c r="CB257" t="s">
        <v>1399</v>
      </c>
      <c r="CD257" t="str">
        <f>("All controlled substances, including all opioids, All Schedule III drugs, including opioids, All Schedule IV drugs, including opioids, All Schedule V drugs, including opioids")</f>
        <v>All controlled substances, including all opioids, All Schedule III drugs, including opioids, All Schedule IV drugs, including opioids, All Schedule V drugs, including opioids</v>
      </c>
      <c r="CE257" t="s">
        <v>1399</v>
      </c>
      <c r="CF257" t="s">
        <v>1414</v>
      </c>
      <c r="CG257">
        <v>1</v>
      </c>
      <c r="CH257" t="s">
        <v>1415</v>
      </c>
      <c r="CJ257" t="str">
        <f t="shared" si="229"/>
        <v>Board of medicine</v>
      </c>
      <c r="CK257" t="s">
        <v>1416</v>
      </c>
      <c r="CM257" t="str">
        <f t="shared" si="230"/>
        <v>Civil penalty, Professional disciplinary action</v>
      </c>
      <c r="CN257" t="s">
        <v>1405</v>
      </c>
    </row>
    <row r="258" spans="1:92" x14ac:dyDescent="0.35">
      <c r="A258" t="s">
        <v>266</v>
      </c>
      <c r="B258" s="1">
        <v>41640</v>
      </c>
      <c r="C258" s="1">
        <v>43598</v>
      </c>
      <c r="D258" t="str">
        <f>("No")</f>
        <v>No</v>
      </c>
    </row>
    <row r="259" spans="1:92" x14ac:dyDescent="0.35">
      <c r="A259" t="s">
        <v>266</v>
      </c>
      <c r="B259" s="1">
        <v>43599</v>
      </c>
      <c r="C259" s="1">
        <v>43807</v>
      </c>
      <c r="D259" t="str">
        <f>("Yes, for both adults and minors ")</f>
        <v xml:space="preserve">Yes, for both adults and minors </v>
      </c>
      <c r="E259" t="s">
        <v>1417</v>
      </c>
      <c r="G259" t="str">
        <f>("No")</f>
        <v>No</v>
      </c>
      <c r="J259">
        <v>1</v>
      </c>
      <c r="K259" t="s">
        <v>1417</v>
      </c>
      <c r="M259" t="str">
        <f>("Physicians, Dentists, Nurse practitioners, Physician Assistants, Optometrist, Podiatrist")</f>
        <v>Physicians, Dentists, Nurse practitioners, Physician Assistants, Optometrist, Podiatrist</v>
      </c>
      <c r="N259" t="s">
        <v>1418</v>
      </c>
      <c r="P259" t="str">
        <f>("Initial prescriptions")</f>
        <v>Initial prescriptions</v>
      </c>
      <c r="Q259" t="s">
        <v>1417</v>
      </c>
      <c r="S259" t="str">
        <f>("Hospice care, Cancer related care")</f>
        <v>Hospice care, Cancer related care</v>
      </c>
      <c r="T259" t="s">
        <v>1417</v>
      </c>
      <c r="V259">
        <v>0</v>
      </c>
      <c r="Y259">
        <v>0</v>
      </c>
      <c r="AH259" t="str">
        <f>("Benefits of the use of the drug, Risks of the use of the drug, Alternative treatment options")</f>
        <v>Benefits of the use of the drug, Risks of the use of the drug, Alternative treatment options</v>
      </c>
      <c r="AI259" t="s">
        <v>1417</v>
      </c>
      <c r="AK259" t="str">
        <f>("Risk of overdose, Risk of addiction, Risk of drug interaction")</f>
        <v>Risk of overdose, Risk of addiction, Risk of drug interaction</v>
      </c>
      <c r="AL259" t="s">
        <v>1417</v>
      </c>
      <c r="AN259" t="str">
        <f>("All opioids ")</f>
        <v xml:space="preserve">All opioids </v>
      </c>
      <c r="AO259" t="s">
        <v>1417</v>
      </c>
      <c r="AQ259">
        <v>1</v>
      </c>
      <c r="AR259" t="s">
        <v>1419</v>
      </c>
      <c r="AT259" t="str">
        <f>("Department of licensing and regulatory affairs")</f>
        <v>Department of licensing and regulatory affairs</v>
      </c>
      <c r="AU259" t="s">
        <v>1420</v>
      </c>
      <c r="AW259" t="str">
        <f>("Professional disciplinary action")</f>
        <v>Professional disciplinary action</v>
      </c>
      <c r="AX259" t="s">
        <v>1419</v>
      </c>
      <c r="AZ259">
        <v>1</v>
      </c>
      <c r="BA259" t="s">
        <v>1417</v>
      </c>
      <c r="BC259" t="str">
        <f>("Physicians, Dentists, Nurse practitioners, Physician Assistants, Optometrist, Podiatrist")</f>
        <v>Physicians, Dentists, Nurse practitioners, Physician Assistants, Optometrist, Podiatrist</v>
      </c>
      <c r="BD259" t="s">
        <v>1421</v>
      </c>
      <c r="BF259" t="str">
        <f>("Initial prescriptions")</f>
        <v>Initial prescriptions</v>
      </c>
      <c r="BG259" t="s">
        <v>1417</v>
      </c>
      <c r="BI259" t="str">
        <f>("Hospice care, Cancer related care")</f>
        <v>Hospice care, Cancer related care</v>
      </c>
      <c r="BJ259" t="s">
        <v>1417</v>
      </c>
      <c r="BL259" t="str">
        <f>("Parent, Guardian")</f>
        <v>Parent, Guardian</v>
      </c>
      <c r="BM259" t="s">
        <v>1417</v>
      </c>
      <c r="BO259">
        <v>0</v>
      </c>
      <c r="BX259" t="str">
        <f>("Benefits of the use of the drug, Risks of the use of the drug, Alternative treatment options")</f>
        <v>Benefits of the use of the drug, Risks of the use of the drug, Alternative treatment options</v>
      </c>
      <c r="BY259" t="s">
        <v>1417</v>
      </c>
      <c r="CA259" t="str">
        <f>("Risk of overdose, Risk of addiction, Risk of drug interaction ")</f>
        <v xml:space="preserve">Risk of overdose, Risk of addiction, Risk of drug interaction </v>
      </c>
      <c r="CB259" t="s">
        <v>1417</v>
      </c>
      <c r="CD259" t="str">
        <f>("All opioids ")</f>
        <v xml:space="preserve">All opioids </v>
      </c>
      <c r="CE259" t="s">
        <v>1417</v>
      </c>
      <c r="CG259">
        <v>1</v>
      </c>
      <c r="CH259" t="s">
        <v>1422</v>
      </c>
      <c r="CJ259" t="str">
        <f>("Department of licensing and regulatory affairs")</f>
        <v>Department of licensing and regulatory affairs</v>
      </c>
      <c r="CK259" t="s">
        <v>1423</v>
      </c>
      <c r="CM259" t="str">
        <f>("Professional disciplinary action")</f>
        <v>Professional disciplinary action</v>
      </c>
      <c r="CN259" t="s">
        <v>1419</v>
      </c>
    </row>
    <row r="260" spans="1:92" x14ac:dyDescent="0.35">
      <c r="A260" t="s">
        <v>266</v>
      </c>
      <c r="B260" s="1">
        <v>43808</v>
      </c>
      <c r="C260" s="1">
        <v>43821</v>
      </c>
      <c r="D260" t="str">
        <f>("Yes, for both adults and minors ")</f>
        <v xml:space="preserve">Yes, for both adults and minors </v>
      </c>
      <c r="E260" t="s">
        <v>1417</v>
      </c>
      <c r="G260" t="str">
        <f>("No")</f>
        <v>No</v>
      </c>
      <c r="J260">
        <v>1</v>
      </c>
      <c r="K260" t="s">
        <v>1417</v>
      </c>
      <c r="M260" t="str">
        <f>("Physicians, Dentists, Nurse practitioners, Physician Assistants, Optometrist, Podiatrist")</f>
        <v>Physicians, Dentists, Nurse practitioners, Physician Assistants, Optometrist, Podiatrist</v>
      </c>
      <c r="N260" t="s">
        <v>1418</v>
      </c>
      <c r="P260" t="str">
        <f>("Initial prescriptions")</f>
        <v>Initial prescriptions</v>
      </c>
      <c r="Q260" t="s">
        <v>1417</v>
      </c>
      <c r="S260" t="str">
        <f>("Hospice care, Cancer related care")</f>
        <v>Hospice care, Cancer related care</v>
      </c>
      <c r="T260" t="s">
        <v>1417</v>
      </c>
      <c r="V260">
        <v>0</v>
      </c>
      <c r="Y260">
        <v>0</v>
      </c>
      <c r="AH260" t="str">
        <f>("Benefits of the use of the drug, Risks of the use of the drug, Alternative treatment options")</f>
        <v>Benefits of the use of the drug, Risks of the use of the drug, Alternative treatment options</v>
      </c>
      <c r="AI260" t="s">
        <v>1417</v>
      </c>
      <c r="AK260" t="str">
        <f>("Risk of overdose, Risk of addiction, Risk of drug interaction")</f>
        <v>Risk of overdose, Risk of addiction, Risk of drug interaction</v>
      </c>
      <c r="AL260" t="s">
        <v>1417</v>
      </c>
      <c r="AN260" t="str">
        <f>("All opioids ")</f>
        <v xml:space="preserve">All opioids </v>
      </c>
      <c r="AO260" t="s">
        <v>1417</v>
      </c>
      <c r="AQ260">
        <v>1</v>
      </c>
      <c r="AR260" t="s">
        <v>1419</v>
      </c>
      <c r="AT260" t="str">
        <f>("Department of licensing and regulatory affairs")</f>
        <v>Department of licensing and regulatory affairs</v>
      </c>
      <c r="AU260" t="s">
        <v>1419</v>
      </c>
      <c r="AW260" t="str">
        <f>("Professional disciplinary action")</f>
        <v>Professional disciplinary action</v>
      </c>
      <c r="AX260" t="s">
        <v>1419</v>
      </c>
      <c r="AZ260">
        <v>1</v>
      </c>
      <c r="BA260" t="s">
        <v>1417</v>
      </c>
      <c r="BC260" t="str">
        <f>("Physicians, Dentists, Nurse practitioners, Physician Assistants, Optometrist, Podiatrist")</f>
        <v>Physicians, Dentists, Nurse practitioners, Physician Assistants, Optometrist, Podiatrist</v>
      </c>
      <c r="BD260" t="s">
        <v>1421</v>
      </c>
      <c r="BF260" t="str">
        <f>("Initial prescriptions")</f>
        <v>Initial prescriptions</v>
      </c>
      <c r="BG260" t="s">
        <v>1417</v>
      </c>
      <c r="BI260" t="str">
        <f>("Hospice care, Cancer related care")</f>
        <v>Hospice care, Cancer related care</v>
      </c>
      <c r="BJ260" t="s">
        <v>1417</v>
      </c>
      <c r="BL260" t="str">
        <f>("Parent, Guardian")</f>
        <v>Parent, Guardian</v>
      </c>
      <c r="BM260" t="s">
        <v>1417</v>
      </c>
      <c r="BO260">
        <v>0</v>
      </c>
      <c r="BX260" t="str">
        <f>("Benefits of the use of the drug, Risks of the use of the drug, Alternative treatment options")</f>
        <v>Benefits of the use of the drug, Risks of the use of the drug, Alternative treatment options</v>
      </c>
      <c r="BY260" t="s">
        <v>1417</v>
      </c>
      <c r="CA260" t="str">
        <f>("Risk of overdose, Risk of addiction, Risk of drug interaction ")</f>
        <v xml:space="preserve">Risk of overdose, Risk of addiction, Risk of drug interaction </v>
      </c>
      <c r="CB260" t="s">
        <v>1417</v>
      </c>
      <c r="CD260" t="str">
        <f>("All opioids ")</f>
        <v xml:space="preserve">All opioids </v>
      </c>
      <c r="CE260" t="s">
        <v>1417</v>
      </c>
      <c r="CG260">
        <v>1</v>
      </c>
      <c r="CH260" t="s">
        <v>1422</v>
      </c>
      <c r="CJ260" t="str">
        <f>("Department of licensing and regulatory affairs")</f>
        <v>Department of licensing and regulatory affairs</v>
      </c>
      <c r="CK260" t="s">
        <v>1424</v>
      </c>
      <c r="CM260" t="str">
        <f>("Professional disciplinary action")</f>
        <v>Professional disciplinary action</v>
      </c>
      <c r="CN260" t="s">
        <v>1419</v>
      </c>
    </row>
    <row r="261" spans="1:92" x14ac:dyDescent="0.35">
      <c r="A261" t="s">
        <v>266</v>
      </c>
      <c r="B261" s="1">
        <v>43822</v>
      </c>
      <c r="C261" s="1">
        <v>43830</v>
      </c>
      <c r="D261" t="str">
        <f>("Yes, for both adults and minors ")</f>
        <v xml:space="preserve">Yes, for both adults and minors </v>
      </c>
      <c r="E261" t="s">
        <v>1417</v>
      </c>
      <c r="G261" t="str">
        <f>("No")</f>
        <v>No</v>
      </c>
      <c r="J261">
        <v>1</v>
      </c>
      <c r="K261" t="s">
        <v>1417</v>
      </c>
      <c r="M261" t="str">
        <f>("Physicians, Dentists, Nurse practitioners, Physician Assistants, Optometrist, Podiatrist")</f>
        <v>Physicians, Dentists, Nurse practitioners, Physician Assistants, Optometrist, Podiatrist</v>
      </c>
      <c r="N261" t="s">
        <v>1425</v>
      </c>
      <c r="P261" t="str">
        <f>("Initial prescriptions")</f>
        <v>Initial prescriptions</v>
      </c>
      <c r="Q261" t="s">
        <v>1417</v>
      </c>
      <c r="S261" t="str">
        <f>("Hospice care, Cancer related care")</f>
        <v>Hospice care, Cancer related care</v>
      </c>
      <c r="T261" t="s">
        <v>1417</v>
      </c>
      <c r="V261">
        <v>0</v>
      </c>
      <c r="Y261">
        <v>0</v>
      </c>
      <c r="AH261" t="str">
        <f>("Benefits of the use of the drug, Risks of the use of the drug, Alternative treatment options")</f>
        <v>Benefits of the use of the drug, Risks of the use of the drug, Alternative treatment options</v>
      </c>
      <c r="AI261" t="s">
        <v>1417</v>
      </c>
      <c r="AK261" t="str">
        <f>("Risk of overdose, Risk of addiction, Risk of drug interaction")</f>
        <v>Risk of overdose, Risk of addiction, Risk of drug interaction</v>
      </c>
      <c r="AL261" t="s">
        <v>1417</v>
      </c>
      <c r="AN261" t="str">
        <f>("All opioids ")</f>
        <v xml:space="preserve">All opioids </v>
      </c>
      <c r="AO261" t="s">
        <v>1417</v>
      </c>
      <c r="AQ261">
        <v>1</v>
      </c>
      <c r="AR261" t="s">
        <v>1419</v>
      </c>
      <c r="AT261" t="str">
        <f>("Department of licensing and regulatory affairs")</f>
        <v>Department of licensing and regulatory affairs</v>
      </c>
      <c r="AU261" t="s">
        <v>1419</v>
      </c>
      <c r="AW261" t="str">
        <f>("Professional disciplinary action")</f>
        <v>Professional disciplinary action</v>
      </c>
      <c r="AX261" t="s">
        <v>1426</v>
      </c>
      <c r="AZ261">
        <v>1</v>
      </c>
      <c r="BA261" t="s">
        <v>1417</v>
      </c>
      <c r="BC261" t="str">
        <f>("Physicians, Dentists, Nurse practitioners, Physician Assistants, Optometrist, Podiatrist")</f>
        <v>Physicians, Dentists, Nurse practitioners, Physician Assistants, Optometrist, Podiatrist</v>
      </c>
      <c r="BD261" t="s">
        <v>1421</v>
      </c>
      <c r="BF261" t="str">
        <f>("Initial prescriptions")</f>
        <v>Initial prescriptions</v>
      </c>
      <c r="BG261" t="s">
        <v>1417</v>
      </c>
      <c r="BI261" t="str">
        <f>("Hospice care, Cancer related care")</f>
        <v>Hospice care, Cancer related care</v>
      </c>
      <c r="BJ261" t="s">
        <v>1417</v>
      </c>
      <c r="BL261" t="str">
        <f>("Parent, Guardian")</f>
        <v>Parent, Guardian</v>
      </c>
      <c r="BM261" t="s">
        <v>1417</v>
      </c>
      <c r="BO261">
        <v>0</v>
      </c>
      <c r="BX261" t="str">
        <f>("Benefits of the use of the drug, Risks of the use of the drug, Alternative treatment options")</f>
        <v>Benefits of the use of the drug, Risks of the use of the drug, Alternative treatment options</v>
      </c>
      <c r="BY261" t="s">
        <v>1417</v>
      </c>
      <c r="CA261" t="str">
        <f>("Risk of overdose, Risk of addiction, Risk of drug interaction ")</f>
        <v xml:space="preserve">Risk of overdose, Risk of addiction, Risk of drug interaction </v>
      </c>
      <c r="CB261" t="s">
        <v>1417</v>
      </c>
      <c r="CD261" t="str">
        <f>("All opioids ")</f>
        <v xml:space="preserve">All opioids </v>
      </c>
      <c r="CE261" t="s">
        <v>1417</v>
      </c>
      <c r="CG261">
        <v>1</v>
      </c>
      <c r="CH261" t="s">
        <v>1427</v>
      </c>
      <c r="CJ261" t="str">
        <f>("Department of licensing and regulatory affairs")</f>
        <v>Department of licensing and regulatory affairs</v>
      </c>
      <c r="CK261" t="s">
        <v>1419</v>
      </c>
      <c r="CM261" t="str">
        <f>("Professional disciplinary action")</f>
        <v>Professional disciplinary action</v>
      </c>
      <c r="CN261" t="s">
        <v>1419</v>
      </c>
    </row>
    <row r="262" spans="1:92" x14ac:dyDescent="0.35">
      <c r="A262" t="s">
        <v>267</v>
      </c>
      <c r="B262" s="1">
        <v>41640</v>
      </c>
      <c r="C262" s="1">
        <v>42216</v>
      </c>
      <c r="D262" t="str">
        <f>("No")</f>
        <v>No</v>
      </c>
      <c r="CA262" t="str">
        <f>("")</f>
        <v/>
      </c>
    </row>
    <row r="263" spans="1:92" x14ac:dyDescent="0.35">
      <c r="A263" t="s">
        <v>267</v>
      </c>
      <c r="B263" s="1">
        <v>42217</v>
      </c>
      <c r="C263" s="1">
        <v>42551</v>
      </c>
      <c r="D263" t="str">
        <f t="shared" ref="D263:D270" si="231">("Yes, for both adults and minors ")</f>
        <v xml:space="preserve">Yes, for both adults and minors </v>
      </c>
      <c r="E263" t="s">
        <v>1428</v>
      </c>
      <c r="G263" t="str">
        <f t="shared" ref="G263:G270" si="232">("No")</f>
        <v>No</v>
      </c>
      <c r="J263">
        <v>1</v>
      </c>
      <c r="K263" t="s">
        <v>1429</v>
      </c>
      <c r="M263" t="str">
        <f t="shared" ref="M263:M270" si="233">("Physicians, Dentists, Nurse practitioners, Physician Assistants, Optometrist, Podiatrist")</f>
        <v>Physicians, Dentists, Nurse practitioners, Physician Assistants, Optometrist, Podiatrist</v>
      </c>
      <c r="N263" t="s">
        <v>1430</v>
      </c>
      <c r="P263" t="str">
        <f>("Treatment for a duration exceeding 3 months, Treatment of chronic pain, Informed consent must be obtained in all circumstances")</f>
        <v>Treatment for a duration exceeding 3 months, Treatment of chronic pain, Informed consent must be obtained in all circumstances</v>
      </c>
      <c r="Q263" t="s">
        <v>1431</v>
      </c>
      <c r="R263" t="s">
        <v>1432</v>
      </c>
      <c r="S263" t="str">
        <f>("Hospice care, Residents of a licensed health facility, Cancer related care, No exceptions specified ")</f>
        <v xml:space="preserve">Hospice care, Residents of a licensed health facility, Cancer related care, No exceptions specified </v>
      </c>
      <c r="T263" t="s">
        <v>1433</v>
      </c>
      <c r="U263" t="s">
        <v>1434</v>
      </c>
      <c r="V263">
        <v>1</v>
      </c>
      <c r="W263" t="s">
        <v>1428</v>
      </c>
      <c r="Y263">
        <v>1</v>
      </c>
      <c r="Z263" t="s">
        <v>1428</v>
      </c>
      <c r="AB263">
        <v>1</v>
      </c>
      <c r="AC263" t="s">
        <v>1428</v>
      </c>
      <c r="AE263" t="str">
        <f>("Drug screening agreement, That a patient should receive prescriptions from single pharmacy where possible, Documentation of informed consent")</f>
        <v>Drug screening agreement, That a patient should receive prescriptions from single pharmacy where possible, Documentation of informed consent</v>
      </c>
      <c r="AF263" t="s">
        <v>1435</v>
      </c>
      <c r="AG263" t="s">
        <v>1436</v>
      </c>
      <c r="AH263" t="str">
        <f>("Proper storage and disposal of the drug, Risks of the use of the drug")</f>
        <v>Proper storage and disposal of the drug, Risks of the use of the drug</v>
      </c>
      <c r="AI263" t="s">
        <v>1429</v>
      </c>
      <c r="AK263" t="str">
        <f>("Risk of overdose, Risk of addiction, Risk of misuse, Risk of drug interaction, Risk to the fetus, Risk of accidental exposure, Risk of death")</f>
        <v>Risk of overdose, Risk of addiction, Risk of misuse, Risk of drug interaction, Risk to the fetus, Risk of accidental exposure, Risk of death</v>
      </c>
      <c r="AL263" t="s">
        <v>1429</v>
      </c>
      <c r="AN263" t="str">
        <f t="shared" ref="AN263:AN270" si="234">("Schedule II opioids, Schedule III opioids, Schedule IV opioids, Specified substances not in abuse-deterrent forms")</f>
        <v>Schedule II opioids, Schedule III opioids, Schedule IV opioids, Specified substances not in abuse-deterrent forms</v>
      </c>
      <c r="AO263" t="s">
        <v>1437</v>
      </c>
      <c r="AQ263">
        <v>1</v>
      </c>
      <c r="AR263" t="s">
        <v>1438</v>
      </c>
      <c r="AT263" t="str">
        <f t="shared" ref="AT263:AT270" si="235">("Licensing board of the practitioner violating the law")</f>
        <v>Licensing board of the practitioner violating the law</v>
      </c>
      <c r="AU263" t="s">
        <v>1439</v>
      </c>
      <c r="AW263" t="str">
        <f t="shared" ref="AW263:AW270" si="236">("Professional disciplinary action, Fine")</f>
        <v>Professional disciplinary action, Fine</v>
      </c>
      <c r="AX263" t="s">
        <v>1440</v>
      </c>
      <c r="AZ263">
        <v>1</v>
      </c>
      <c r="BA263" t="s">
        <v>1429</v>
      </c>
      <c r="BC263" t="str">
        <f t="shared" ref="BC263:BC270" si="237">("Physicians, Dentists, Nurse practitioners, Physician Assistants, Optometrist, Podiatrist")</f>
        <v>Physicians, Dentists, Nurse practitioners, Physician Assistants, Optometrist, Podiatrist</v>
      </c>
      <c r="BD263" t="s">
        <v>1430</v>
      </c>
      <c r="BF263" t="str">
        <f>("Treatment for a duration exceeding 3 months, Treatment of chronic pain, Informed consent must be obtained in all circumstances")</f>
        <v>Treatment for a duration exceeding 3 months, Treatment of chronic pain, Informed consent must be obtained in all circumstances</v>
      </c>
      <c r="BG263" t="s">
        <v>1441</v>
      </c>
      <c r="BH263" t="s">
        <v>1432</v>
      </c>
      <c r="BI263" t="str">
        <f>("Hospice care, Residents of a licensed health facility, Cancer related care, No exceptions specified")</f>
        <v>Hospice care, Residents of a licensed health facility, Cancer related care, No exceptions specified</v>
      </c>
      <c r="BJ263" t="s">
        <v>1433</v>
      </c>
      <c r="BK263" t="s">
        <v>1434</v>
      </c>
      <c r="BL263" t="str">
        <f>("Representative")</f>
        <v>Representative</v>
      </c>
      <c r="BM263" t="s">
        <v>1428</v>
      </c>
      <c r="BO263">
        <v>1</v>
      </c>
      <c r="BP263" t="s">
        <v>1428</v>
      </c>
      <c r="BR263">
        <v>1</v>
      </c>
      <c r="BS263" t="s">
        <v>1428</v>
      </c>
      <c r="BU263" t="str">
        <f>("Drug screening agreement, That a patient should receive prescriptions from single pharmacy where possible, Documentation of informed consent")</f>
        <v>Drug screening agreement, That a patient should receive prescriptions from single pharmacy where possible, Documentation of informed consent</v>
      </c>
      <c r="BV263" t="s">
        <v>1442</v>
      </c>
      <c r="BW263" t="s">
        <v>1436</v>
      </c>
      <c r="BX263" t="str">
        <f>("Proper storage and disposal of the drug, Risks of the use of the drug")</f>
        <v>Proper storage and disposal of the drug, Risks of the use of the drug</v>
      </c>
      <c r="BY263" t="s">
        <v>1435</v>
      </c>
      <c r="CA263" t="str">
        <f>("Risk of overdose, Risk of addiction, Risk of misuse, Risk to the fetus, Risk of drug interaction , Risk of accidental exposure, Risk of death")</f>
        <v>Risk of overdose, Risk of addiction, Risk of misuse, Risk to the fetus, Risk of drug interaction , Risk of accidental exposure, Risk of death</v>
      </c>
      <c r="CB263" t="s">
        <v>1435</v>
      </c>
      <c r="CD263" t="str">
        <f t="shared" ref="CD263:CD270" si="238">("Schedule II opioids, Schedule III opioids, Schedule IV opioids, Specified substances not in abuse-deterrent forms")</f>
        <v>Schedule II opioids, Schedule III opioids, Schedule IV opioids, Specified substances not in abuse-deterrent forms</v>
      </c>
      <c r="CE263" t="s">
        <v>1443</v>
      </c>
      <c r="CG263">
        <v>1</v>
      </c>
      <c r="CH263" t="s">
        <v>1438</v>
      </c>
      <c r="CJ263" t="str">
        <f t="shared" ref="CJ263:CJ270" si="239">("Licensing board of the practitioner violating the law")</f>
        <v>Licensing board of the practitioner violating the law</v>
      </c>
      <c r="CK263" t="s">
        <v>1439</v>
      </c>
      <c r="CM263" t="str">
        <f t="shared" ref="CM263:CM270" si="240">("Professional disciplinary action, Fine")</f>
        <v>Professional disciplinary action, Fine</v>
      </c>
      <c r="CN263" t="s">
        <v>1440</v>
      </c>
    </row>
    <row r="264" spans="1:92" x14ac:dyDescent="0.35">
      <c r="A264" t="s">
        <v>267</v>
      </c>
      <c r="B264" s="1">
        <v>42552</v>
      </c>
      <c r="C264" s="1">
        <v>42916</v>
      </c>
      <c r="D264" t="str">
        <f t="shared" si="231"/>
        <v xml:space="preserve">Yes, for both adults and minors </v>
      </c>
      <c r="E264" t="s">
        <v>1428</v>
      </c>
      <c r="G264" t="str">
        <f t="shared" si="232"/>
        <v>No</v>
      </c>
      <c r="J264">
        <v>1</v>
      </c>
      <c r="K264" t="s">
        <v>1429</v>
      </c>
      <c r="M264" t="str">
        <f t="shared" si="233"/>
        <v>Physicians, Dentists, Nurse practitioners, Physician Assistants, Optometrist, Podiatrist</v>
      </c>
      <c r="N264" t="s">
        <v>1430</v>
      </c>
      <c r="P264" t="str">
        <f>("Treatment for a duration exceeding 3 months, Treatment of chronic pain, Informed consent must be obtained in all circumstances")</f>
        <v>Treatment for a duration exceeding 3 months, Treatment of chronic pain, Informed consent must be obtained in all circumstances</v>
      </c>
      <c r="Q264" t="s">
        <v>1431</v>
      </c>
      <c r="R264" t="s">
        <v>1432</v>
      </c>
      <c r="S264" t="str">
        <f>("Hospice care, Residents of a licensed health facility, Cancer related care, No exceptions specified ")</f>
        <v xml:space="preserve">Hospice care, Residents of a licensed health facility, Cancer related care, No exceptions specified </v>
      </c>
      <c r="T264" t="s">
        <v>1433</v>
      </c>
      <c r="U264" t="s">
        <v>1434</v>
      </c>
      <c r="V264">
        <v>1</v>
      </c>
      <c r="W264" t="s">
        <v>1428</v>
      </c>
      <c r="Y264">
        <v>1</v>
      </c>
      <c r="Z264" t="s">
        <v>1428</v>
      </c>
      <c r="AB264">
        <v>1</v>
      </c>
      <c r="AC264" t="s">
        <v>1428</v>
      </c>
      <c r="AE264" t="str">
        <f>("Drug screening agreement, That a patient should receive prescriptions from single pharmacy where possible, Documentation of informed consent")</f>
        <v>Drug screening agreement, That a patient should receive prescriptions from single pharmacy where possible, Documentation of informed consent</v>
      </c>
      <c r="AF264" t="s">
        <v>1435</v>
      </c>
      <c r="AG264" t="s">
        <v>1436</v>
      </c>
      <c r="AH264" t="str">
        <f>("Proper storage and disposal of the drug, Risks of the use of the drug")</f>
        <v>Proper storage and disposal of the drug, Risks of the use of the drug</v>
      </c>
      <c r="AI264" t="s">
        <v>1429</v>
      </c>
      <c r="AK264" t="str">
        <f>("Risk of overdose, Risk of addiction, Risk of misuse, Risk of drug interaction, Risk to the fetus, Risk of accidental exposure, Risk of death")</f>
        <v>Risk of overdose, Risk of addiction, Risk of misuse, Risk of drug interaction, Risk to the fetus, Risk of accidental exposure, Risk of death</v>
      </c>
      <c r="AL264" t="s">
        <v>1429</v>
      </c>
      <c r="AN264" t="str">
        <f t="shared" si="234"/>
        <v>Schedule II opioids, Schedule III opioids, Schedule IV opioids, Specified substances not in abuse-deterrent forms</v>
      </c>
      <c r="AO264" t="s">
        <v>1444</v>
      </c>
      <c r="AQ264">
        <v>1</v>
      </c>
      <c r="AR264" t="s">
        <v>1438</v>
      </c>
      <c r="AT264" t="str">
        <f t="shared" si="235"/>
        <v>Licensing board of the practitioner violating the law</v>
      </c>
      <c r="AU264" t="s">
        <v>1439</v>
      </c>
      <c r="AW264" t="str">
        <f t="shared" si="236"/>
        <v>Professional disciplinary action, Fine</v>
      </c>
      <c r="AX264" t="s">
        <v>1440</v>
      </c>
      <c r="AZ264">
        <v>1</v>
      </c>
      <c r="BA264" t="s">
        <v>1429</v>
      </c>
      <c r="BC264" t="str">
        <f t="shared" si="237"/>
        <v>Physicians, Dentists, Nurse practitioners, Physician Assistants, Optometrist, Podiatrist</v>
      </c>
      <c r="BD264" t="s">
        <v>1430</v>
      </c>
      <c r="BF264" t="str">
        <f>("Treatment for a duration exceeding 3 months, Treatment of chronic pain, Informed consent must be obtained in all circumstances")</f>
        <v>Treatment for a duration exceeding 3 months, Treatment of chronic pain, Informed consent must be obtained in all circumstances</v>
      </c>
      <c r="BG264" t="s">
        <v>1441</v>
      </c>
      <c r="BH264" t="s">
        <v>1432</v>
      </c>
      <c r="BI264" t="str">
        <f>("Hospice care, Residents of a licensed health facility, Cancer related care, No exceptions specified")</f>
        <v>Hospice care, Residents of a licensed health facility, Cancer related care, No exceptions specified</v>
      </c>
      <c r="BJ264" t="s">
        <v>1428</v>
      </c>
      <c r="BK264" t="s">
        <v>1434</v>
      </c>
      <c r="BL264" t="str">
        <f>("Representative")</f>
        <v>Representative</v>
      </c>
      <c r="BM264" t="s">
        <v>1428</v>
      </c>
      <c r="BO264">
        <v>1</v>
      </c>
      <c r="BP264" t="s">
        <v>1428</v>
      </c>
      <c r="BR264">
        <v>1</v>
      </c>
      <c r="BS264" t="s">
        <v>1428</v>
      </c>
      <c r="BU264" t="str">
        <f>("Drug screening agreement, That a patient should receive prescriptions from single pharmacy where possible, Documentation of informed consent")</f>
        <v>Drug screening agreement, That a patient should receive prescriptions from single pharmacy where possible, Documentation of informed consent</v>
      </c>
      <c r="BV264" t="s">
        <v>1442</v>
      </c>
      <c r="BW264" t="s">
        <v>1436</v>
      </c>
      <c r="BX264" t="str">
        <f>("Proper storage and disposal of the drug, Risks of the use of the drug")</f>
        <v>Proper storage and disposal of the drug, Risks of the use of the drug</v>
      </c>
      <c r="BY264" t="s">
        <v>1429</v>
      </c>
      <c r="CA264" t="str">
        <f>("Risk of overdose, Risk of addiction, Risk of misuse, Risk to the fetus, Risk of drug interaction , Risk of accidental exposure, Risk of death")</f>
        <v>Risk of overdose, Risk of addiction, Risk of misuse, Risk to the fetus, Risk of drug interaction , Risk of accidental exposure, Risk of death</v>
      </c>
      <c r="CB264" t="s">
        <v>1429</v>
      </c>
      <c r="CD264" t="str">
        <f t="shared" si="238"/>
        <v>Schedule II opioids, Schedule III opioids, Schedule IV opioids, Specified substances not in abuse-deterrent forms</v>
      </c>
      <c r="CE264" t="s">
        <v>1445</v>
      </c>
      <c r="CG264">
        <v>1</v>
      </c>
      <c r="CH264" t="s">
        <v>1438</v>
      </c>
      <c r="CJ264" t="str">
        <f t="shared" si="239"/>
        <v>Licensing board of the practitioner violating the law</v>
      </c>
      <c r="CK264" t="s">
        <v>1439</v>
      </c>
      <c r="CM264" t="str">
        <f t="shared" si="240"/>
        <v>Professional disciplinary action, Fine</v>
      </c>
      <c r="CN264" t="s">
        <v>1440</v>
      </c>
    </row>
    <row r="265" spans="1:92" x14ac:dyDescent="0.35">
      <c r="A265" t="s">
        <v>267</v>
      </c>
      <c r="B265" s="1">
        <v>42917</v>
      </c>
      <c r="C265" s="1">
        <v>43157</v>
      </c>
      <c r="D265" t="str">
        <f t="shared" si="231"/>
        <v xml:space="preserve">Yes, for both adults and minors </v>
      </c>
      <c r="E265" t="s">
        <v>1446</v>
      </c>
      <c r="G265" t="str">
        <f t="shared" si="232"/>
        <v>No</v>
      </c>
      <c r="J265">
        <v>1</v>
      </c>
      <c r="K265" t="s">
        <v>1446</v>
      </c>
      <c r="M265" t="str">
        <f t="shared" si="233"/>
        <v>Physicians, Dentists, Nurse practitioners, Physician Assistants, Optometrist, Podiatrist</v>
      </c>
      <c r="N265" t="s">
        <v>1447</v>
      </c>
      <c r="P265" t="str">
        <f t="shared" ref="P265:P270" si="241">("Treatment of chronic pain, Initial prescriptions, Informed consent must be obtained in all circumstances")</f>
        <v>Treatment of chronic pain, Initial prescriptions, Informed consent must be obtained in all circumstances</v>
      </c>
      <c r="Q265" t="s">
        <v>1448</v>
      </c>
      <c r="R265" t="s">
        <v>1449</v>
      </c>
      <c r="S265" t="str">
        <f>("No exceptions specified ")</f>
        <v xml:space="preserve">No exceptions specified </v>
      </c>
      <c r="T265" t="s">
        <v>1450</v>
      </c>
      <c r="U265" t="s">
        <v>1451</v>
      </c>
      <c r="V265">
        <v>1</v>
      </c>
      <c r="W265" t="s">
        <v>1446</v>
      </c>
      <c r="Y265">
        <v>1</v>
      </c>
      <c r="Z265" t="s">
        <v>1446</v>
      </c>
      <c r="AB265">
        <v>1</v>
      </c>
      <c r="AC265" t="s">
        <v>1446</v>
      </c>
      <c r="AE265"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AF265" t="s">
        <v>1452</v>
      </c>
      <c r="AG265" t="s">
        <v>1453</v>
      </c>
      <c r="AH265" t="str">
        <f t="shared" ref="AH265:AH270" si="242">("Proper storage and disposal of the drug, Risks of the use of the drug, Alternative treatment options")</f>
        <v>Proper storage and disposal of the drug, Risks of the use of the drug, Alternative treatment options</v>
      </c>
      <c r="AI265" t="s">
        <v>1446</v>
      </c>
      <c r="AJ265" t="s">
        <v>1454</v>
      </c>
      <c r="AK265" t="s">
        <v>1455</v>
      </c>
      <c r="AL265" t="s">
        <v>1446</v>
      </c>
      <c r="AM265" t="s">
        <v>1456</v>
      </c>
      <c r="AN265" t="str">
        <f t="shared" si="234"/>
        <v>Schedule II opioids, Schedule III opioids, Schedule IV opioids, Specified substances not in abuse-deterrent forms</v>
      </c>
      <c r="AO265" t="s">
        <v>1457</v>
      </c>
      <c r="AQ265">
        <v>1</v>
      </c>
      <c r="AR265" t="s">
        <v>1438</v>
      </c>
      <c r="AT265" t="str">
        <f t="shared" si="235"/>
        <v>Licensing board of the practitioner violating the law</v>
      </c>
      <c r="AU265" t="s">
        <v>1458</v>
      </c>
      <c r="AW265" t="str">
        <f t="shared" si="236"/>
        <v>Professional disciplinary action, Fine</v>
      </c>
      <c r="AX265" t="s">
        <v>1440</v>
      </c>
      <c r="AZ265">
        <v>1</v>
      </c>
      <c r="BA265" t="s">
        <v>1446</v>
      </c>
      <c r="BC265" t="str">
        <f t="shared" si="237"/>
        <v>Physicians, Dentists, Nurse practitioners, Physician Assistants, Optometrist, Podiatrist</v>
      </c>
      <c r="BD265" t="s">
        <v>1447</v>
      </c>
      <c r="BF265" t="str">
        <f t="shared" ref="BF265:BF270" si="243">("Treatment of chronic pain, Initial prescriptions, Informed consent must be obtained in all circumstances")</f>
        <v>Treatment of chronic pain, Initial prescriptions, Informed consent must be obtained in all circumstances</v>
      </c>
      <c r="BG265" t="s">
        <v>1448</v>
      </c>
      <c r="BH265" t="s">
        <v>1449</v>
      </c>
      <c r="BI265" t="str">
        <f>("No exceptions specified")</f>
        <v>No exceptions specified</v>
      </c>
      <c r="BK265" t="s">
        <v>1451</v>
      </c>
      <c r="BL265" t="str">
        <f t="shared" ref="BL265:BL270" si="244">("Representative, Parent, Guardian")</f>
        <v>Representative, Parent, Guardian</v>
      </c>
      <c r="BM265" t="s">
        <v>1446</v>
      </c>
      <c r="BO265">
        <v>1</v>
      </c>
      <c r="BP265" t="s">
        <v>1446</v>
      </c>
      <c r="BR265">
        <v>1</v>
      </c>
      <c r="BS265" t="s">
        <v>1448</v>
      </c>
      <c r="BU265"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BV265" t="s">
        <v>1459</v>
      </c>
      <c r="BW265" t="s">
        <v>1453</v>
      </c>
      <c r="BX265" t="str">
        <f t="shared" ref="BX265:BX270" si="245">("Proper storage and disposal of the drug, Risks of the use of the drug, Alternative treatment options")</f>
        <v>Proper storage and disposal of the drug, Risks of the use of the drug, Alternative treatment options</v>
      </c>
      <c r="BY265" t="s">
        <v>1446</v>
      </c>
      <c r="BZ265" t="s">
        <v>1454</v>
      </c>
      <c r="CA265" t="s">
        <v>1460</v>
      </c>
      <c r="CB265" t="s">
        <v>1446</v>
      </c>
      <c r="CC265" t="s">
        <v>1456</v>
      </c>
      <c r="CD265" t="str">
        <f t="shared" si="238"/>
        <v>Schedule II opioids, Schedule III opioids, Schedule IV opioids, Specified substances not in abuse-deterrent forms</v>
      </c>
      <c r="CE265" t="s">
        <v>1461</v>
      </c>
      <c r="CG265">
        <v>1</v>
      </c>
      <c r="CH265" t="s">
        <v>1438</v>
      </c>
      <c r="CJ265" t="str">
        <f t="shared" si="239"/>
        <v>Licensing board of the practitioner violating the law</v>
      </c>
      <c r="CK265" t="s">
        <v>1462</v>
      </c>
      <c r="CM265" t="str">
        <f t="shared" si="240"/>
        <v>Professional disciplinary action, Fine</v>
      </c>
      <c r="CN265" t="s">
        <v>1438</v>
      </c>
    </row>
    <row r="266" spans="1:92" x14ac:dyDescent="0.35">
      <c r="A266" t="s">
        <v>267</v>
      </c>
      <c r="B266" s="1">
        <v>43158</v>
      </c>
      <c r="C266" s="1">
        <v>43278</v>
      </c>
      <c r="D266" t="str">
        <f t="shared" si="231"/>
        <v xml:space="preserve">Yes, for both adults and minors </v>
      </c>
      <c r="E266" t="s">
        <v>1446</v>
      </c>
      <c r="G266" t="str">
        <f t="shared" si="232"/>
        <v>No</v>
      </c>
      <c r="J266">
        <v>1</v>
      </c>
      <c r="K266" t="s">
        <v>1446</v>
      </c>
      <c r="M266" t="str">
        <f t="shared" si="233"/>
        <v>Physicians, Dentists, Nurse practitioners, Physician Assistants, Optometrist, Podiatrist</v>
      </c>
      <c r="N266" t="s">
        <v>1447</v>
      </c>
      <c r="P266" t="str">
        <f t="shared" si="241"/>
        <v>Treatment of chronic pain, Initial prescriptions, Informed consent must be obtained in all circumstances</v>
      </c>
      <c r="Q266" t="s">
        <v>1446</v>
      </c>
      <c r="R266" t="s">
        <v>1449</v>
      </c>
      <c r="S266" t="str">
        <f>("No exceptions specified ")</f>
        <v xml:space="preserve">No exceptions specified </v>
      </c>
      <c r="T266" t="s">
        <v>1450</v>
      </c>
      <c r="U266" t="s">
        <v>1451</v>
      </c>
      <c r="V266">
        <v>1</v>
      </c>
      <c r="W266" t="s">
        <v>1446</v>
      </c>
      <c r="Y266">
        <v>1</v>
      </c>
      <c r="Z266" t="s">
        <v>1446</v>
      </c>
      <c r="AB266">
        <v>1</v>
      </c>
      <c r="AC266" t="s">
        <v>1446</v>
      </c>
      <c r="AE266" t="str">
        <f>("Drug screening agreement, Plans for treatment discontinuation , That a patient should receive prescriptions from single pharmacy where possible, Documentation of informed consent")</f>
        <v>Drug screening agreement, Plans for treatment discontinuation , That a patient should receive prescriptions from single pharmacy where possible, Documentation of informed consent</v>
      </c>
      <c r="AF266" t="s">
        <v>1452</v>
      </c>
      <c r="AG266" t="s">
        <v>1453</v>
      </c>
      <c r="AH266" t="str">
        <f t="shared" si="242"/>
        <v>Proper storage and disposal of the drug, Risks of the use of the drug, Alternative treatment options</v>
      </c>
      <c r="AI266" t="s">
        <v>1446</v>
      </c>
      <c r="AJ266" t="s">
        <v>1454</v>
      </c>
      <c r="AK266" t="s">
        <v>1455</v>
      </c>
      <c r="AL266" t="s">
        <v>1446</v>
      </c>
      <c r="AM266" t="s">
        <v>1456</v>
      </c>
      <c r="AN266" t="str">
        <f t="shared" si="234"/>
        <v>Schedule II opioids, Schedule III opioids, Schedule IV opioids, Specified substances not in abuse-deterrent forms</v>
      </c>
      <c r="AO266" t="s">
        <v>1463</v>
      </c>
      <c r="AQ266">
        <v>1</v>
      </c>
      <c r="AR266" t="s">
        <v>1438</v>
      </c>
      <c r="AT266" t="str">
        <f t="shared" si="235"/>
        <v>Licensing board of the practitioner violating the law</v>
      </c>
      <c r="AU266" t="s">
        <v>1458</v>
      </c>
      <c r="AW266" t="str">
        <f t="shared" si="236"/>
        <v>Professional disciplinary action, Fine</v>
      </c>
      <c r="AX266" t="s">
        <v>1440</v>
      </c>
      <c r="AZ266">
        <v>1</v>
      </c>
      <c r="BA266" t="s">
        <v>1446</v>
      </c>
      <c r="BC266" t="str">
        <f t="shared" si="237"/>
        <v>Physicians, Dentists, Nurse practitioners, Physician Assistants, Optometrist, Podiatrist</v>
      </c>
      <c r="BD266" t="s">
        <v>1447</v>
      </c>
      <c r="BF266" t="str">
        <f t="shared" si="243"/>
        <v>Treatment of chronic pain, Initial prescriptions, Informed consent must be obtained in all circumstances</v>
      </c>
      <c r="BG266" t="s">
        <v>1448</v>
      </c>
      <c r="BH266" t="s">
        <v>1449</v>
      </c>
      <c r="BI266" t="str">
        <f>("No exceptions specified")</f>
        <v>No exceptions specified</v>
      </c>
      <c r="BJ266" t="s">
        <v>1450</v>
      </c>
      <c r="BK266" t="s">
        <v>1451</v>
      </c>
      <c r="BL266" t="str">
        <f t="shared" si="244"/>
        <v>Representative, Parent, Guardian</v>
      </c>
      <c r="BM266" t="s">
        <v>1446</v>
      </c>
      <c r="BO266">
        <v>1</v>
      </c>
      <c r="BP266" t="s">
        <v>1446</v>
      </c>
      <c r="BR266">
        <v>1</v>
      </c>
      <c r="BS266" t="s">
        <v>1448</v>
      </c>
      <c r="BU266"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BV266" t="s">
        <v>1459</v>
      </c>
      <c r="BW266" t="s">
        <v>1453</v>
      </c>
      <c r="BX266" t="str">
        <f t="shared" si="245"/>
        <v>Proper storage and disposal of the drug, Risks of the use of the drug, Alternative treatment options</v>
      </c>
      <c r="BY266" t="s">
        <v>1446</v>
      </c>
      <c r="BZ266" t="s">
        <v>1454</v>
      </c>
      <c r="CA266" t="s">
        <v>1460</v>
      </c>
      <c r="CB266" t="s">
        <v>1446</v>
      </c>
      <c r="CC266" t="s">
        <v>1456</v>
      </c>
      <c r="CD266" t="str">
        <f t="shared" si="238"/>
        <v>Schedule II opioids, Schedule III opioids, Schedule IV opioids, Specified substances not in abuse-deterrent forms</v>
      </c>
      <c r="CE266" t="s">
        <v>1461</v>
      </c>
      <c r="CG266">
        <v>1</v>
      </c>
      <c r="CH266" t="s">
        <v>1438</v>
      </c>
      <c r="CJ266" t="str">
        <f t="shared" si="239"/>
        <v>Licensing board of the practitioner violating the law</v>
      </c>
      <c r="CK266" t="s">
        <v>1462</v>
      </c>
      <c r="CM266" t="str">
        <f t="shared" si="240"/>
        <v>Professional disciplinary action, Fine</v>
      </c>
      <c r="CN266" t="s">
        <v>1438</v>
      </c>
    </row>
    <row r="267" spans="1:92" x14ac:dyDescent="0.35">
      <c r="A267" t="s">
        <v>267</v>
      </c>
      <c r="B267" s="1">
        <v>43279</v>
      </c>
      <c r="C267" s="1">
        <v>43281</v>
      </c>
      <c r="D267" t="str">
        <f t="shared" si="231"/>
        <v xml:space="preserve">Yes, for both adults and minors </v>
      </c>
      <c r="E267" t="s">
        <v>1446</v>
      </c>
      <c r="G267" t="str">
        <f t="shared" si="232"/>
        <v>No</v>
      </c>
      <c r="J267">
        <v>1</v>
      </c>
      <c r="K267" t="s">
        <v>1446</v>
      </c>
      <c r="M267" t="str">
        <f t="shared" si="233"/>
        <v>Physicians, Dentists, Nurse practitioners, Physician Assistants, Optometrist, Podiatrist</v>
      </c>
      <c r="N267" t="s">
        <v>1447</v>
      </c>
      <c r="P267" t="str">
        <f t="shared" si="241"/>
        <v>Treatment of chronic pain, Initial prescriptions, Informed consent must be obtained in all circumstances</v>
      </c>
      <c r="Q267" t="s">
        <v>1446</v>
      </c>
      <c r="R267" t="s">
        <v>1449</v>
      </c>
      <c r="S267" t="str">
        <f>("No exceptions specified ")</f>
        <v xml:space="preserve">No exceptions specified </v>
      </c>
      <c r="T267" t="s">
        <v>1450</v>
      </c>
      <c r="U267" t="s">
        <v>1451</v>
      </c>
      <c r="V267">
        <v>1</v>
      </c>
      <c r="W267" t="s">
        <v>1446</v>
      </c>
      <c r="Y267">
        <v>1</v>
      </c>
      <c r="Z267" t="s">
        <v>1446</v>
      </c>
      <c r="AB267">
        <v>1</v>
      </c>
      <c r="AC267" t="s">
        <v>1446</v>
      </c>
      <c r="AE267"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AF267" t="s">
        <v>1452</v>
      </c>
      <c r="AG267" t="s">
        <v>1453</v>
      </c>
      <c r="AH267" t="str">
        <f t="shared" si="242"/>
        <v>Proper storage and disposal of the drug, Risks of the use of the drug, Alternative treatment options</v>
      </c>
      <c r="AI267" t="s">
        <v>1446</v>
      </c>
      <c r="AJ267" t="s">
        <v>1454</v>
      </c>
      <c r="AK267" t="s">
        <v>1455</v>
      </c>
      <c r="AL267" t="s">
        <v>1446</v>
      </c>
      <c r="AM267" t="s">
        <v>1456</v>
      </c>
      <c r="AN267" t="str">
        <f t="shared" si="234"/>
        <v>Schedule II opioids, Schedule III opioids, Schedule IV opioids, Specified substances not in abuse-deterrent forms</v>
      </c>
      <c r="AO267" t="s">
        <v>1463</v>
      </c>
      <c r="AQ267">
        <v>1</v>
      </c>
      <c r="AR267" t="s">
        <v>1438</v>
      </c>
      <c r="AT267" t="str">
        <f t="shared" si="235"/>
        <v>Licensing board of the practitioner violating the law</v>
      </c>
      <c r="AU267" t="s">
        <v>1458</v>
      </c>
      <c r="AW267" t="str">
        <f t="shared" si="236"/>
        <v>Professional disciplinary action, Fine</v>
      </c>
      <c r="AX267" t="s">
        <v>1440</v>
      </c>
      <c r="AZ267">
        <v>1</v>
      </c>
      <c r="BA267" t="s">
        <v>1446</v>
      </c>
      <c r="BC267" t="str">
        <f t="shared" si="237"/>
        <v>Physicians, Dentists, Nurse practitioners, Physician Assistants, Optometrist, Podiatrist</v>
      </c>
      <c r="BD267" t="s">
        <v>1447</v>
      </c>
      <c r="BF267" t="str">
        <f t="shared" si="243"/>
        <v>Treatment of chronic pain, Initial prescriptions, Informed consent must be obtained in all circumstances</v>
      </c>
      <c r="BG267" t="s">
        <v>1448</v>
      </c>
      <c r="BH267" t="s">
        <v>1449</v>
      </c>
      <c r="BI267" t="str">
        <f>("No exceptions specified")</f>
        <v>No exceptions specified</v>
      </c>
      <c r="BJ267" t="s">
        <v>1450</v>
      </c>
      <c r="BK267" t="s">
        <v>1451</v>
      </c>
      <c r="BL267" t="str">
        <f t="shared" si="244"/>
        <v>Representative, Parent, Guardian</v>
      </c>
      <c r="BM267" t="s">
        <v>1446</v>
      </c>
      <c r="BO267">
        <v>1</v>
      </c>
      <c r="BP267" t="s">
        <v>1446</v>
      </c>
      <c r="BR267">
        <v>1</v>
      </c>
      <c r="BS267" t="s">
        <v>1448</v>
      </c>
      <c r="BU267"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BV267" t="s">
        <v>1459</v>
      </c>
      <c r="BW267" t="s">
        <v>1453</v>
      </c>
      <c r="BX267" t="str">
        <f t="shared" si="245"/>
        <v>Proper storage and disposal of the drug, Risks of the use of the drug, Alternative treatment options</v>
      </c>
      <c r="BY267" t="s">
        <v>1446</v>
      </c>
      <c r="BZ267" t="s">
        <v>1454</v>
      </c>
      <c r="CA267" t="s">
        <v>1460</v>
      </c>
      <c r="CB267" t="s">
        <v>1446</v>
      </c>
      <c r="CC267" t="s">
        <v>1456</v>
      </c>
      <c r="CD267" t="str">
        <f t="shared" si="238"/>
        <v>Schedule II opioids, Schedule III opioids, Schedule IV opioids, Specified substances not in abuse-deterrent forms</v>
      </c>
      <c r="CE267" t="s">
        <v>1461</v>
      </c>
      <c r="CG267">
        <v>1</v>
      </c>
      <c r="CH267" t="s">
        <v>1438</v>
      </c>
      <c r="CJ267" t="str">
        <f t="shared" si="239"/>
        <v>Licensing board of the practitioner violating the law</v>
      </c>
      <c r="CK267" t="s">
        <v>1462</v>
      </c>
      <c r="CM267" t="str">
        <f t="shared" si="240"/>
        <v>Professional disciplinary action, Fine</v>
      </c>
      <c r="CN267" t="s">
        <v>1438</v>
      </c>
    </row>
    <row r="268" spans="1:92" x14ac:dyDescent="0.35">
      <c r="A268" t="s">
        <v>267</v>
      </c>
      <c r="B268" s="1">
        <v>43282</v>
      </c>
      <c r="C268" s="1">
        <v>43524</v>
      </c>
      <c r="D268" t="str">
        <f t="shared" si="231"/>
        <v xml:space="preserve">Yes, for both adults and minors </v>
      </c>
      <c r="E268" t="s">
        <v>1446</v>
      </c>
      <c r="G268" t="str">
        <f t="shared" si="232"/>
        <v>No</v>
      </c>
      <c r="J268">
        <v>1</v>
      </c>
      <c r="K268" t="s">
        <v>1446</v>
      </c>
      <c r="M268" t="str">
        <f t="shared" si="233"/>
        <v>Physicians, Dentists, Nurse practitioners, Physician Assistants, Optometrist, Podiatrist</v>
      </c>
      <c r="N268" t="s">
        <v>1447</v>
      </c>
      <c r="P268" t="str">
        <f t="shared" si="241"/>
        <v>Treatment of chronic pain, Initial prescriptions, Informed consent must be obtained in all circumstances</v>
      </c>
      <c r="Q268" t="s">
        <v>1446</v>
      </c>
      <c r="R268" t="s">
        <v>1449</v>
      </c>
      <c r="S268" t="str">
        <f>("No exceptions specified ")</f>
        <v xml:space="preserve">No exceptions specified </v>
      </c>
      <c r="T268" t="s">
        <v>1450</v>
      </c>
      <c r="U268" t="s">
        <v>1451</v>
      </c>
      <c r="V268">
        <v>1</v>
      </c>
      <c r="W268" t="s">
        <v>1446</v>
      </c>
      <c r="Y268">
        <v>1</v>
      </c>
      <c r="Z268" t="s">
        <v>1446</v>
      </c>
      <c r="AB268">
        <v>1</v>
      </c>
      <c r="AC268" t="s">
        <v>1446</v>
      </c>
      <c r="AE268"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AF268" t="s">
        <v>1452</v>
      </c>
      <c r="AG268" t="s">
        <v>1453</v>
      </c>
      <c r="AH268" t="str">
        <f t="shared" si="242"/>
        <v>Proper storage and disposal of the drug, Risks of the use of the drug, Alternative treatment options</v>
      </c>
      <c r="AI268" t="s">
        <v>1446</v>
      </c>
      <c r="AJ268" t="s">
        <v>1454</v>
      </c>
      <c r="AK268" t="s">
        <v>1455</v>
      </c>
      <c r="AL268" t="s">
        <v>1446</v>
      </c>
      <c r="AM268" t="s">
        <v>1456</v>
      </c>
      <c r="AN268" t="str">
        <f t="shared" si="234"/>
        <v>Schedule II opioids, Schedule III opioids, Schedule IV opioids, Specified substances not in abuse-deterrent forms</v>
      </c>
      <c r="AO268" t="s">
        <v>1463</v>
      </c>
      <c r="AQ268">
        <v>1</v>
      </c>
      <c r="AR268" t="s">
        <v>1438</v>
      </c>
      <c r="AT268" t="str">
        <f t="shared" si="235"/>
        <v>Licensing board of the practitioner violating the law</v>
      </c>
      <c r="AU268" t="s">
        <v>1458</v>
      </c>
      <c r="AW268" t="str">
        <f t="shared" si="236"/>
        <v>Professional disciplinary action, Fine</v>
      </c>
      <c r="AX268" t="s">
        <v>1440</v>
      </c>
      <c r="AZ268">
        <v>1</v>
      </c>
      <c r="BA268" t="s">
        <v>1446</v>
      </c>
      <c r="BC268" t="str">
        <f t="shared" si="237"/>
        <v>Physicians, Dentists, Nurse practitioners, Physician Assistants, Optometrist, Podiatrist</v>
      </c>
      <c r="BD268" t="s">
        <v>1447</v>
      </c>
      <c r="BF268" t="str">
        <f t="shared" si="243"/>
        <v>Treatment of chronic pain, Initial prescriptions, Informed consent must be obtained in all circumstances</v>
      </c>
      <c r="BG268" t="s">
        <v>1448</v>
      </c>
      <c r="BH268" t="s">
        <v>1449</v>
      </c>
      <c r="BI268" t="str">
        <f>("No exceptions specified")</f>
        <v>No exceptions specified</v>
      </c>
      <c r="BJ268" t="s">
        <v>1450</v>
      </c>
      <c r="BK268" t="s">
        <v>1451</v>
      </c>
      <c r="BL268" t="str">
        <f t="shared" si="244"/>
        <v>Representative, Parent, Guardian</v>
      </c>
      <c r="BM268" t="s">
        <v>1446</v>
      </c>
      <c r="BO268">
        <v>1</v>
      </c>
      <c r="BP268" t="s">
        <v>1446</v>
      </c>
      <c r="BR268">
        <v>1</v>
      </c>
      <c r="BS268" t="s">
        <v>1448</v>
      </c>
      <c r="BU268"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BV268" t="s">
        <v>1459</v>
      </c>
      <c r="BW268" t="s">
        <v>1453</v>
      </c>
      <c r="BX268" t="str">
        <f t="shared" si="245"/>
        <v>Proper storage and disposal of the drug, Risks of the use of the drug, Alternative treatment options</v>
      </c>
      <c r="BY268" t="s">
        <v>1446</v>
      </c>
      <c r="BZ268" t="s">
        <v>1454</v>
      </c>
      <c r="CA268" t="s">
        <v>1460</v>
      </c>
      <c r="CB268" t="s">
        <v>1446</v>
      </c>
      <c r="CC268" t="s">
        <v>1456</v>
      </c>
      <c r="CD268" t="str">
        <f t="shared" si="238"/>
        <v>Schedule II opioids, Schedule III opioids, Schedule IV opioids, Specified substances not in abuse-deterrent forms</v>
      </c>
      <c r="CE268" t="s">
        <v>1461</v>
      </c>
      <c r="CG268">
        <v>1</v>
      </c>
      <c r="CH268" t="s">
        <v>1438</v>
      </c>
      <c r="CJ268" t="str">
        <f t="shared" si="239"/>
        <v>Licensing board of the practitioner violating the law</v>
      </c>
      <c r="CK268" t="s">
        <v>1462</v>
      </c>
      <c r="CM268" t="str">
        <f t="shared" si="240"/>
        <v>Professional disciplinary action, Fine</v>
      </c>
      <c r="CN268" t="s">
        <v>1438</v>
      </c>
    </row>
    <row r="269" spans="1:92" x14ac:dyDescent="0.35">
      <c r="A269" t="s">
        <v>267</v>
      </c>
      <c r="B269" s="1">
        <v>43525</v>
      </c>
      <c r="C269" s="1">
        <v>43646</v>
      </c>
      <c r="D269" t="str">
        <f t="shared" si="231"/>
        <v xml:space="preserve">Yes, for both adults and minors </v>
      </c>
      <c r="E269" t="s">
        <v>1446</v>
      </c>
      <c r="G269" t="str">
        <f t="shared" si="232"/>
        <v>No</v>
      </c>
      <c r="J269">
        <v>1</v>
      </c>
      <c r="K269" t="s">
        <v>1446</v>
      </c>
      <c r="M269" t="str">
        <f t="shared" si="233"/>
        <v>Physicians, Dentists, Nurse practitioners, Physician Assistants, Optometrist, Podiatrist</v>
      </c>
      <c r="N269" t="s">
        <v>1447</v>
      </c>
      <c r="P269" t="str">
        <f t="shared" si="241"/>
        <v>Treatment of chronic pain, Initial prescriptions, Informed consent must be obtained in all circumstances</v>
      </c>
      <c r="Q269" t="s">
        <v>1446</v>
      </c>
      <c r="R269" t="s">
        <v>1449</v>
      </c>
      <c r="S269" t="str">
        <f>("Hospice care, Palliative care, Treatment of a terminal condition")</f>
        <v>Hospice care, Palliative care, Treatment of a terminal condition</v>
      </c>
      <c r="T269" t="s">
        <v>1464</v>
      </c>
      <c r="U269" t="s">
        <v>1465</v>
      </c>
      <c r="V269">
        <v>1</v>
      </c>
      <c r="W269" t="s">
        <v>1446</v>
      </c>
      <c r="Y269">
        <v>1</v>
      </c>
      <c r="Z269" t="s">
        <v>1446</v>
      </c>
      <c r="AB269">
        <v>1</v>
      </c>
      <c r="AC269" t="s">
        <v>1446</v>
      </c>
      <c r="AE269"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AF269" t="s">
        <v>1452</v>
      </c>
      <c r="AG269" t="s">
        <v>1453</v>
      </c>
      <c r="AH269" t="str">
        <f t="shared" si="242"/>
        <v>Proper storage and disposal of the drug, Risks of the use of the drug, Alternative treatment options</v>
      </c>
      <c r="AI269" t="s">
        <v>1446</v>
      </c>
      <c r="AJ269" t="s">
        <v>1454</v>
      </c>
      <c r="AK269" t="s">
        <v>1455</v>
      </c>
      <c r="AL269" t="s">
        <v>1446</v>
      </c>
      <c r="AM269" t="s">
        <v>1456</v>
      </c>
      <c r="AN269" t="str">
        <f t="shared" si="234"/>
        <v>Schedule II opioids, Schedule III opioids, Schedule IV opioids, Specified substances not in abuse-deterrent forms</v>
      </c>
      <c r="AO269" t="s">
        <v>1463</v>
      </c>
      <c r="AQ269">
        <v>1</v>
      </c>
      <c r="AR269" t="s">
        <v>1438</v>
      </c>
      <c r="AT269" t="str">
        <f t="shared" si="235"/>
        <v>Licensing board of the practitioner violating the law</v>
      </c>
      <c r="AU269" t="s">
        <v>1458</v>
      </c>
      <c r="AW269" t="str">
        <f t="shared" si="236"/>
        <v>Professional disciplinary action, Fine</v>
      </c>
      <c r="AX269" t="s">
        <v>1440</v>
      </c>
      <c r="AZ269">
        <v>1</v>
      </c>
      <c r="BA269" t="s">
        <v>1446</v>
      </c>
      <c r="BC269" t="str">
        <f t="shared" si="237"/>
        <v>Physicians, Dentists, Nurse practitioners, Physician Assistants, Optometrist, Podiatrist</v>
      </c>
      <c r="BD269" t="s">
        <v>1447</v>
      </c>
      <c r="BF269" t="str">
        <f t="shared" si="243"/>
        <v>Treatment of chronic pain, Initial prescriptions, Informed consent must be obtained in all circumstances</v>
      </c>
      <c r="BG269" t="s">
        <v>1448</v>
      </c>
      <c r="BH269" t="s">
        <v>1449</v>
      </c>
      <c r="BI269" t="str">
        <f>("Hospice care, Palliative care, Treatment of a terminal condition")</f>
        <v>Hospice care, Palliative care, Treatment of a terminal condition</v>
      </c>
      <c r="BJ269" t="s">
        <v>1466</v>
      </c>
      <c r="BK269" t="s">
        <v>1465</v>
      </c>
      <c r="BL269" t="str">
        <f t="shared" si="244"/>
        <v>Representative, Parent, Guardian</v>
      </c>
      <c r="BM269" t="s">
        <v>1446</v>
      </c>
      <c r="BO269">
        <v>1</v>
      </c>
      <c r="BP269" t="s">
        <v>1446</v>
      </c>
      <c r="BR269">
        <v>1</v>
      </c>
      <c r="BS269" t="s">
        <v>1448</v>
      </c>
      <c r="BU269" t="str">
        <f>("Drug screening agreement, That a patient should receive prescriptions from single pharmacy where possible, Alternative treatment options, Documentation of informed consent")</f>
        <v>Drug screening agreement, That a patient should receive prescriptions from single pharmacy where possible, Alternative treatment options, Documentation of informed consent</v>
      </c>
      <c r="BV269" t="s">
        <v>1459</v>
      </c>
      <c r="BW269" t="s">
        <v>1453</v>
      </c>
      <c r="BX269" t="str">
        <f t="shared" si="245"/>
        <v>Proper storage and disposal of the drug, Risks of the use of the drug, Alternative treatment options</v>
      </c>
      <c r="BY269" t="s">
        <v>1446</v>
      </c>
      <c r="BZ269" t="s">
        <v>1454</v>
      </c>
      <c r="CA269" t="s">
        <v>1460</v>
      </c>
      <c r="CB269" t="s">
        <v>1446</v>
      </c>
      <c r="CC269" t="s">
        <v>1456</v>
      </c>
      <c r="CD269" t="str">
        <f t="shared" si="238"/>
        <v>Schedule II opioids, Schedule III opioids, Schedule IV opioids, Specified substances not in abuse-deterrent forms</v>
      </c>
      <c r="CE269" t="s">
        <v>1461</v>
      </c>
      <c r="CG269">
        <v>1</v>
      </c>
      <c r="CH269" t="s">
        <v>1438</v>
      </c>
      <c r="CJ269" t="str">
        <f t="shared" si="239"/>
        <v>Licensing board of the practitioner violating the law</v>
      </c>
      <c r="CK269" t="s">
        <v>1462</v>
      </c>
      <c r="CM269" t="str">
        <f t="shared" si="240"/>
        <v>Professional disciplinary action, Fine</v>
      </c>
      <c r="CN269" t="s">
        <v>1438</v>
      </c>
    </row>
    <row r="270" spans="1:92" x14ac:dyDescent="0.35">
      <c r="A270" t="s">
        <v>267</v>
      </c>
      <c r="B270" s="1">
        <v>43647</v>
      </c>
      <c r="C270" s="1">
        <v>43830</v>
      </c>
      <c r="D270" t="str">
        <f t="shared" si="231"/>
        <v xml:space="preserve">Yes, for both adults and minors </v>
      </c>
      <c r="E270" t="s">
        <v>1446</v>
      </c>
      <c r="G270" t="str">
        <f t="shared" si="232"/>
        <v>No</v>
      </c>
      <c r="J270">
        <v>1</v>
      </c>
      <c r="K270" t="s">
        <v>1446</v>
      </c>
      <c r="M270" t="str">
        <f t="shared" si="233"/>
        <v>Physicians, Dentists, Nurse practitioners, Physician Assistants, Optometrist, Podiatrist</v>
      </c>
      <c r="N270" t="s">
        <v>1447</v>
      </c>
      <c r="P270" t="str">
        <f t="shared" si="241"/>
        <v>Treatment of chronic pain, Initial prescriptions, Informed consent must be obtained in all circumstances</v>
      </c>
      <c r="Q270" t="s">
        <v>1446</v>
      </c>
      <c r="R270" t="s">
        <v>1449</v>
      </c>
      <c r="S270" t="str">
        <f>("Hospice care, Palliative care, Treatment of a terminal condition")</f>
        <v>Hospice care, Palliative care, Treatment of a terminal condition</v>
      </c>
      <c r="T270" t="s">
        <v>1467</v>
      </c>
      <c r="U270" t="s">
        <v>1465</v>
      </c>
      <c r="V270">
        <v>1</v>
      </c>
      <c r="W270" t="s">
        <v>1446</v>
      </c>
      <c r="Y270">
        <v>1</v>
      </c>
      <c r="Z270" t="s">
        <v>1446</v>
      </c>
      <c r="AB270">
        <v>1</v>
      </c>
      <c r="AC270" t="s">
        <v>1446</v>
      </c>
      <c r="AE270" t="s">
        <v>1468</v>
      </c>
      <c r="AF270" t="s">
        <v>1452</v>
      </c>
      <c r="AG270" t="s">
        <v>1453</v>
      </c>
      <c r="AH270" t="str">
        <f t="shared" si="242"/>
        <v>Proper storage and disposal of the drug, Risks of the use of the drug, Alternative treatment options</v>
      </c>
      <c r="AI270" t="s">
        <v>1446</v>
      </c>
      <c r="AJ270" t="s">
        <v>1454</v>
      </c>
      <c r="AK270" t="s">
        <v>1455</v>
      </c>
      <c r="AL270" t="s">
        <v>1446</v>
      </c>
      <c r="AM270" t="s">
        <v>1456</v>
      </c>
      <c r="AN270" t="str">
        <f t="shared" si="234"/>
        <v>Schedule II opioids, Schedule III opioids, Schedule IV opioids, Specified substances not in abuse-deterrent forms</v>
      </c>
      <c r="AO270" t="s">
        <v>1463</v>
      </c>
      <c r="AQ270">
        <v>1</v>
      </c>
      <c r="AR270" t="s">
        <v>1438</v>
      </c>
      <c r="AT270" t="str">
        <f t="shared" si="235"/>
        <v>Licensing board of the practitioner violating the law</v>
      </c>
      <c r="AU270" t="s">
        <v>1439</v>
      </c>
      <c r="AW270" t="str">
        <f t="shared" si="236"/>
        <v>Professional disciplinary action, Fine</v>
      </c>
      <c r="AX270" t="s">
        <v>1440</v>
      </c>
      <c r="AZ270">
        <v>1</v>
      </c>
      <c r="BA270" t="s">
        <v>1446</v>
      </c>
      <c r="BC270" t="str">
        <f t="shared" si="237"/>
        <v>Physicians, Dentists, Nurse practitioners, Physician Assistants, Optometrist, Podiatrist</v>
      </c>
      <c r="BD270" t="s">
        <v>1447</v>
      </c>
      <c r="BF270" t="str">
        <f t="shared" si="243"/>
        <v>Treatment of chronic pain, Initial prescriptions, Informed consent must be obtained in all circumstances</v>
      </c>
      <c r="BG270" t="s">
        <v>1448</v>
      </c>
      <c r="BH270" t="s">
        <v>1449</v>
      </c>
      <c r="BI270" t="str">
        <f>("Hospice care, Palliative care, Treatment of a terminal condition")</f>
        <v>Hospice care, Palliative care, Treatment of a terminal condition</v>
      </c>
      <c r="BJ270" t="s">
        <v>1467</v>
      </c>
      <c r="BK270" t="s">
        <v>1465</v>
      </c>
      <c r="BL270" t="str">
        <f t="shared" si="244"/>
        <v>Representative, Parent, Guardian</v>
      </c>
      <c r="BM270" t="s">
        <v>1446</v>
      </c>
      <c r="BO270">
        <v>1</v>
      </c>
      <c r="BP270" t="s">
        <v>1446</v>
      </c>
      <c r="BR270">
        <v>1</v>
      </c>
      <c r="BS270" t="s">
        <v>1448</v>
      </c>
      <c r="BU270" t="s">
        <v>1468</v>
      </c>
      <c r="BV270" t="s">
        <v>1459</v>
      </c>
      <c r="BW270" t="s">
        <v>1453</v>
      </c>
      <c r="BX270" t="str">
        <f t="shared" si="245"/>
        <v>Proper storage and disposal of the drug, Risks of the use of the drug, Alternative treatment options</v>
      </c>
      <c r="BY270" t="s">
        <v>1446</v>
      </c>
      <c r="BZ270" t="s">
        <v>1454</v>
      </c>
      <c r="CA270" t="s">
        <v>1460</v>
      </c>
      <c r="CB270" t="s">
        <v>1446</v>
      </c>
      <c r="CC270" t="s">
        <v>1456</v>
      </c>
      <c r="CD270" t="str">
        <f t="shared" si="238"/>
        <v>Schedule II opioids, Schedule III opioids, Schedule IV opioids, Specified substances not in abuse-deterrent forms</v>
      </c>
      <c r="CE270" t="s">
        <v>1461</v>
      </c>
      <c r="CG270">
        <v>1</v>
      </c>
      <c r="CH270" t="s">
        <v>1438</v>
      </c>
      <c r="CJ270" t="str">
        <f t="shared" si="239"/>
        <v>Licensing board of the practitioner violating the law</v>
      </c>
      <c r="CK270" t="s">
        <v>1462</v>
      </c>
      <c r="CM270" t="str">
        <f t="shared" si="240"/>
        <v>Professional disciplinary action, Fine</v>
      </c>
      <c r="CN270" t="s">
        <v>1438</v>
      </c>
    </row>
    <row r="271" spans="1:92" x14ac:dyDescent="0.35">
      <c r="A271" t="s">
        <v>268</v>
      </c>
      <c r="B271" s="1">
        <v>41640</v>
      </c>
      <c r="C271" s="1">
        <v>43319</v>
      </c>
      <c r="D271" t="str">
        <f>("No")</f>
        <v>No</v>
      </c>
    </row>
    <row r="272" spans="1:92" x14ac:dyDescent="0.35">
      <c r="A272" t="s">
        <v>268</v>
      </c>
      <c r="B272" s="1">
        <v>43320</v>
      </c>
      <c r="C272" s="1">
        <v>43529</v>
      </c>
      <c r="D272" t="str">
        <f t="shared" ref="D272:D285" si="246">("Yes, for both adults and minors ")</f>
        <v xml:space="preserve">Yes, for both adults and minors </v>
      </c>
      <c r="E272" t="s">
        <v>1469</v>
      </c>
      <c r="G272" t="str">
        <f t="shared" ref="G272:G285" si="247">("No")</f>
        <v>No</v>
      </c>
      <c r="J272">
        <v>1</v>
      </c>
      <c r="K272" t="s">
        <v>1469</v>
      </c>
      <c r="M272" t="str">
        <f>("Physicians, Physician Assistants, Podiatrist")</f>
        <v>Physicians, Physician Assistants, Podiatrist</v>
      </c>
      <c r="N272" t="s">
        <v>1470</v>
      </c>
      <c r="P272" t="str">
        <f>("Treatment of chronic pain, Initial prescriptions")</f>
        <v>Treatment of chronic pain, Initial prescriptions</v>
      </c>
      <c r="Q272" t="s">
        <v>1469</v>
      </c>
      <c r="R272" t="s">
        <v>1471</v>
      </c>
      <c r="S272"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T272" t="s">
        <v>1470</v>
      </c>
      <c r="V272">
        <v>0</v>
      </c>
      <c r="Y272">
        <v>1</v>
      </c>
      <c r="Z272" t="s">
        <v>1472</v>
      </c>
      <c r="AB272">
        <v>0</v>
      </c>
      <c r="AE272" t="str">
        <f>("Alternative treatment options, Documentation of informed consent")</f>
        <v>Alternative treatment options, Documentation of informed consent</v>
      </c>
      <c r="AF272" t="s">
        <v>1472</v>
      </c>
      <c r="AH272"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72" t="s">
        <v>1473</v>
      </c>
      <c r="AJ272" t="s">
        <v>1474</v>
      </c>
      <c r="AK272" t="str">
        <f t="shared" ref="AK272:AK284" si="248">("Law doesn’t specify which specific risks must be discussed")</f>
        <v>Law doesn’t specify which specific risks must be discussed</v>
      </c>
      <c r="AN272" t="str">
        <f t="shared" ref="AN272:AN285" si="249">("All opioids ")</f>
        <v xml:space="preserve">All opioids </v>
      </c>
      <c r="AO272" t="s">
        <v>1469</v>
      </c>
      <c r="AQ272">
        <v>1</v>
      </c>
      <c r="AR272" t="s">
        <v>1475</v>
      </c>
      <c r="AT272" t="str">
        <f>("Board of medicine")</f>
        <v>Board of medicine</v>
      </c>
      <c r="AU272" t="s">
        <v>1475</v>
      </c>
      <c r="AW272" t="str">
        <f t="shared" ref="AW272:AW285" si="250">("Professional disciplinary action, Fine")</f>
        <v>Professional disciplinary action, Fine</v>
      </c>
      <c r="AX272" t="s">
        <v>1475</v>
      </c>
      <c r="AZ272">
        <v>1</v>
      </c>
      <c r="BA272" t="s">
        <v>1469</v>
      </c>
      <c r="BC272" t="str">
        <f>("Physicians, Physician Assistants, Podiatrist")</f>
        <v>Physicians, Physician Assistants, Podiatrist</v>
      </c>
      <c r="BD272" t="s">
        <v>1470</v>
      </c>
      <c r="BF272" t="str">
        <f>("Treatment of chronic pain, Initial prescriptions")</f>
        <v>Treatment of chronic pain, Initial prescriptions</v>
      </c>
      <c r="BG272" t="s">
        <v>1469</v>
      </c>
      <c r="BH272" t="s">
        <v>1471</v>
      </c>
      <c r="BI272"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BJ272" t="s">
        <v>1470</v>
      </c>
      <c r="BL272" t="str">
        <f>("Not addressed")</f>
        <v>Not addressed</v>
      </c>
      <c r="BO272">
        <v>1</v>
      </c>
      <c r="BP272" t="s">
        <v>1472</v>
      </c>
      <c r="BR272">
        <v>0</v>
      </c>
      <c r="BU272" t="str">
        <f>("Alternative treatment options, Documentation of informed consent")</f>
        <v>Alternative treatment options, Documentation of informed consent</v>
      </c>
      <c r="BV272" t="s">
        <v>1472</v>
      </c>
      <c r="BX272"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72" t="s">
        <v>1473</v>
      </c>
      <c r="BZ272" t="s">
        <v>1474</v>
      </c>
      <c r="CA272" t="str">
        <f t="shared" ref="CA272:CA284" si="251">("Law doesn't specify which specific risks must be discussed")</f>
        <v>Law doesn't specify which specific risks must be discussed</v>
      </c>
      <c r="CD272" t="str">
        <f t="shared" ref="CD272:CD285" si="252">("All opioids ")</f>
        <v xml:space="preserve">All opioids </v>
      </c>
      <c r="CE272" t="s">
        <v>1469</v>
      </c>
      <c r="CG272">
        <v>1</v>
      </c>
      <c r="CH272" t="s">
        <v>1475</v>
      </c>
      <c r="CJ272" t="str">
        <f>("Board of medicine")</f>
        <v>Board of medicine</v>
      </c>
      <c r="CK272" t="s">
        <v>1475</v>
      </c>
      <c r="CM272" t="str">
        <f t="shared" ref="CM272:CM285" si="253">("Professional disciplinary action, Fine")</f>
        <v>Professional disciplinary action, Fine</v>
      </c>
      <c r="CN272" t="s">
        <v>1475</v>
      </c>
    </row>
    <row r="273" spans="1:92" x14ac:dyDescent="0.35">
      <c r="A273" t="s">
        <v>268</v>
      </c>
      <c r="B273" s="1">
        <v>43530</v>
      </c>
      <c r="C273" s="1">
        <v>43646</v>
      </c>
      <c r="D273" t="str">
        <f t="shared" si="246"/>
        <v xml:space="preserve">Yes, for both adults and minors </v>
      </c>
      <c r="E273" t="s">
        <v>1476</v>
      </c>
      <c r="G273" t="str">
        <f t="shared" si="247"/>
        <v>No</v>
      </c>
      <c r="J273">
        <v>1</v>
      </c>
      <c r="K273" t="s">
        <v>1476</v>
      </c>
      <c r="M273" t="str">
        <f>("Physicians, Dentists, Physician Assistants, Podiatrist")</f>
        <v>Physicians, Dentists, Physician Assistants, Podiatrist</v>
      </c>
      <c r="N273" t="s">
        <v>1477</v>
      </c>
      <c r="P273" t="str">
        <f>("Treatment of chronic pain, Initial prescriptions")</f>
        <v>Treatment of chronic pain, Initial prescriptions</v>
      </c>
      <c r="Q273" t="s">
        <v>1476</v>
      </c>
      <c r="R273" t="s">
        <v>1471</v>
      </c>
      <c r="S273"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T273" t="s">
        <v>1470</v>
      </c>
      <c r="V273">
        <v>0</v>
      </c>
      <c r="Y273">
        <v>1</v>
      </c>
      <c r="Z273" t="s">
        <v>1478</v>
      </c>
      <c r="AB273">
        <v>0</v>
      </c>
      <c r="AE273" t="str">
        <f>("Alternative treatment options, Documentation of informed consent")</f>
        <v>Alternative treatment options, Documentation of informed consent</v>
      </c>
      <c r="AF273" t="s">
        <v>1478</v>
      </c>
      <c r="AH273"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73" t="s">
        <v>1479</v>
      </c>
      <c r="AJ273" t="s">
        <v>1474</v>
      </c>
      <c r="AK273" t="str">
        <f t="shared" si="248"/>
        <v>Law doesn’t specify which specific risks must be discussed</v>
      </c>
      <c r="AN273" t="str">
        <f t="shared" si="249"/>
        <v xml:space="preserve">All opioids </v>
      </c>
      <c r="AO273" t="s">
        <v>1476</v>
      </c>
      <c r="AQ273">
        <v>1</v>
      </c>
      <c r="AR273" t="s">
        <v>1480</v>
      </c>
      <c r="AT273" t="str">
        <f>("Board of medicine, Licensing board of the practitioner violating the law")</f>
        <v>Board of medicine, Licensing board of the practitioner violating the law</v>
      </c>
      <c r="AU273" t="s">
        <v>1480</v>
      </c>
      <c r="AV273" t="s">
        <v>1481</v>
      </c>
      <c r="AW273" t="str">
        <f t="shared" si="250"/>
        <v>Professional disciplinary action, Fine</v>
      </c>
      <c r="AX273" t="s">
        <v>1480</v>
      </c>
      <c r="AY273" t="s">
        <v>1482</v>
      </c>
      <c r="AZ273">
        <v>1</v>
      </c>
      <c r="BA273" t="s">
        <v>1476</v>
      </c>
      <c r="BC273" t="str">
        <f>("Physicians, Dentists, Physician Assistants, Podiatrist")</f>
        <v>Physicians, Dentists, Physician Assistants, Podiatrist</v>
      </c>
      <c r="BD273" t="s">
        <v>1477</v>
      </c>
      <c r="BF273" t="str">
        <f>("Treatment of chronic pain, Initial prescriptions")</f>
        <v>Treatment of chronic pain, Initial prescriptions</v>
      </c>
      <c r="BG273" t="s">
        <v>1476</v>
      </c>
      <c r="BH273" t="s">
        <v>1471</v>
      </c>
      <c r="BI273"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BJ273" t="s">
        <v>1470</v>
      </c>
      <c r="BL273" t="str">
        <f>("Not addressed")</f>
        <v>Not addressed</v>
      </c>
      <c r="BO273">
        <v>1</v>
      </c>
      <c r="BP273" t="s">
        <v>1478</v>
      </c>
      <c r="BR273">
        <v>0</v>
      </c>
      <c r="BU273" t="str">
        <f>("Alternative treatment options, Documentation of informed consent")</f>
        <v>Alternative treatment options, Documentation of informed consent</v>
      </c>
      <c r="BV273" t="s">
        <v>1478</v>
      </c>
      <c r="BX273"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73" t="s">
        <v>1479</v>
      </c>
      <c r="BZ273" t="s">
        <v>1474</v>
      </c>
      <c r="CA273" t="str">
        <f t="shared" si="251"/>
        <v>Law doesn't specify which specific risks must be discussed</v>
      </c>
      <c r="CD273" t="str">
        <f t="shared" si="252"/>
        <v xml:space="preserve">All opioids </v>
      </c>
      <c r="CE273" t="s">
        <v>1476</v>
      </c>
      <c r="CG273">
        <v>1</v>
      </c>
      <c r="CH273" t="s">
        <v>1480</v>
      </c>
      <c r="CJ273" t="str">
        <f>("Board of medicine, Licensing board of the practitioner violating the law")</f>
        <v>Board of medicine, Licensing board of the practitioner violating the law</v>
      </c>
      <c r="CK273" t="s">
        <v>1480</v>
      </c>
      <c r="CL273" t="s">
        <v>1481</v>
      </c>
      <c r="CM273" t="str">
        <f t="shared" si="253"/>
        <v>Professional disciplinary action, Fine</v>
      </c>
      <c r="CN273" t="s">
        <v>1480</v>
      </c>
    </row>
    <row r="274" spans="1:92" x14ac:dyDescent="0.35">
      <c r="A274" t="s">
        <v>268</v>
      </c>
      <c r="B274" s="1">
        <v>43647</v>
      </c>
      <c r="C274" s="1">
        <v>43655</v>
      </c>
      <c r="D274" t="str">
        <f t="shared" si="246"/>
        <v xml:space="preserve">Yes, for both adults and minors </v>
      </c>
      <c r="E274" t="s">
        <v>1476</v>
      </c>
      <c r="G274" t="str">
        <f t="shared" si="247"/>
        <v>No</v>
      </c>
      <c r="J274">
        <v>1</v>
      </c>
      <c r="K274" t="s">
        <v>1476</v>
      </c>
      <c r="M274" t="str">
        <f>("Physicians, Dentists, Physician Assistants, Podiatrist")</f>
        <v>Physicians, Dentists, Physician Assistants, Podiatrist</v>
      </c>
      <c r="N274" t="s">
        <v>1477</v>
      </c>
      <c r="P274" t="str">
        <f>("Treatment of chronic pain, Initial prescriptions")</f>
        <v>Treatment of chronic pain, Initial prescriptions</v>
      </c>
      <c r="Q274" t="s">
        <v>1476</v>
      </c>
      <c r="R274" t="s">
        <v>1471</v>
      </c>
      <c r="S274"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T274" t="s">
        <v>1470</v>
      </c>
      <c r="V274">
        <v>0</v>
      </c>
      <c r="Y274">
        <v>1</v>
      </c>
      <c r="Z274" t="s">
        <v>1478</v>
      </c>
      <c r="AB274">
        <v>0</v>
      </c>
      <c r="AE274" t="str">
        <f>("Alternative treatment options, Documentation of informed consent")</f>
        <v>Alternative treatment options, Documentation of informed consent</v>
      </c>
      <c r="AF274" t="s">
        <v>1478</v>
      </c>
      <c r="AH274"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74" t="s">
        <v>1479</v>
      </c>
      <c r="AJ274" t="s">
        <v>1474</v>
      </c>
      <c r="AK274" t="str">
        <f t="shared" si="248"/>
        <v>Law doesn’t specify which specific risks must be discussed</v>
      </c>
      <c r="AN274" t="str">
        <f t="shared" si="249"/>
        <v xml:space="preserve">All opioids </v>
      </c>
      <c r="AO274" t="s">
        <v>1476</v>
      </c>
      <c r="AQ274">
        <v>1</v>
      </c>
      <c r="AR274" t="s">
        <v>1483</v>
      </c>
      <c r="AT274" t="str">
        <f>("Board of medicine, Licensing board of the practitioner violating the law")</f>
        <v>Board of medicine, Licensing board of the practitioner violating the law</v>
      </c>
      <c r="AU274" t="s">
        <v>1483</v>
      </c>
      <c r="AV274" t="s">
        <v>1481</v>
      </c>
      <c r="AW274" t="str">
        <f t="shared" si="250"/>
        <v>Professional disciplinary action, Fine</v>
      </c>
      <c r="AX274" t="s">
        <v>1483</v>
      </c>
      <c r="AY274" t="s">
        <v>1482</v>
      </c>
      <c r="AZ274">
        <v>1</v>
      </c>
      <c r="BA274" t="s">
        <v>1476</v>
      </c>
      <c r="BC274" t="str">
        <f>("Physicians, Dentists, Physician Assistants, Podiatrist")</f>
        <v>Physicians, Dentists, Physician Assistants, Podiatrist</v>
      </c>
      <c r="BD274" t="s">
        <v>1477</v>
      </c>
      <c r="BF274" t="str">
        <f>("Treatment of chronic pain, Initial prescriptions")</f>
        <v>Treatment of chronic pain, Initial prescriptions</v>
      </c>
      <c r="BG274" t="s">
        <v>1476</v>
      </c>
      <c r="BH274" t="s">
        <v>1471</v>
      </c>
      <c r="BI274"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BJ274" t="s">
        <v>1470</v>
      </c>
      <c r="BL274" t="str">
        <f>("Not addressed")</f>
        <v>Not addressed</v>
      </c>
      <c r="BO274">
        <v>1</v>
      </c>
      <c r="BP274" t="s">
        <v>1478</v>
      </c>
      <c r="BR274">
        <v>0</v>
      </c>
      <c r="BU274" t="str">
        <f>("Alternative treatment options, Documentation of informed consent")</f>
        <v>Alternative treatment options, Documentation of informed consent</v>
      </c>
      <c r="BV274" t="s">
        <v>1478</v>
      </c>
      <c r="BX274"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74" t="s">
        <v>1479</v>
      </c>
      <c r="BZ274" t="s">
        <v>1474</v>
      </c>
      <c r="CA274" t="str">
        <f t="shared" si="251"/>
        <v>Law doesn't specify which specific risks must be discussed</v>
      </c>
      <c r="CD274" t="str">
        <f t="shared" si="252"/>
        <v xml:space="preserve">All opioids </v>
      </c>
      <c r="CE274" t="s">
        <v>1476</v>
      </c>
      <c r="CG274">
        <v>1</v>
      </c>
      <c r="CH274" t="s">
        <v>1483</v>
      </c>
      <c r="CJ274" t="str">
        <f>("Board of medicine, Licensing board of the practitioner violating the law")</f>
        <v>Board of medicine, Licensing board of the practitioner violating the law</v>
      </c>
      <c r="CK274" t="s">
        <v>1483</v>
      </c>
      <c r="CL274" t="s">
        <v>1481</v>
      </c>
      <c r="CM274" t="str">
        <f t="shared" si="253"/>
        <v>Professional disciplinary action, Fine</v>
      </c>
      <c r="CN274" t="s">
        <v>1483</v>
      </c>
    </row>
    <row r="275" spans="1:92" x14ac:dyDescent="0.35">
      <c r="A275" t="s">
        <v>268</v>
      </c>
      <c r="B275" s="1">
        <v>43656</v>
      </c>
      <c r="C275" s="1">
        <v>43781</v>
      </c>
      <c r="D275" t="str">
        <f t="shared" si="246"/>
        <v xml:space="preserve">Yes, for both adults and minors </v>
      </c>
      <c r="E275" t="s">
        <v>1484</v>
      </c>
      <c r="G275" t="str">
        <f t="shared" si="247"/>
        <v>No</v>
      </c>
      <c r="J275">
        <v>1</v>
      </c>
      <c r="K275" t="s">
        <v>1484</v>
      </c>
      <c r="M275" t="str">
        <f>("Physicians, Dentists, Nurse practitioners, Physician Assistants, Podiatrist")</f>
        <v>Physicians, Dentists, Nurse practitioners, Physician Assistants, Podiatrist</v>
      </c>
      <c r="N275" t="s">
        <v>1485</v>
      </c>
      <c r="P275" t="str">
        <f>("Treatment of chronic pain, Initial prescriptions")</f>
        <v>Treatment of chronic pain, Initial prescriptions</v>
      </c>
      <c r="Q275" t="s">
        <v>1484</v>
      </c>
      <c r="R275" t="s">
        <v>1486</v>
      </c>
      <c r="S275"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T275" t="s">
        <v>1487</v>
      </c>
      <c r="V275">
        <v>0</v>
      </c>
      <c r="Y275">
        <v>1</v>
      </c>
      <c r="Z275" t="s">
        <v>1488</v>
      </c>
      <c r="AB275">
        <v>0</v>
      </c>
      <c r="AE275" t="str">
        <f>("Alternative treatment options, Documentation of informed consent")</f>
        <v>Alternative treatment options, Documentation of informed consent</v>
      </c>
      <c r="AF275" t="s">
        <v>1488</v>
      </c>
      <c r="AH275"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75" t="s">
        <v>1489</v>
      </c>
      <c r="AJ275" t="s">
        <v>1474</v>
      </c>
      <c r="AK275" t="str">
        <f t="shared" si="248"/>
        <v>Law doesn’t specify which specific risks must be discussed</v>
      </c>
      <c r="AN275" t="str">
        <f t="shared" si="249"/>
        <v xml:space="preserve">All opioids </v>
      </c>
      <c r="AO275" t="s">
        <v>1484</v>
      </c>
      <c r="AQ275">
        <v>1</v>
      </c>
      <c r="AR275" t="s">
        <v>1490</v>
      </c>
      <c r="AT275" t="str">
        <f>("Board of medicine, Licensing board of the practitioner violating the law")</f>
        <v>Board of medicine, Licensing board of the practitioner violating the law</v>
      </c>
      <c r="AU275" t="s">
        <v>1490</v>
      </c>
      <c r="AV275" t="s">
        <v>1491</v>
      </c>
      <c r="AW275" t="str">
        <f t="shared" si="250"/>
        <v>Professional disciplinary action, Fine</v>
      </c>
      <c r="AX275" t="s">
        <v>1490</v>
      </c>
      <c r="AY275" t="s">
        <v>1482</v>
      </c>
      <c r="AZ275">
        <v>1</v>
      </c>
      <c r="BA275" t="s">
        <v>1484</v>
      </c>
      <c r="BC275" t="str">
        <f>("Physicians, Dentists, Nurse practitioners, Physician Assistants, Podiatrist")</f>
        <v>Physicians, Dentists, Nurse practitioners, Physician Assistants, Podiatrist</v>
      </c>
      <c r="BD275" t="s">
        <v>1477</v>
      </c>
      <c r="BF275" t="str">
        <f>("Treatment of chronic pain, Initial prescriptions")</f>
        <v>Treatment of chronic pain, Initial prescriptions</v>
      </c>
      <c r="BG275" t="s">
        <v>1484</v>
      </c>
      <c r="BH275" t="s">
        <v>1486</v>
      </c>
      <c r="BI275"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BJ275" t="s">
        <v>1487</v>
      </c>
      <c r="BL275" t="str">
        <f>("Not addressed")</f>
        <v>Not addressed</v>
      </c>
      <c r="BO275">
        <v>1</v>
      </c>
      <c r="BP275" t="s">
        <v>1488</v>
      </c>
      <c r="BR275">
        <v>0</v>
      </c>
      <c r="BU275" t="str">
        <f>("Alternative treatment options, Documentation of informed consent")</f>
        <v>Alternative treatment options, Documentation of informed consent</v>
      </c>
      <c r="BV275" t="s">
        <v>1488</v>
      </c>
      <c r="BX275"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75" t="s">
        <v>1489</v>
      </c>
      <c r="BZ275" t="s">
        <v>1474</v>
      </c>
      <c r="CA275" t="str">
        <f t="shared" si="251"/>
        <v>Law doesn't specify which specific risks must be discussed</v>
      </c>
      <c r="CD275" t="str">
        <f t="shared" si="252"/>
        <v xml:space="preserve">All opioids </v>
      </c>
      <c r="CE275" t="s">
        <v>1484</v>
      </c>
      <c r="CG275">
        <v>1</v>
      </c>
      <c r="CH275" t="s">
        <v>1490</v>
      </c>
      <c r="CJ275" t="str">
        <f>("Board of medicine, Licensing board of the practitioner violating the law")</f>
        <v>Board of medicine, Licensing board of the practitioner violating the law</v>
      </c>
      <c r="CK275" t="s">
        <v>1490</v>
      </c>
      <c r="CL275" t="s">
        <v>1491</v>
      </c>
      <c r="CM275" t="str">
        <f t="shared" si="253"/>
        <v>Professional disciplinary action, Fine</v>
      </c>
      <c r="CN275" t="s">
        <v>1490</v>
      </c>
    </row>
    <row r="276" spans="1:92" x14ac:dyDescent="0.35">
      <c r="A276" t="s">
        <v>268</v>
      </c>
      <c r="B276" s="1">
        <v>43782</v>
      </c>
      <c r="C276" s="1">
        <v>43830</v>
      </c>
      <c r="D276" t="str">
        <f t="shared" si="246"/>
        <v xml:space="preserve">Yes, for both adults and minors </v>
      </c>
      <c r="E276" t="s">
        <v>1492</v>
      </c>
      <c r="G276" t="str">
        <f t="shared" si="247"/>
        <v>No</v>
      </c>
      <c r="J276">
        <v>1</v>
      </c>
      <c r="K276" t="s">
        <v>1492</v>
      </c>
      <c r="M276" t="str">
        <f>("Physicians, Dentists, Nurse practitioners, Physician Assistants, Optometrist, Podiatrist")</f>
        <v>Physicians, Dentists, Nurse practitioners, Physician Assistants, Optometrist, Podiatrist</v>
      </c>
      <c r="N276" t="s">
        <v>1493</v>
      </c>
      <c r="P276" t="str">
        <f>("Treatment of chronic pain, Initial prescriptions")</f>
        <v>Treatment of chronic pain, Initial prescriptions</v>
      </c>
      <c r="Q276" t="s">
        <v>1492</v>
      </c>
      <c r="R276" t="s">
        <v>1486</v>
      </c>
      <c r="S276"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T276" t="s">
        <v>1487</v>
      </c>
      <c r="V276">
        <v>0</v>
      </c>
      <c r="Y276">
        <v>1</v>
      </c>
      <c r="Z276" t="s">
        <v>1494</v>
      </c>
      <c r="AB276">
        <v>0</v>
      </c>
      <c r="AE276" t="str">
        <f>("Alternative treatment options, Documentation of informed consent")</f>
        <v>Alternative treatment options, Documentation of informed consent</v>
      </c>
      <c r="AF276" t="s">
        <v>1494</v>
      </c>
      <c r="AH276"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76" t="s">
        <v>1495</v>
      </c>
      <c r="AJ276" t="s">
        <v>1474</v>
      </c>
      <c r="AK276" t="str">
        <f t="shared" si="248"/>
        <v>Law doesn’t specify which specific risks must be discussed</v>
      </c>
      <c r="AN276" t="str">
        <f t="shared" si="249"/>
        <v xml:space="preserve">All opioids </v>
      </c>
      <c r="AO276" t="s">
        <v>1492</v>
      </c>
      <c r="AQ276">
        <v>1</v>
      </c>
      <c r="AR276" t="s">
        <v>1496</v>
      </c>
      <c r="AT276" t="str">
        <f>("Board of medicine, Licensing board of the practitioner violating the law")</f>
        <v>Board of medicine, Licensing board of the practitioner violating the law</v>
      </c>
      <c r="AU276" t="s">
        <v>1497</v>
      </c>
      <c r="AV276" t="s">
        <v>1498</v>
      </c>
      <c r="AW276" t="str">
        <f t="shared" si="250"/>
        <v>Professional disciplinary action, Fine</v>
      </c>
      <c r="AX276" t="s">
        <v>1497</v>
      </c>
      <c r="AY276" t="s">
        <v>1482</v>
      </c>
      <c r="AZ276">
        <v>1</v>
      </c>
      <c r="BA276" t="s">
        <v>1492</v>
      </c>
      <c r="BC276" t="str">
        <f>("Physicians, Dentists, Nurse practitioners, Physician Assistants, Optometrist, Podiatrist")</f>
        <v>Physicians, Dentists, Nurse practitioners, Physician Assistants, Optometrist, Podiatrist</v>
      </c>
      <c r="BD276" t="s">
        <v>1499</v>
      </c>
      <c r="BF276" t="str">
        <f>("Treatment of chronic pain, Initial prescriptions")</f>
        <v>Treatment of chronic pain, Initial prescriptions</v>
      </c>
      <c r="BG276" t="s">
        <v>1492</v>
      </c>
      <c r="BH276" t="s">
        <v>1486</v>
      </c>
      <c r="BI276" t="str">
        <f>("Hospital treatment, Hospice care, Residents of a licensed health facility, Cancer related care, Palliative care, Treatment of malignant pain, Sickle cell disease, Clinical trials")</f>
        <v>Hospital treatment, Hospice care, Residents of a licensed health facility, Cancer related care, Palliative care, Treatment of malignant pain, Sickle cell disease, Clinical trials</v>
      </c>
      <c r="BJ276" t="s">
        <v>1487</v>
      </c>
      <c r="BL276" t="str">
        <f>("Not addressed")</f>
        <v>Not addressed</v>
      </c>
      <c r="BO276">
        <v>1</v>
      </c>
      <c r="BP276" t="s">
        <v>1494</v>
      </c>
      <c r="BR276">
        <v>0</v>
      </c>
      <c r="BU276" t="str">
        <f>("Alternative treatment options, Documentation of informed consent")</f>
        <v>Alternative treatment options, Documentation of informed consent</v>
      </c>
      <c r="BV276" t="s">
        <v>1494</v>
      </c>
      <c r="BX276"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76" t="s">
        <v>1495</v>
      </c>
      <c r="BZ276" t="s">
        <v>1474</v>
      </c>
      <c r="CA276" t="str">
        <f t="shared" si="251"/>
        <v>Law doesn't specify which specific risks must be discussed</v>
      </c>
      <c r="CD276" t="str">
        <f t="shared" si="252"/>
        <v xml:space="preserve">All opioids </v>
      </c>
      <c r="CE276" t="s">
        <v>1492</v>
      </c>
      <c r="CG276">
        <v>1</v>
      </c>
      <c r="CH276" t="s">
        <v>1497</v>
      </c>
      <c r="CJ276" t="str">
        <f>("Board of medicine, Licensing board of the practitioner violating the law")</f>
        <v>Board of medicine, Licensing board of the practitioner violating the law</v>
      </c>
      <c r="CK276" t="s">
        <v>1497</v>
      </c>
      <c r="CL276" t="s">
        <v>1498</v>
      </c>
      <c r="CM276" t="str">
        <f t="shared" si="253"/>
        <v>Professional disciplinary action, Fine</v>
      </c>
      <c r="CN276" t="s">
        <v>1497</v>
      </c>
    </row>
    <row r="277" spans="1:92" x14ac:dyDescent="0.35">
      <c r="A277" t="s">
        <v>269</v>
      </c>
      <c r="B277" s="1">
        <v>41640</v>
      </c>
      <c r="C277" s="1">
        <v>42529</v>
      </c>
      <c r="D277" t="str">
        <f t="shared" si="246"/>
        <v xml:space="preserve">Yes, for both adults and minors </v>
      </c>
      <c r="E277" t="s">
        <v>1500</v>
      </c>
      <c r="G277" t="str">
        <f t="shared" si="247"/>
        <v>No</v>
      </c>
      <c r="J277">
        <v>1</v>
      </c>
      <c r="K277" t="s">
        <v>1500</v>
      </c>
      <c r="M277" t="str">
        <f t="shared" ref="M277:M284" si="254">("Physicians, Dentists, Nurse practitioners, Physician Assistants, Podiatrist")</f>
        <v>Physicians, Dentists, Nurse practitioners, Physician Assistants, Podiatrist</v>
      </c>
      <c r="N277" t="s">
        <v>1501</v>
      </c>
      <c r="P277" t="str">
        <f>("Treatment of chronic pain")</f>
        <v>Treatment of chronic pain</v>
      </c>
      <c r="Q277" t="s">
        <v>1502</v>
      </c>
      <c r="S277"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T277" t="s">
        <v>1503</v>
      </c>
      <c r="V277">
        <v>1</v>
      </c>
      <c r="W277" t="s">
        <v>1501</v>
      </c>
      <c r="Y277">
        <v>0</v>
      </c>
      <c r="AH277" t="str">
        <f>("Benefits of the use of the drug, Risks of the use of the drug")</f>
        <v>Benefits of the use of the drug, Risks of the use of the drug</v>
      </c>
      <c r="AI277" t="s">
        <v>1501</v>
      </c>
      <c r="AK277" t="str">
        <f t="shared" si="248"/>
        <v>Law doesn’t specify which specific risks must be discussed</v>
      </c>
      <c r="AN277" t="str">
        <f t="shared" si="249"/>
        <v xml:space="preserve">All opioids </v>
      </c>
      <c r="AO277" t="s">
        <v>1504</v>
      </c>
      <c r="AQ277">
        <v>1</v>
      </c>
      <c r="AR277" t="s">
        <v>1505</v>
      </c>
      <c r="AT277" t="str">
        <f t="shared" ref="AT277:AT285" si="255">("Licensing board of the practitioner violating the law")</f>
        <v>Licensing board of the practitioner violating the law</v>
      </c>
      <c r="AU277" t="s">
        <v>1506</v>
      </c>
      <c r="AW277" t="str">
        <f t="shared" si="250"/>
        <v>Professional disciplinary action, Fine</v>
      </c>
      <c r="AX277" t="s">
        <v>1507</v>
      </c>
      <c r="AZ277">
        <v>1</v>
      </c>
      <c r="BA277" t="s">
        <v>1500</v>
      </c>
      <c r="BC277" t="str">
        <f t="shared" ref="BC277:BC284" si="256">("Physicians, Dentists, Nurse practitioners, Physician Assistants, Podiatrist")</f>
        <v>Physicians, Dentists, Nurse practitioners, Physician Assistants, Podiatrist</v>
      </c>
      <c r="BD277" t="s">
        <v>1501</v>
      </c>
      <c r="BF277" t="str">
        <f>("Treatment of chronic pain")</f>
        <v>Treatment of chronic pain</v>
      </c>
      <c r="BG277" t="s">
        <v>1502</v>
      </c>
      <c r="BI277"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BJ277" t="s">
        <v>1508</v>
      </c>
      <c r="BL277" t="str">
        <f t="shared" ref="BL277:BL283" si="257">("Guardian, Surrogate")</f>
        <v>Guardian, Surrogate</v>
      </c>
      <c r="BM277" t="s">
        <v>1501</v>
      </c>
      <c r="BN277" t="s">
        <v>1509</v>
      </c>
      <c r="BO277">
        <v>0</v>
      </c>
      <c r="BX277" t="str">
        <f>("Benefits of the use of the drug, Risks of the use of the drug")</f>
        <v>Benefits of the use of the drug, Risks of the use of the drug</v>
      </c>
      <c r="BY277" t="s">
        <v>1501</v>
      </c>
      <c r="CA277" t="str">
        <f t="shared" si="251"/>
        <v>Law doesn't specify which specific risks must be discussed</v>
      </c>
      <c r="CD277" t="str">
        <f t="shared" si="252"/>
        <v xml:space="preserve">All opioids </v>
      </c>
      <c r="CE277" t="s">
        <v>1502</v>
      </c>
      <c r="CG277">
        <v>1</v>
      </c>
      <c r="CH277" t="s">
        <v>1505</v>
      </c>
      <c r="CJ277" t="str">
        <f t="shared" ref="CJ277:CJ285" si="258">("Licensing board of the practitioner violating the law")</f>
        <v>Licensing board of the practitioner violating the law</v>
      </c>
      <c r="CK277" t="s">
        <v>1506</v>
      </c>
      <c r="CM277" t="str">
        <f t="shared" si="253"/>
        <v>Professional disciplinary action, Fine</v>
      </c>
      <c r="CN277" t="s">
        <v>1507</v>
      </c>
    </row>
    <row r="278" spans="1:92" x14ac:dyDescent="0.35">
      <c r="A278" t="s">
        <v>269</v>
      </c>
      <c r="B278" s="1">
        <v>42530</v>
      </c>
      <c r="C278" s="1">
        <v>42551</v>
      </c>
      <c r="D278" t="str">
        <f t="shared" si="246"/>
        <v xml:space="preserve">Yes, for both adults and minors </v>
      </c>
      <c r="E278" t="s">
        <v>1500</v>
      </c>
      <c r="G278" t="str">
        <f t="shared" si="247"/>
        <v>No</v>
      </c>
      <c r="J278">
        <v>1</v>
      </c>
      <c r="K278" t="s">
        <v>1500</v>
      </c>
      <c r="M278" t="str">
        <f t="shared" si="254"/>
        <v>Physicians, Dentists, Nurse practitioners, Physician Assistants, Podiatrist</v>
      </c>
      <c r="N278" t="s">
        <v>1501</v>
      </c>
      <c r="P278" t="str">
        <f>("Treatment of chronic pain")</f>
        <v>Treatment of chronic pain</v>
      </c>
      <c r="Q278" t="s">
        <v>1502</v>
      </c>
      <c r="S278"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T278" t="s">
        <v>1503</v>
      </c>
      <c r="V278">
        <v>1</v>
      </c>
      <c r="W278" t="s">
        <v>1501</v>
      </c>
      <c r="Y278">
        <v>0</v>
      </c>
      <c r="AH278" t="str">
        <f>("Benefits of the use of the drug, Risks of the use of the drug")</f>
        <v>Benefits of the use of the drug, Risks of the use of the drug</v>
      </c>
      <c r="AI278" t="s">
        <v>1501</v>
      </c>
      <c r="AK278" t="str">
        <f t="shared" si="248"/>
        <v>Law doesn’t specify which specific risks must be discussed</v>
      </c>
      <c r="AN278" t="str">
        <f t="shared" si="249"/>
        <v xml:space="preserve">All opioids </v>
      </c>
      <c r="AO278" t="s">
        <v>1502</v>
      </c>
      <c r="AQ278">
        <v>1</v>
      </c>
      <c r="AR278" t="s">
        <v>1510</v>
      </c>
      <c r="AT278" t="str">
        <f t="shared" si="255"/>
        <v>Licensing board of the practitioner violating the law</v>
      </c>
      <c r="AU278" t="s">
        <v>1506</v>
      </c>
      <c r="AW278" t="str">
        <f t="shared" si="250"/>
        <v>Professional disciplinary action, Fine</v>
      </c>
      <c r="AX278" t="s">
        <v>1511</v>
      </c>
      <c r="AZ278">
        <v>1</v>
      </c>
      <c r="BA278" t="s">
        <v>1500</v>
      </c>
      <c r="BC278" t="str">
        <f t="shared" si="256"/>
        <v>Physicians, Dentists, Nurse practitioners, Physician Assistants, Podiatrist</v>
      </c>
      <c r="BD278" t="s">
        <v>1501</v>
      </c>
      <c r="BF278" t="str">
        <f>("Treatment of chronic pain")</f>
        <v>Treatment of chronic pain</v>
      </c>
      <c r="BG278" t="s">
        <v>1502</v>
      </c>
      <c r="BI278"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BJ278" t="s">
        <v>1508</v>
      </c>
      <c r="BL278" t="str">
        <f t="shared" si="257"/>
        <v>Guardian, Surrogate</v>
      </c>
      <c r="BM278" t="s">
        <v>1501</v>
      </c>
      <c r="BN278" t="s">
        <v>1509</v>
      </c>
      <c r="BO278">
        <v>0</v>
      </c>
      <c r="BX278" t="str">
        <f>("Benefits of the use of the drug, Risks of the use of the drug")</f>
        <v>Benefits of the use of the drug, Risks of the use of the drug</v>
      </c>
      <c r="BY278" t="s">
        <v>1501</v>
      </c>
      <c r="CA278" t="str">
        <f t="shared" si="251"/>
        <v>Law doesn't specify which specific risks must be discussed</v>
      </c>
      <c r="CD278" t="str">
        <f t="shared" si="252"/>
        <v xml:space="preserve">All opioids </v>
      </c>
      <c r="CE278" t="s">
        <v>1502</v>
      </c>
      <c r="CG278">
        <v>1</v>
      </c>
      <c r="CH278" t="s">
        <v>1510</v>
      </c>
      <c r="CJ278" t="str">
        <f t="shared" si="258"/>
        <v>Licensing board of the practitioner violating the law</v>
      </c>
      <c r="CK278" t="s">
        <v>1506</v>
      </c>
      <c r="CM278" t="str">
        <f t="shared" si="253"/>
        <v>Professional disciplinary action, Fine</v>
      </c>
      <c r="CN278" t="s">
        <v>1511</v>
      </c>
    </row>
    <row r="279" spans="1:92" x14ac:dyDescent="0.35">
      <c r="A279" t="s">
        <v>269</v>
      </c>
      <c r="B279" s="1">
        <v>42552</v>
      </c>
      <c r="C279" s="1">
        <v>42916</v>
      </c>
      <c r="D279" t="str">
        <f t="shared" si="246"/>
        <v xml:space="preserve">Yes, for both adults and minors </v>
      </c>
      <c r="E279" t="s">
        <v>1500</v>
      </c>
      <c r="G279" t="str">
        <f t="shared" si="247"/>
        <v>No</v>
      </c>
      <c r="J279">
        <v>1</v>
      </c>
      <c r="K279" t="s">
        <v>1500</v>
      </c>
      <c r="M279" t="str">
        <f t="shared" si="254"/>
        <v>Physicians, Dentists, Nurse practitioners, Physician Assistants, Podiatrist</v>
      </c>
      <c r="N279" t="s">
        <v>1501</v>
      </c>
      <c r="P279" t="str">
        <f>("Treatment of chronic pain")</f>
        <v>Treatment of chronic pain</v>
      </c>
      <c r="Q279" t="s">
        <v>1502</v>
      </c>
      <c r="S279"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T279" t="s">
        <v>1503</v>
      </c>
      <c r="V279">
        <v>1</v>
      </c>
      <c r="W279" t="s">
        <v>1501</v>
      </c>
      <c r="Y279">
        <v>0</v>
      </c>
      <c r="AH279" t="str">
        <f>("Benefits of the use of the drug, Risks of the use of the drug")</f>
        <v>Benefits of the use of the drug, Risks of the use of the drug</v>
      </c>
      <c r="AI279" t="s">
        <v>1501</v>
      </c>
      <c r="AK279" t="str">
        <f t="shared" si="248"/>
        <v>Law doesn’t specify which specific risks must be discussed</v>
      </c>
      <c r="AN279" t="str">
        <f t="shared" si="249"/>
        <v xml:space="preserve">All opioids </v>
      </c>
      <c r="AO279" t="s">
        <v>1502</v>
      </c>
      <c r="AQ279">
        <v>1</v>
      </c>
      <c r="AR279" t="s">
        <v>1510</v>
      </c>
      <c r="AT279" t="str">
        <f t="shared" si="255"/>
        <v>Licensing board of the practitioner violating the law</v>
      </c>
      <c r="AU279" t="s">
        <v>1506</v>
      </c>
      <c r="AW279" t="str">
        <f t="shared" si="250"/>
        <v>Professional disciplinary action, Fine</v>
      </c>
      <c r="AX279" t="s">
        <v>1511</v>
      </c>
      <c r="AZ279">
        <v>1</v>
      </c>
      <c r="BA279" t="s">
        <v>1500</v>
      </c>
      <c r="BC279" t="str">
        <f t="shared" si="256"/>
        <v>Physicians, Dentists, Nurse practitioners, Physician Assistants, Podiatrist</v>
      </c>
      <c r="BD279" t="s">
        <v>1501</v>
      </c>
      <c r="BF279" t="str">
        <f>("Treatment of chronic pain")</f>
        <v>Treatment of chronic pain</v>
      </c>
      <c r="BG279" t="s">
        <v>1502</v>
      </c>
      <c r="BI279"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BJ279" t="s">
        <v>1508</v>
      </c>
      <c r="BL279" t="str">
        <f t="shared" si="257"/>
        <v>Guardian, Surrogate</v>
      </c>
      <c r="BM279" t="s">
        <v>1501</v>
      </c>
      <c r="BN279" t="s">
        <v>1509</v>
      </c>
      <c r="BO279">
        <v>0</v>
      </c>
      <c r="BX279" t="str">
        <f>("Benefits of the use of the drug, Risks of the use of the drug")</f>
        <v>Benefits of the use of the drug, Risks of the use of the drug</v>
      </c>
      <c r="BY279" t="s">
        <v>1501</v>
      </c>
      <c r="CA279" t="str">
        <f t="shared" si="251"/>
        <v>Law doesn't specify which specific risks must be discussed</v>
      </c>
      <c r="CD279" t="str">
        <f t="shared" si="252"/>
        <v xml:space="preserve">All opioids </v>
      </c>
      <c r="CE279" t="s">
        <v>1502</v>
      </c>
      <c r="CG279">
        <v>1</v>
      </c>
      <c r="CH279" t="s">
        <v>1510</v>
      </c>
      <c r="CJ279" t="str">
        <f t="shared" si="258"/>
        <v>Licensing board of the practitioner violating the law</v>
      </c>
      <c r="CK279" t="s">
        <v>1506</v>
      </c>
      <c r="CM279" t="str">
        <f t="shared" si="253"/>
        <v>Professional disciplinary action, Fine</v>
      </c>
      <c r="CN279" t="s">
        <v>1511</v>
      </c>
    </row>
    <row r="280" spans="1:92" x14ac:dyDescent="0.35">
      <c r="A280" t="s">
        <v>269</v>
      </c>
      <c r="B280" s="1">
        <v>42917</v>
      </c>
      <c r="C280" s="1">
        <v>43257</v>
      </c>
      <c r="D280" t="str">
        <f t="shared" si="246"/>
        <v xml:space="preserve">Yes, for both adults and minors </v>
      </c>
      <c r="E280" t="s">
        <v>1500</v>
      </c>
      <c r="G280" t="str">
        <f t="shared" si="247"/>
        <v>No</v>
      </c>
      <c r="J280">
        <v>1</v>
      </c>
      <c r="K280" t="s">
        <v>1500</v>
      </c>
      <c r="M280" t="str">
        <f t="shared" si="254"/>
        <v>Physicians, Dentists, Nurse practitioners, Physician Assistants, Podiatrist</v>
      </c>
      <c r="N280" t="s">
        <v>1501</v>
      </c>
      <c r="P280" t="str">
        <f>("Treatment of chronic pain")</f>
        <v>Treatment of chronic pain</v>
      </c>
      <c r="Q280" t="s">
        <v>1502</v>
      </c>
      <c r="S280"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T280" t="s">
        <v>1503</v>
      </c>
      <c r="V280">
        <v>1</v>
      </c>
      <c r="W280" t="s">
        <v>1501</v>
      </c>
      <c r="Y280">
        <v>0</v>
      </c>
      <c r="AH280" t="str">
        <f>("Benefits of the use of the drug, Risks of the use of the drug")</f>
        <v>Benefits of the use of the drug, Risks of the use of the drug</v>
      </c>
      <c r="AI280" t="s">
        <v>1501</v>
      </c>
      <c r="AK280" t="str">
        <f t="shared" si="248"/>
        <v>Law doesn’t specify which specific risks must be discussed</v>
      </c>
      <c r="AN280" t="str">
        <f t="shared" si="249"/>
        <v xml:space="preserve">All opioids </v>
      </c>
      <c r="AO280" t="s">
        <v>1502</v>
      </c>
      <c r="AQ280">
        <v>1</v>
      </c>
      <c r="AR280" t="s">
        <v>1510</v>
      </c>
      <c r="AT280" t="str">
        <f t="shared" si="255"/>
        <v>Licensing board of the practitioner violating the law</v>
      </c>
      <c r="AU280" t="s">
        <v>1506</v>
      </c>
      <c r="AW280" t="str">
        <f t="shared" si="250"/>
        <v>Professional disciplinary action, Fine</v>
      </c>
      <c r="AX280" t="s">
        <v>1511</v>
      </c>
      <c r="AZ280">
        <v>1</v>
      </c>
      <c r="BA280" t="s">
        <v>1500</v>
      </c>
      <c r="BC280" t="str">
        <f t="shared" si="256"/>
        <v>Physicians, Dentists, Nurse practitioners, Physician Assistants, Podiatrist</v>
      </c>
      <c r="BD280" t="s">
        <v>1501</v>
      </c>
      <c r="BF280" t="str">
        <f>("Treatment of chronic pain")</f>
        <v>Treatment of chronic pain</v>
      </c>
      <c r="BG280" t="s">
        <v>1502</v>
      </c>
      <c r="BI280"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BJ280" t="s">
        <v>1508</v>
      </c>
      <c r="BL280" t="str">
        <f t="shared" si="257"/>
        <v>Guardian, Surrogate</v>
      </c>
      <c r="BM280" t="s">
        <v>1501</v>
      </c>
      <c r="BN280" t="s">
        <v>1509</v>
      </c>
      <c r="BO280">
        <v>0</v>
      </c>
      <c r="BX280" t="str">
        <f>("Benefits of the use of the drug, Risks of the use of the drug")</f>
        <v>Benefits of the use of the drug, Risks of the use of the drug</v>
      </c>
      <c r="BY280" t="s">
        <v>1501</v>
      </c>
      <c r="CA280" t="str">
        <f t="shared" si="251"/>
        <v>Law doesn't specify which specific risks must be discussed</v>
      </c>
      <c r="CD280" t="str">
        <f t="shared" si="252"/>
        <v xml:space="preserve">All opioids </v>
      </c>
      <c r="CE280" t="s">
        <v>1502</v>
      </c>
      <c r="CG280">
        <v>1</v>
      </c>
      <c r="CH280" t="s">
        <v>1510</v>
      </c>
      <c r="CJ280" t="str">
        <f t="shared" si="258"/>
        <v>Licensing board of the practitioner violating the law</v>
      </c>
      <c r="CK280" t="s">
        <v>1506</v>
      </c>
      <c r="CM280" t="str">
        <f t="shared" si="253"/>
        <v>Professional disciplinary action, Fine</v>
      </c>
      <c r="CN280" t="s">
        <v>1511</v>
      </c>
    </row>
    <row r="281" spans="1:92" x14ac:dyDescent="0.35">
      <c r="A281" t="s">
        <v>269</v>
      </c>
      <c r="B281" s="1">
        <v>43258</v>
      </c>
      <c r="C281" s="1">
        <v>43404</v>
      </c>
      <c r="D281" t="str">
        <f t="shared" si="246"/>
        <v xml:space="preserve">Yes, for both adults and minors </v>
      </c>
      <c r="E281" t="s">
        <v>1500</v>
      </c>
      <c r="G281" t="str">
        <f t="shared" si="247"/>
        <v>No</v>
      </c>
      <c r="J281">
        <v>1</v>
      </c>
      <c r="K281" t="s">
        <v>1500</v>
      </c>
      <c r="M281" t="str">
        <f t="shared" si="254"/>
        <v>Physicians, Dentists, Nurse practitioners, Physician Assistants, Podiatrist</v>
      </c>
      <c r="N281" t="s">
        <v>1501</v>
      </c>
      <c r="P281" t="str">
        <f>("Treatment of chronic pain")</f>
        <v>Treatment of chronic pain</v>
      </c>
      <c r="Q281" t="s">
        <v>1502</v>
      </c>
      <c r="S281"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T281" t="s">
        <v>1503</v>
      </c>
      <c r="V281">
        <v>1</v>
      </c>
      <c r="W281" t="s">
        <v>1501</v>
      </c>
      <c r="Y281">
        <v>0</v>
      </c>
      <c r="AH281" t="str">
        <f>("Benefits of the use of the drug, Risks of the use of the drug")</f>
        <v>Benefits of the use of the drug, Risks of the use of the drug</v>
      </c>
      <c r="AI281" t="s">
        <v>1501</v>
      </c>
      <c r="AK281" t="str">
        <f t="shared" si="248"/>
        <v>Law doesn’t specify which specific risks must be discussed</v>
      </c>
      <c r="AN281" t="str">
        <f t="shared" si="249"/>
        <v xml:space="preserve">All opioids </v>
      </c>
      <c r="AO281" t="s">
        <v>1502</v>
      </c>
      <c r="AQ281">
        <v>1</v>
      </c>
      <c r="AR281" t="s">
        <v>1510</v>
      </c>
      <c r="AT281" t="str">
        <f t="shared" si="255"/>
        <v>Licensing board of the practitioner violating the law</v>
      </c>
      <c r="AU281" t="s">
        <v>1506</v>
      </c>
      <c r="AW281" t="str">
        <f t="shared" si="250"/>
        <v>Professional disciplinary action, Fine</v>
      </c>
      <c r="AX281" t="s">
        <v>1511</v>
      </c>
      <c r="AZ281">
        <v>1</v>
      </c>
      <c r="BA281" t="s">
        <v>1500</v>
      </c>
      <c r="BC281" t="str">
        <f t="shared" si="256"/>
        <v>Physicians, Dentists, Nurse practitioners, Physician Assistants, Podiatrist</v>
      </c>
      <c r="BD281" t="s">
        <v>1501</v>
      </c>
      <c r="BF281" t="str">
        <f>("Treatment of chronic pain")</f>
        <v>Treatment of chronic pain</v>
      </c>
      <c r="BG281" t="s">
        <v>1502</v>
      </c>
      <c r="BI281" t="str">
        <f>("Hospice care, Cancer related care, Palliative care, Treatment related to surgery, Treatment of a terminal condition, Management of acute pain caused by an injury")</f>
        <v>Hospice care, Cancer related care, Palliative care, Treatment related to surgery, Treatment of a terminal condition, Management of acute pain caused by an injury</v>
      </c>
      <c r="BJ281" t="s">
        <v>1508</v>
      </c>
      <c r="BL281" t="str">
        <f t="shared" si="257"/>
        <v>Guardian, Surrogate</v>
      </c>
      <c r="BM281" t="s">
        <v>1501</v>
      </c>
      <c r="BN281" t="s">
        <v>1509</v>
      </c>
      <c r="BO281">
        <v>0</v>
      </c>
      <c r="BX281" t="str">
        <f>("Benefits of the use of the drug, Risks of the use of the drug")</f>
        <v>Benefits of the use of the drug, Risks of the use of the drug</v>
      </c>
      <c r="BY281" t="s">
        <v>1501</v>
      </c>
      <c r="CA281" t="str">
        <f t="shared" si="251"/>
        <v>Law doesn't specify which specific risks must be discussed</v>
      </c>
      <c r="CD281" t="str">
        <f t="shared" si="252"/>
        <v xml:space="preserve">All opioids </v>
      </c>
      <c r="CE281" t="s">
        <v>1502</v>
      </c>
      <c r="CG281">
        <v>1</v>
      </c>
      <c r="CH281" t="s">
        <v>1510</v>
      </c>
      <c r="CJ281" t="str">
        <f t="shared" si="258"/>
        <v>Licensing board of the practitioner violating the law</v>
      </c>
      <c r="CK281" t="s">
        <v>1506</v>
      </c>
      <c r="CM281" t="str">
        <f t="shared" si="253"/>
        <v>Professional disciplinary action, Fine</v>
      </c>
      <c r="CN281" t="s">
        <v>1511</v>
      </c>
    </row>
    <row r="282" spans="1:92" x14ac:dyDescent="0.35">
      <c r="A282" t="s">
        <v>269</v>
      </c>
      <c r="B282" s="1">
        <v>43405</v>
      </c>
      <c r="C282" s="1">
        <v>43465</v>
      </c>
      <c r="D282" t="str">
        <f t="shared" si="246"/>
        <v xml:space="preserve">Yes, for both adults and minors </v>
      </c>
      <c r="E282" t="s">
        <v>1512</v>
      </c>
      <c r="G282" t="str">
        <f t="shared" si="247"/>
        <v>No</v>
      </c>
      <c r="J282">
        <v>1</v>
      </c>
      <c r="K282" t="s">
        <v>1512</v>
      </c>
      <c r="M282" t="str">
        <f t="shared" si="254"/>
        <v>Physicians, Dentists, Nurse practitioners, Physician Assistants, Podiatrist</v>
      </c>
      <c r="N282" t="s">
        <v>1513</v>
      </c>
      <c r="P282" t="str">
        <f>("Treatment of chronic pain, Initial prescriptions, Transition between different levels of pain")</f>
        <v>Treatment of chronic pain, Initial prescriptions, Transition between different levels of pain</v>
      </c>
      <c r="Q282" t="s">
        <v>1514</v>
      </c>
      <c r="R282" t="s">
        <v>1515</v>
      </c>
      <c r="S282" t="str">
        <f>("Hospice care, Cancer related care, Palliative care, Treatment related to surgery, Treatment of a terminal condition, Management of acute pain caused by an injury, Inpatient care")</f>
        <v>Hospice care, Cancer related care, Palliative care, Treatment related to surgery, Treatment of a terminal condition, Management of acute pain caused by an injury, Inpatient care</v>
      </c>
      <c r="T282" t="s">
        <v>1516</v>
      </c>
      <c r="U282" t="s">
        <v>1517</v>
      </c>
      <c r="V282">
        <v>1</v>
      </c>
      <c r="W282" t="s">
        <v>1518</v>
      </c>
      <c r="X282" t="s">
        <v>1519</v>
      </c>
      <c r="Y282">
        <v>1</v>
      </c>
      <c r="Z282" t="s">
        <v>1520</v>
      </c>
      <c r="AA282" t="s">
        <v>1521</v>
      </c>
      <c r="AB282">
        <v>0</v>
      </c>
      <c r="AE282" t="str">
        <f>("Documentation of informed consent")</f>
        <v>Documentation of informed consent</v>
      </c>
      <c r="AF282" t="s">
        <v>1520</v>
      </c>
      <c r="AH282"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82" t="s">
        <v>1522</v>
      </c>
      <c r="AJ282" t="s">
        <v>1523</v>
      </c>
      <c r="AK282" t="str">
        <f t="shared" si="248"/>
        <v>Law doesn’t specify which specific risks must be discussed</v>
      </c>
      <c r="AN282" t="str">
        <f t="shared" si="249"/>
        <v xml:space="preserve">All opioids </v>
      </c>
      <c r="AO282" t="s">
        <v>1524</v>
      </c>
      <c r="AQ282">
        <v>1</v>
      </c>
      <c r="AR282" t="s">
        <v>1510</v>
      </c>
      <c r="AT282" t="str">
        <f t="shared" si="255"/>
        <v>Licensing board of the practitioner violating the law</v>
      </c>
      <c r="AU282" t="s">
        <v>1506</v>
      </c>
      <c r="AW282" t="str">
        <f t="shared" si="250"/>
        <v>Professional disciplinary action, Fine</v>
      </c>
      <c r="AX282" t="s">
        <v>1511</v>
      </c>
      <c r="AZ282">
        <v>1</v>
      </c>
      <c r="BA282" t="s">
        <v>1512</v>
      </c>
      <c r="BC282" t="str">
        <f t="shared" si="256"/>
        <v>Physicians, Dentists, Nurse practitioners, Physician Assistants, Podiatrist</v>
      </c>
      <c r="BD282" t="s">
        <v>1513</v>
      </c>
      <c r="BF282" t="str">
        <f>("Treatment of chronic pain, Initial prescriptions, Transition between different levels of pain")</f>
        <v>Treatment of chronic pain, Initial prescriptions, Transition between different levels of pain</v>
      </c>
      <c r="BG282" t="s">
        <v>1525</v>
      </c>
      <c r="BH282" t="s">
        <v>1515</v>
      </c>
      <c r="BI282" t="str">
        <f>("Hospice care, Cancer related care, Palliative care, Treatment related to surgery, Treatment of a terminal condition, Management of acute pain caused by an injury, Inpatient care")</f>
        <v>Hospice care, Cancer related care, Palliative care, Treatment related to surgery, Treatment of a terminal condition, Management of acute pain caused by an injury, Inpatient care</v>
      </c>
      <c r="BJ282" t="s">
        <v>1526</v>
      </c>
      <c r="BK282" t="s">
        <v>1527</v>
      </c>
      <c r="BL282" t="str">
        <f t="shared" si="257"/>
        <v>Guardian, Surrogate</v>
      </c>
      <c r="BM282" t="s">
        <v>1518</v>
      </c>
      <c r="BN282" t="s">
        <v>1528</v>
      </c>
      <c r="BO282">
        <v>1</v>
      </c>
      <c r="BP282" t="s">
        <v>1529</v>
      </c>
      <c r="BQ282" t="s">
        <v>1521</v>
      </c>
      <c r="BR282">
        <v>0</v>
      </c>
      <c r="BU282" t="str">
        <f>("Documentation of informed consent")</f>
        <v>Documentation of informed consent</v>
      </c>
      <c r="BV282" t="s">
        <v>1529</v>
      </c>
      <c r="BX282"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82" t="s">
        <v>1530</v>
      </c>
      <c r="BZ282" t="s">
        <v>1523</v>
      </c>
      <c r="CA282" t="str">
        <f t="shared" si="251"/>
        <v>Law doesn't specify which specific risks must be discussed</v>
      </c>
      <c r="CD282" t="str">
        <f t="shared" si="252"/>
        <v xml:space="preserve">All opioids </v>
      </c>
      <c r="CE282" t="s">
        <v>1524</v>
      </c>
      <c r="CG282">
        <v>1</v>
      </c>
      <c r="CH282" t="s">
        <v>1510</v>
      </c>
      <c r="CJ282" t="str">
        <f t="shared" si="258"/>
        <v>Licensing board of the practitioner violating the law</v>
      </c>
      <c r="CK282" t="s">
        <v>1506</v>
      </c>
      <c r="CM282" t="str">
        <f t="shared" si="253"/>
        <v>Professional disciplinary action, Fine</v>
      </c>
      <c r="CN282" t="s">
        <v>1511</v>
      </c>
    </row>
    <row r="283" spans="1:92" x14ac:dyDescent="0.35">
      <c r="A283" t="s">
        <v>269</v>
      </c>
      <c r="B283" s="1">
        <v>43466</v>
      </c>
      <c r="C283" s="1">
        <v>43490</v>
      </c>
      <c r="D283" t="str">
        <f t="shared" si="246"/>
        <v xml:space="preserve">Yes, for both adults and minors </v>
      </c>
      <c r="E283" t="s">
        <v>1531</v>
      </c>
      <c r="G283" t="str">
        <f t="shared" si="247"/>
        <v>No</v>
      </c>
      <c r="J283">
        <v>1</v>
      </c>
      <c r="K283" t="s">
        <v>1531</v>
      </c>
      <c r="M283" t="str">
        <f t="shared" si="254"/>
        <v>Physicians, Dentists, Nurse practitioners, Physician Assistants, Podiatrist</v>
      </c>
      <c r="N283" t="s">
        <v>1532</v>
      </c>
      <c r="P283" t="str">
        <f>("Treatment of chronic pain, Initial prescriptions, Transition between different levels of pain")</f>
        <v>Treatment of chronic pain, Initial prescriptions, Transition between different levels of pain</v>
      </c>
      <c r="Q283" t="s">
        <v>1533</v>
      </c>
      <c r="R283" t="s">
        <v>1534</v>
      </c>
      <c r="S283" t="str">
        <f>("Hospice care, Cancer related care, Palliative care, Treatment related to surgery, Treatment of a terminal condition, Management of acute pain caused by an injury, Inpatient care")</f>
        <v>Hospice care, Cancer related care, Palliative care, Treatment related to surgery, Treatment of a terminal condition, Management of acute pain caused by an injury, Inpatient care</v>
      </c>
      <c r="T283" t="s">
        <v>1535</v>
      </c>
      <c r="U283" t="s">
        <v>1536</v>
      </c>
      <c r="V283">
        <v>1</v>
      </c>
      <c r="W283" t="s">
        <v>1537</v>
      </c>
      <c r="X283" t="s">
        <v>1538</v>
      </c>
      <c r="Y283">
        <v>1</v>
      </c>
      <c r="Z283" t="s">
        <v>1539</v>
      </c>
      <c r="AA283" t="s">
        <v>1540</v>
      </c>
      <c r="AB283">
        <v>0</v>
      </c>
      <c r="AE283" t="str">
        <f>("Documentation of informed consent")</f>
        <v>Documentation of informed consent</v>
      </c>
      <c r="AF283" t="s">
        <v>1541</v>
      </c>
      <c r="AH283"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83" t="s">
        <v>1542</v>
      </c>
      <c r="AJ283" t="s">
        <v>1543</v>
      </c>
      <c r="AK283" t="str">
        <f t="shared" si="248"/>
        <v>Law doesn’t specify which specific risks must be discussed</v>
      </c>
      <c r="AN283" t="str">
        <f t="shared" si="249"/>
        <v xml:space="preserve">All opioids </v>
      </c>
      <c r="AO283" t="s">
        <v>1544</v>
      </c>
      <c r="AQ283">
        <v>1</v>
      </c>
      <c r="AR283" t="s">
        <v>1510</v>
      </c>
      <c r="AT283" t="str">
        <f t="shared" si="255"/>
        <v>Licensing board of the practitioner violating the law</v>
      </c>
      <c r="AU283" t="s">
        <v>1506</v>
      </c>
      <c r="AW283" t="str">
        <f t="shared" si="250"/>
        <v>Professional disciplinary action, Fine</v>
      </c>
      <c r="AX283" t="s">
        <v>1511</v>
      </c>
      <c r="AZ283">
        <v>1</v>
      </c>
      <c r="BA283" t="s">
        <v>1531</v>
      </c>
      <c r="BC283" t="str">
        <f t="shared" si="256"/>
        <v>Physicians, Dentists, Nurse practitioners, Physician Assistants, Podiatrist</v>
      </c>
      <c r="BD283" t="s">
        <v>1532</v>
      </c>
      <c r="BF283" t="str">
        <f>("Treatment of chronic pain, Initial prescriptions, Transition between different levels of pain")</f>
        <v>Treatment of chronic pain, Initial prescriptions, Transition between different levels of pain</v>
      </c>
      <c r="BG283" t="s">
        <v>1545</v>
      </c>
      <c r="BH283" t="s">
        <v>1534</v>
      </c>
      <c r="BI283" t="str">
        <f>("Hospice care, Cancer related care, Palliative care, Treatment related to surgery, Treatment of a terminal condition, Management of acute pain caused by an injury, Inpatient care")</f>
        <v>Hospice care, Cancer related care, Palliative care, Treatment related to surgery, Treatment of a terminal condition, Management of acute pain caused by an injury, Inpatient care</v>
      </c>
      <c r="BJ283" t="s">
        <v>1535</v>
      </c>
      <c r="BK283" t="s">
        <v>1536</v>
      </c>
      <c r="BL283" t="str">
        <f t="shared" si="257"/>
        <v>Guardian, Surrogate</v>
      </c>
      <c r="BM283" t="s">
        <v>1537</v>
      </c>
      <c r="BN283" t="s">
        <v>1546</v>
      </c>
      <c r="BO283">
        <v>1</v>
      </c>
      <c r="BP283" t="s">
        <v>1547</v>
      </c>
      <c r="BQ283" t="s">
        <v>1540</v>
      </c>
      <c r="BR283">
        <v>0</v>
      </c>
      <c r="BU283" t="str">
        <f>("Documentation of informed consent")</f>
        <v>Documentation of informed consent</v>
      </c>
      <c r="BV283" t="s">
        <v>1547</v>
      </c>
      <c r="BX283"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83" t="s">
        <v>1548</v>
      </c>
      <c r="BZ283" t="s">
        <v>1543</v>
      </c>
      <c r="CA283" t="str">
        <f t="shared" si="251"/>
        <v>Law doesn't specify which specific risks must be discussed</v>
      </c>
      <c r="CD283" t="str">
        <f t="shared" si="252"/>
        <v xml:space="preserve">All opioids </v>
      </c>
      <c r="CE283" t="s">
        <v>1544</v>
      </c>
      <c r="CG283">
        <v>1</v>
      </c>
      <c r="CH283" t="s">
        <v>1510</v>
      </c>
      <c r="CJ283" t="str">
        <f t="shared" si="258"/>
        <v>Licensing board of the practitioner violating the law</v>
      </c>
      <c r="CK283" t="s">
        <v>1506</v>
      </c>
      <c r="CM283" t="str">
        <f t="shared" si="253"/>
        <v>Professional disciplinary action, Fine</v>
      </c>
      <c r="CN283" t="s">
        <v>1511</v>
      </c>
    </row>
    <row r="284" spans="1:92" x14ac:dyDescent="0.35">
      <c r="A284" t="s">
        <v>269</v>
      </c>
      <c r="B284" s="1">
        <v>43491</v>
      </c>
      <c r="C284" s="1">
        <v>43673</v>
      </c>
      <c r="D284" t="str">
        <f t="shared" si="246"/>
        <v xml:space="preserve">Yes, for both adults and minors </v>
      </c>
      <c r="E284" t="s">
        <v>1549</v>
      </c>
      <c r="G284" t="str">
        <f t="shared" si="247"/>
        <v>No</v>
      </c>
      <c r="J284">
        <v>1</v>
      </c>
      <c r="K284" t="s">
        <v>1549</v>
      </c>
      <c r="M284" t="str">
        <f t="shared" si="254"/>
        <v>Physicians, Dentists, Nurse practitioners, Physician Assistants, Podiatrist</v>
      </c>
      <c r="N284" t="s">
        <v>1550</v>
      </c>
      <c r="P284" t="str">
        <f>("Treatment of chronic pain, Initial prescriptions, Transition between different levels of pain")</f>
        <v>Treatment of chronic pain, Initial prescriptions, Transition between different levels of pain</v>
      </c>
      <c r="Q284" t="s">
        <v>1551</v>
      </c>
      <c r="R284" t="s">
        <v>1552</v>
      </c>
      <c r="S284" t="str">
        <f>("Hospice care, Cancer related care, Palliative care, Treatment related to surgery, Treatment of a terminal condition, Inpatient care")</f>
        <v>Hospice care, Cancer related care, Palliative care, Treatment related to surgery, Treatment of a terminal condition, Inpatient care</v>
      </c>
      <c r="T284" t="s">
        <v>1553</v>
      </c>
      <c r="U284" t="s">
        <v>1554</v>
      </c>
      <c r="V284">
        <v>0</v>
      </c>
      <c r="Y284">
        <v>1</v>
      </c>
      <c r="Z284" t="s">
        <v>1555</v>
      </c>
      <c r="AA284" t="s">
        <v>1556</v>
      </c>
      <c r="AB284">
        <v>0</v>
      </c>
      <c r="AE284" t="str">
        <f>("Documentation of informed consent")</f>
        <v>Documentation of informed consent</v>
      </c>
      <c r="AF284" t="s">
        <v>1557</v>
      </c>
      <c r="AH284"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84" t="s">
        <v>1558</v>
      </c>
      <c r="AJ284" t="s">
        <v>1559</v>
      </c>
      <c r="AK284" t="str">
        <f t="shared" si="248"/>
        <v>Law doesn’t specify which specific risks must be discussed</v>
      </c>
      <c r="AN284" t="str">
        <f t="shared" si="249"/>
        <v xml:space="preserve">All opioids </v>
      </c>
      <c r="AO284" t="s">
        <v>1544</v>
      </c>
      <c r="AQ284">
        <v>1</v>
      </c>
      <c r="AR284" t="s">
        <v>1510</v>
      </c>
      <c r="AT284" t="str">
        <f t="shared" si="255"/>
        <v>Licensing board of the practitioner violating the law</v>
      </c>
      <c r="AU284" t="s">
        <v>1506</v>
      </c>
      <c r="AW284" t="str">
        <f t="shared" si="250"/>
        <v>Professional disciplinary action, Fine</v>
      </c>
      <c r="AX284" t="s">
        <v>1511</v>
      </c>
      <c r="AZ284">
        <v>1</v>
      </c>
      <c r="BA284" t="s">
        <v>1549</v>
      </c>
      <c r="BC284" t="str">
        <f t="shared" si="256"/>
        <v>Physicians, Dentists, Nurse practitioners, Physician Assistants, Podiatrist</v>
      </c>
      <c r="BD284" t="s">
        <v>1550</v>
      </c>
      <c r="BF284" t="str">
        <f>("Treatment of chronic pain, Initial prescriptions, Transition between different levels of pain")</f>
        <v>Treatment of chronic pain, Initial prescriptions, Transition between different levels of pain</v>
      </c>
      <c r="BG284" t="s">
        <v>1560</v>
      </c>
      <c r="BH284" t="s">
        <v>1552</v>
      </c>
      <c r="BI284" t="str">
        <f>("Hospice care, Cancer related care, Palliative care, Treatment related to surgery, Treatment of a terminal condition, Inpatient care")</f>
        <v>Hospice care, Cancer related care, Palliative care, Treatment related to surgery, Treatment of a terminal condition, Inpatient care</v>
      </c>
      <c r="BJ284" t="s">
        <v>1553</v>
      </c>
      <c r="BK284" t="s">
        <v>1554</v>
      </c>
      <c r="BL284" t="str">
        <f>("Not addressed")</f>
        <v>Not addressed</v>
      </c>
      <c r="BO284">
        <v>1</v>
      </c>
      <c r="BP284" t="s">
        <v>1561</v>
      </c>
      <c r="BQ284" t="s">
        <v>1556</v>
      </c>
      <c r="BR284">
        <v>0</v>
      </c>
      <c r="BU284" t="str">
        <f>("Documentation of informed consent")</f>
        <v>Documentation of informed consent</v>
      </c>
      <c r="BV284" t="s">
        <v>1561</v>
      </c>
      <c r="BX284"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84" t="s">
        <v>1562</v>
      </c>
      <c r="BZ284" t="s">
        <v>1559</v>
      </c>
      <c r="CA284" t="str">
        <f t="shared" si="251"/>
        <v>Law doesn't specify which specific risks must be discussed</v>
      </c>
      <c r="CD284" t="str">
        <f t="shared" si="252"/>
        <v xml:space="preserve">All opioids </v>
      </c>
      <c r="CE284" t="s">
        <v>1544</v>
      </c>
      <c r="CG284">
        <v>1</v>
      </c>
      <c r="CH284" t="s">
        <v>1510</v>
      </c>
      <c r="CJ284" t="str">
        <f t="shared" si="258"/>
        <v>Licensing board of the practitioner violating the law</v>
      </c>
      <c r="CK284" t="s">
        <v>1506</v>
      </c>
      <c r="CM284" t="str">
        <f t="shared" si="253"/>
        <v>Professional disciplinary action, Fine</v>
      </c>
      <c r="CN284" t="s">
        <v>1511</v>
      </c>
    </row>
    <row r="285" spans="1:92" x14ac:dyDescent="0.35">
      <c r="A285" t="s">
        <v>269</v>
      </c>
      <c r="B285" s="1">
        <v>43674</v>
      </c>
      <c r="C285" s="1">
        <v>43830</v>
      </c>
      <c r="D285" t="str">
        <f t="shared" si="246"/>
        <v xml:space="preserve">Yes, for both adults and minors </v>
      </c>
      <c r="E285" t="s">
        <v>1563</v>
      </c>
      <c r="G285" t="str">
        <f t="shared" si="247"/>
        <v>No</v>
      </c>
      <c r="J285">
        <v>1</v>
      </c>
      <c r="K285" t="s">
        <v>1563</v>
      </c>
      <c r="M285" t="str">
        <f>("Physicians, Dentists, Nurse practitioners, Physician Assistants, Optometrist, Podiatrist")</f>
        <v>Physicians, Dentists, Nurse practitioners, Physician Assistants, Optometrist, Podiatrist</v>
      </c>
      <c r="N285" t="s">
        <v>1564</v>
      </c>
      <c r="O285" t="s">
        <v>1565</v>
      </c>
      <c r="P285" t="str">
        <f>("Treatment of chronic pain, Initial prescriptions, Transition between different levels of pain")</f>
        <v>Treatment of chronic pain, Initial prescriptions, Transition between different levels of pain</v>
      </c>
      <c r="Q285" t="s">
        <v>1566</v>
      </c>
      <c r="R285" t="s">
        <v>1567</v>
      </c>
      <c r="S285" t="str">
        <f>("Hospice care, Cancer related care, Palliative care, Treatment related to surgery, Treatment of a terminal condition, Obtaining consent would be to the detriment of patient's health, Inpatient care")</f>
        <v>Hospice care, Cancer related care, Palliative care, Treatment related to surgery, Treatment of a terminal condition, Obtaining consent would be to the detriment of patient's health, Inpatient care</v>
      </c>
      <c r="T285" t="s">
        <v>1568</v>
      </c>
      <c r="U285" t="s">
        <v>1569</v>
      </c>
      <c r="V285">
        <v>1</v>
      </c>
      <c r="W285" t="s">
        <v>1570</v>
      </c>
      <c r="Y285">
        <v>1</v>
      </c>
      <c r="Z285" t="s">
        <v>1571</v>
      </c>
      <c r="AA285" t="s">
        <v>1572</v>
      </c>
      <c r="AB285">
        <v>0</v>
      </c>
      <c r="AE285" t="str">
        <f>("Documentation of informed consent")</f>
        <v>Documentation of informed consent</v>
      </c>
      <c r="AF285" t="s">
        <v>1573</v>
      </c>
      <c r="AH285" t="str">
        <f>("Proper storage and disposal of the drug, Benefits of the use of the drug, Risks of the use of the drug, Alternative treatment options")</f>
        <v>Proper storage and disposal of the drug, Benefits of the use of the drug, Risks of the use of the drug, Alternative treatment options</v>
      </c>
      <c r="AI285" t="s">
        <v>1574</v>
      </c>
      <c r="AJ285" t="s">
        <v>1575</v>
      </c>
      <c r="AK285" t="str">
        <f>("Risk of overdose, Risk of “dependence”")</f>
        <v>Risk of overdose, Risk of “dependence”</v>
      </c>
      <c r="AL285" t="s">
        <v>1570</v>
      </c>
      <c r="AM285" t="s">
        <v>1576</v>
      </c>
      <c r="AN285" t="str">
        <f t="shared" si="249"/>
        <v xml:space="preserve">All opioids </v>
      </c>
      <c r="AO285" t="s">
        <v>1577</v>
      </c>
      <c r="AQ285">
        <v>1</v>
      </c>
      <c r="AR285" t="s">
        <v>1578</v>
      </c>
      <c r="AT285" t="str">
        <f t="shared" si="255"/>
        <v>Licensing board of the practitioner violating the law</v>
      </c>
      <c r="AU285" t="s">
        <v>1579</v>
      </c>
      <c r="AW285" t="str">
        <f t="shared" si="250"/>
        <v>Professional disciplinary action, Fine</v>
      </c>
      <c r="AX285" t="s">
        <v>1580</v>
      </c>
      <c r="AZ285">
        <v>1</v>
      </c>
      <c r="BA285" t="s">
        <v>1563</v>
      </c>
      <c r="BC285" t="str">
        <f>("Physicians, Dentists, Nurse practitioners, Physician Assistants, Optometrist, Podiatrist")</f>
        <v>Physicians, Dentists, Nurse practitioners, Physician Assistants, Optometrist, Podiatrist</v>
      </c>
      <c r="BD285" t="s">
        <v>1564</v>
      </c>
      <c r="BE285" t="s">
        <v>1565</v>
      </c>
      <c r="BF285" t="str">
        <f>("Treatment of chronic pain, Initial prescriptions, Transition between different levels of pain")</f>
        <v>Treatment of chronic pain, Initial prescriptions, Transition between different levels of pain</v>
      </c>
      <c r="BG285" t="s">
        <v>1581</v>
      </c>
      <c r="BH285" t="s">
        <v>1567</v>
      </c>
      <c r="BI285" t="str">
        <f>("Obtaining consent would be to the detriment of minor’s health, Hospice care, Cancer related care, Palliative care, Treatment related to surgery, Treatment of a terminal condition, Inpatient care")</f>
        <v>Obtaining consent would be to the detriment of minor’s health, Hospice care, Cancer related care, Palliative care, Treatment related to surgery, Treatment of a terminal condition, Inpatient care</v>
      </c>
      <c r="BJ285" t="s">
        <v>1568</v>
      </c>
      <c r="BK285" t="s">
        <v>1569</v>
      </c>
      <c r="BL285" t="str">
        <f>("Parent, Guardian, Authorized adult")</f>
        <v>Parent, Guardian, Authorized adult</v>
      </c>
      <c r="BM285" t="s">
        <v>1582</v>
      </c>
      <c r="BN285" t="s">
        <v>1583</v>
      </c>
      <c r="BO285">
        <v>1</v>
      </c>
      <c r="BP285" t="s">
        <v>1584</v>
      </c>
      <c r="BQ285" t="s">
        <v>1572</v>
      </c>
      <c r="BR285">
        <v>0</v>
      </c>
      <c r="BU285" t="str">
        <f>("Documentation of informed consent")</f>
        <v>Documentation of informed consent</v>
      </c>
      <c r="BV285" t="s">
        <v>1584</v>
      </c>
      <c r="BX285" t="str">
        <f>("Proper storage and disposal of the drug, Benefits of the use of the drug, Risks of the use of the drug, Alternative treatment options")</f>
        <v>Proper storage and disposal of the drug, Benefits of the use of the drug, Risks of the use of the drug, Alternative treatment options</v>
      </c>
      <c r="BY285" t="s">
        <v>1585</v>
      </c>
      <c r="BZ285" t="s">
        <v>1575</v>
      </c>
      <c r="CA285" t="str">
        <f>("Risk of overdose, Risk of “dependence”")</f>
        <v>Risk of overdose, Risk of “dependence”</v>
      </c>
      <c r="CB285" t="s">
        <v>1570</v>
      </c>
      <c r="CC285" t="s">
        <v>1576</v>
      </c>
      <c r="CD285" t="str">
        <f t="shared" si="252"/>
        <v xml:space="preserve">All opioids </v>
      </c>
      <c r="CE285" t="s">
        <v>1577</v>
      </c>
      <c r="CG285">
        <v>1</v>
      </c>
      <c r="CH285" t="s">
        <v>1586</v>
      </c>
      <c r="CJ285" t="str">
        <f t="shared" si="258"/>
        <v>Licensing board of the practitioner violating the law</v>
      </c>
      <c r="CK285" t="s">
        <v>1587</v>
      </c>
      <c r="CM285" t="str">
        <f t="shared" si="253"/>
        <v>Professional disciplinary action, Fine</v>
      </c>
      <c r="CN285" t="s">
        <v>1580</v>
      </c>
    </row>
    <row r="286" spans="1:92" x14ac:dyDescent="0.35">
      <c r="A286" t="s">
        <v>270</v>
      </c>
      <c r="B286" s="1">
        <v>41640</v>
      </c>
      <c r="C286" s="1">
        <v>43257</v>
      </c>
      <c r="D286" t="str">
        <f>("No")</f>
        <v>No</v>
      </c>
    </row>
    <row r="287" spans="1:92" x14ac:dyDescent="0.35">
      <c r="A287" t="s">
        <v>270</v>
      </c>
      <c r="B287" s="1">
        <v>43258</v>
      </c>
      <c r="C287" s="1">
        <v>43622</v>
      </c>
      <c r="D287" t="str">
        <f>("Yes, for both adults and minors ")</f>
        <v xml:space="preserve">Yes, for both adults and minors </v>
      </c>
      <c r="E287" t="s">
        <v>1588</v>
      </c>
      <c r="G287" t="str">
        <f>("No")</f>
        <v>No</v>
      </c>
      <c r="J287">
        <v>1</v>
      </c>
      <c r="K287" t="s">
        <v>1589</v>
      </c>
      <c r="M287" t="str">
        <f>("Physicians, Dentists, Nurse practitioners, Physician Assistants, Optometrist, Podiatrist")</f>
        <v>Physicians, Dentists, Nurse practitioners, Physician Assistants, Optometrist, Podiatrist</v>
      </c>
      <c r="N287" t="s">
        <v>1590</v>
      </c>
      <c r="P287" t="str">
        <f>("Informed consent must be obtained in all circumstances")</f>
        <v>Informed consent must be obtained in all circumstances</v>
      </c>
      <c r="Q287" t="s">
        <v>1589</v>
      </c>
      <c r="S287" t="str">
        <f>("Hospice care, Residents of a licensed health facility, Cancer related care, Palliative care, Established prescriber-patient relationship")</f>
        <v>Hospice care, Residents of a licensed health facility, Cancer related care, Palliative care, Established prescriber-patient relationship</v>
      </c>
      <c r="T287" t="s">
        <v>1591</v>
      </c>
      <c r="U287" t="s">
        <v>1592</v>
      </c>
      <c r="V287">
        <v>0</v>
      </c>
      <c r="Y287">
        <v>1</v>
      </c>
      <c r="Z287" t="s">
        <v>1593</v>
      </c>
      <c r="AA287" t="s">
        <v>1594</v>
      </c>
      <c r="AB287">
        <v>0</v>
      </c>
      <c r="AE287" t="str">
        <f>("Alternative treatment options, Documentation of informed consent")</f>
        <v>Alternative treatment options, Documentation of informed consent</v>
      </c>
      <c r="AF287" t="s">
        <v>1593</v>
      </c>
      <c r="AH287" t="str">
        <f>("Benefits of the use of the drug, Risks of the use of the drug, Alternative treatment options")</f>
        <v>Benefits of the use of the drug, Risks of the use of the drug, Alternative treatment options</v>
      </c>
      <c r="AI287" t="s">
        <v>1589</v>
      </c>
      <c r="AJ287" t="s">
        <v>1595</v>
      </c>
      <c r="AK287" t="str">
        <f>("Risk of overdose, Risk of “dependence”, Risk of addiction, Risk of drug interaction")</f>
        <v>Risk of overdose, Risk of “dependence”, Risk of addiction, Risk of drug interaction</v>
      </c>
      <c r="AL287" t="s">
        <v>1596</v>
      </c>
      <c r="AN287" t="str">
        <f>("All opioids ")</f>
        <v xml:space="preserve">All opioids </v>
      </c>
      <c r="AO287" t="s">
        <v>1589</v>
      </c>
      <c r="AQ287">
        <v>1</v>
      </c>
      <c r="AR287" t="s">
        <v>1597</v>
      </c>
      <c r="AT287" t="str">
        <f>("Licensing board of the practitioner violating the law")</f>
        <v>Licensing board of the practitioner violating the law</v>
      </c>
      <c r="AU287" t="s">
        <v>1597</v>
      </c>
      <c r="AW287" t="str">
        <f>("Professional disciplinary action")</f>
        <v>Professional disciplinary action</v>
      </c>
      <c r="AX287" t="s">
        <v>1597</v>
      </c>
      <c r="AZ287">
        <v>1</v>
      </c>
      <c r="BA287" t="s">
        <v>1598</v>
      </c>
      <c r="BC287" t="str">
        <f>("Physicians, Dentists, Nurse practitioners, Physician Assistants, Optometrist, Podiatrist")</f>
        <v>Physicians, Dentists, Nurse practitioners, Physician Assistants, Optometrist, Podiatrist</v>
      </c>
      <c r="BD287" t="s">
        <v>1590</v>
      </c>
      <c r="BF287" t="str">
        <f>("Informed consent must be obtained in all circumstances")</f>
        <v>Informed consent must be obtained in all circumstances</v>
      </c>
      <c r="BG287" t="s">
        <v>1598</v>
      </c>
      <c r="BI287" t="str">
        <f>("Hospice care, Residents of a licensed health facility, Cancer related care, Palliative care, Established prescriber-patient relationship")</f>
        <v>Hospice care, Residents of a licensed health facility, Cancer related care, Palliative care, Established prescriber-patient relationship</v>
      </c>
      <c r="BJ287" t="s">
        <v>1591</v>
      </c>
      <c r="BK287" t="s">
        <v>1592</v>
      </c>
      <c r="BL287" t="str">
        <f>("Parent, Guardian")</f>
        <v>Parent, Guardian</v>
      </c>
      <c r="BM287" t="s">
        <v>1599</v>
      </c>
      <c r="BO287">
        <v>1</v>
      </c>
      <c r="BP287" t="s">
        <v>1593</v>
      </c>
      <c r="BQ287" t="s">
        <v>1594</v>
      </c>
      <c r="BR287">
        <v>0</v>
      </c>
      <c r="BU287" t="str">
        <f>("Alternative treatment options, Documentation of informed consent")</f>
        <v>Alternative treatment options, Documentation of informed consent</v>
      </c>
      <c r="BV287" t="s">
        <v>1593</v>
      </c>
      <c r="BX287" t="str">
        <f>("Benefits of the use of the drug, Risks of the use of the drug, Alternative treatment options")</f>
        <v>Benefits of the use of the drug, Risks of the use of the drug, Alternative treatment options</v>
      </c>
      <c r="BY287" t="s">
        <v>1598</v>
      </c>
      <c r="BZ287" t="s">
        <v>1600</v>
      </c>
      <c r="CA287" t="str">
        <f>("Risk of overdose, Risk of “dependence”, Risk of addiction, Risk of drug interaction ")</f>
        <v xml:space="preserve">Risk of overdose, Risk of “dependence”, Risk of addiction, Risk of drug interaction </v>
      </c>
      <c r="CB287" t="s">
        <v>1596</v>
      </c>
      <c r="CD287" t="str">
        <f>("All opioids ")</f>
        <v xml:space="preserve">All opioids </v>
      </c>
      <c r="CE287" t="s">
        <v>1598</v>
      </c>
      <c r="CG287">
        <v>1</v>
      </c>
      <c r="CH287" t="s">
        <v>1597</v>
      </c>
      <c r="CJ287" t="str">
        <f>("Licensing board of the practitioner violating the law")</f>
        <v>Licensing board of the practitioner violating the law</v>
      </c>
      <c r="CK287" t="s">
        <v>1597</v>
      </c>
      <c r="CM287" t="str">
        <f>("Professional disciplinary action")</f>
        <v>Professional disciplinary action</v>
      </c>
      <c r="CN287" t="s">
        <v>1597</v>
      </c>
    </row>
    <row r="288" spans="1:92" x14ac:dyDescent="0.35">
      <c r="A288" t="s">
        <v>270</v>
      </c>
      <c r="B288" s="1">
        <v>43623</v>
      </c>
      <c r="C288" s="1">
        <v>43830</v>
      </c>
      <c r="D288" t="str">
        <f>("Yes, for both adults and minors ")</f>
        <v xml:space="preserve">Yes, for both adults and minors </v>
      </c>
      <c r="E288" t="s">
        <v>1601</v>
      </c>
      <c r="G288" t="str">
        <f>("No")</f>
        <v>No</v>
      </c>
      <c r="J288">
        <v>1</v>
      </c>
      <c r="K288" t="s">
        <v>1602</v>
      </c>
      <c r="M288" t="str">
        <f>("Physicians, Dentists, Nurse practitioners, Physician Assistants, Optometrist, Podiatrist")</f>
        <v>Physicians, Dentists, Nurse practitioners, Physician Assistants, Optometrist, Podiatrist</v>
      </c>
      <c r="N288" t="s">
        <v>1590</v>
      </c>
      <c r="P288" t="str">
        <f>("Informed consent must be obtained in all circumstances")</f>
        <v>Informed consent must be obtained in all circumstances</v>
      </c>
      <c r="Q288" t="s">
        <v>1602</v>
      </c>
      <c r="S288" t="str">
        <f>("Hospital treatment, Hospice care, Residents of a licensed health facility, Cancer related care, Palliative care, Established prescriber-patient relationship")</f>
        <v>Hospital treatment, Hospice care, Residents of a licensed health facility, Cancer related care, Palliative care, Established prescriber-patient relationship</v>
      </c>
      <c r="T288" t="s">
        <v>1591</v>
      </c>
      <c r="U288" t="s">
        <v>1592</v>
      </c>
      <c r="V288">
        <v>0</v>
      </c>
      <c r="Y288">
        <v>1</v>
      </c>
      <c r="Z288" t="s">
        <v>1593</v>
      </c>
      <c r="AA288" t="s">
        <v>1603</v>
      </c>
      <c r="AB288">
        <v>0</v>
      </c>
      <c r="AE288" t="str">
        <f>("Alternative treatment options, Documentation of informed consent")</f>
        <v>Alternative treatment options, Documentation of informed consent</v>
      </c>
      <c r="AF288" t="s">
        <v>1593</v>
      </c>
      <c r="AH288" t="str">
        <f>("Benefits of the use of the drug, Risks of the use of the drug, Alternative treatment options")</f>
        <v>Benefits of the use of the drug, Risks of the use of the drug, Alternative treatment options</v>
      </c>
      <c r="AI288" t="s">
        <v>1602</v>
      </c>
      <c r="AJ288" t="s">
        <v>1595</v>
      </c>
      <c r="AK288" t="str">
        <f>("Risk of overdose, Risk of “dependence”, Risk of addiction, Risk of drug interaction")</f>
        <v>Risk of overdose, Risk of “dependence”, Risk of addiction, Risk of drug interaction</v>
      </c>
      <c r="AL288" t="s">
        <v>1602</v>
      </c>
      <c r="AN288" t="str">
        <f>("Schedule II opioids")</f>
        <v>Schedule II opioids</v>
      </c>
      <c r="AO288" t="s">
        <v>1602</v>
      </c>
      <c r="AQ288">
        <v>1</v>
      </c>
      <c r="AR288" t="s">
        <v>1597</v>
      </c>
      <c r="AT288" t="str">
        <f>("Licensing board of the practitioner violating the law")</f>
        <v>Licensing board of the practitioner violating the law</v>
      </c>
      <c r="AU288" t="s">
        <v>1597</v>
      </c>
      <c r="AW288" t="str">
        <f>("Professional disciplinary action")</f>
        <v>Professional disciplinary action</v>
      </c>
      <c r="AX288" t="s">
        <v>1597</v>
      </c>
      <c r="AZ288">
        <v>1</v>
      </c>
      <c r="BA288" t="s">
        <v>1601</v>
      </c>
      <c r="BC288" t="str">
        <f>("Physicians, Dentists, Nurse practitioners, Physician Assistants, Optometrist, Podiatrist")</f>
        <v>Physicians, Dentists, Nurse practitioners, Physician Assistants, Optometrist, Podiatrist</v>
      </c>
      <c r="BD288" t="s">
        <v>1590</v>
      </c>
      <c r="BF288" t="str">
        <f>("Informed consent must be obtained in all circumstances")</f>
        <v>Informed consent must be obtained in all circumstances</v>
      </c>
      <c r="BG288" t="s">
        <v>1601</v>
      </c>
      <c r="BI288" t="str">
        <f>("Hospital treatment, Hospice care, Residents of a licensed health facility, Cancer related care, Palliative care, Established prescriber-patient relationship")</f>
        <v>Hospital treatment, Hospice care, Residents of a licensed health facility, Cancer related care, Palliative care, Established prescriber-patient relationship</v>
      </c>
      <c r="BJ288" t="s">
        <v>1591</v>
      </c>
      <c r="BK288" t="s">
        <v>1592</v>
      </c>
      <c r="BL288" t="str">
        <f>("Parent, Guardian")</f>
        <v>Parent, Guardian</v>
      </c>
      <c r="BM288" t="s">
        <v>1604</v>
      </c>
      <c r="BO288">
        <v>1</v>
      </c>
      <c r="BP288" t="s">
        <v>1593</v>
      </c>
      <c r="BQ288" t="s">
        <v>1603</v>
      </c>
      <c r="BR288">
        <v>0</v>
      </c>
      <c r="BU288" t="str">
        <f>("Alternative treatment options, Documentation of informed consent")</f>
        <v>Alternative treatment options, Documentation of informed consent</v>
      </c>
      <c r="BV288" t="s">
        <v>1593</v>
      </c>
      <c r="BX288" t="str">
        <f>("Benefits of the use of the drug, Risks of the use of the drug, Alternative treatment options")</f>
        <v>Benefits of the use of the drug, Risks of the use of the drug, Alternative treatment options</v>
      </c>
      <c r="BY288" t="s">
        <v>1601</v>
      </c>
      <c r="BZ288" t="s">
        <v>1600</v>
      </c>
      <c r="CA288" t="str">
        <f>("Risk of overdose, Risk of “dependence”, Risk of addiction, Risk of drug interaction ")</f>
        <v xml:space="preserve">Risk of overdose, Risk of “dependence”, Risk of addiction, Risk of drug interaction </v>
      </c>
      <c r="CB288" t="s">
        <v>1601</v>
      </c>
      <c r="CD288" t="str">
        <f>("Schedule II opioids")</f>
        <v>Schedule II opioids</v>
      </c>
      <c r="CE288" t="s">
        <v>1601</v>
      </c>
      <c r="CG288">
        <v>1</v>
      </c>
      <c r="CH288" t="s">
        <v>1597</v>
      </c>
      <c r="CJ288" t="str">
        <f>("Licensing board of the practitioner violating the law")</f>
        <v>Licensing board of the practitioner violating the law</v>
      </c>
      <c r="CK288" t="s">
        <v>1597</v>
      </c>
      <c r="CM288" t="str">
        <f>("Professional disciplinary action")</f>
        <v>Professional disciplinary action</v>
      </c>
      <c r="CN288" t="s">
        <v>1597</v>
      </c>
    </row>
    <row r="289" spans="1:4" x14ac:dyDescent="0.35">
      <c r="A289" t="s">
        <v>271</v>
      </c>
      <c r="B289" s="1">
        <v>41640</v>
      </c>
      <c r="C289" s="1">
        <v>43830</v>
      </c>
      <c r="D289" t="str">
        <f>("No")</f>
        <v>No</v>
      </c>
    </row>
    <row r="290" spans="1:4" x14ac:dyDescent="0.35">
      <c r="A290" t="s">
        <v>272</v>
      </c>
      <c r="B290" s="1">
        <v>41640</v>
      </c>
      <c r="C290" s="1">
        <v>43830</v>
      </c>
      <c r="D290" t="str">
        <f>("No")</f>
        <v>No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90"/>
  <sheetViews>
    <sheetView workbookViewId="0">
      <selection activeCell="L1" sqref="L1"/>
    </sheetView>
  </sheetViews>
  <sheetFormatPr defaultRowHeight="14.5" x14ac:dyDescent="0.35"/>
  <cols>
    <col min="1" max="1" width="14.453125" customWidth="1"/>
    <col min="2" max="2" width="14.6328125" customWidth="1"/>
    <col min="3" max="3" width="14.90625" customWidth="1"/>
    <col min="13" max="13" width="13.81640625" customWidth="1"/>
    <col min="39" max="39" width="14.7265625" customWidth="1"/>
    <col min="51" max="51" width="15.7265625" customWidth="1"/>
    <col min="52" max="52" width="14.6328125" customWidth="1"/>
    <col min="56" max="56" width="14.26953125" customWidth="1"/>
    <col min="62" max="62" width="16.453125" customWidth="1"/>
    <col min="71" max="71" width="19.81640625" customWidth="1"/>
    <col min="77" max="77" width="16.81640625" customWidth="1"/>
    <col min="81" max="81" width="13.6328125" customWidth="1"/>
    <col min="82" max="82" width="13.1796875" customWidth="1"/>
    <col min="116" max="116" width="13.1796875" customWidth="1"/>
    <col min="130" max="130" width="14.36328125" customWidth="1"/>
    <col min="131" max="131" width="13.08984375" customWidth="1"/>
    <col min="150" max="150" width="16.6328125" customWidth="1"/>
    <col min="164" max="164" width="14.90625" customWidth="1"/>
    <col min="165" max="165" width="16" customWidth="1"/>
    <col min="174" max="174" width="15.54296875" customWidth="1"/>
    <col min="184" max="184" width="14.1796875" customWidth="1"/>
    <col min="190" max="190" width="13.7265625" customWidth="1"/>
    <col min="194" max="194" width="13.6328125" customWidth="1"/>
  </cols>
  <sheetData>
    <row r="1" spans="1:222" s="2" customFormat="1" ht="130.5" x14ac:dyDescent="0.35">
      <c r="A1" s="2" t="s">
        <v>273</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c r="EW1" s="2" t="s">
        <v>151</v>
      </c>
      <c r="EX1" s="2" t="s">
        <v>152</v>
      </c>
      <c r="EY1" s="2" t="s">
        <v>153</v>
      </c>
      <c r="EZ1" s="2" t="s">
        <v>154</v>
      </c>
      <c r="FA1" s="2" t="s">
        <v>155</v>
      </c>
      <c r="FB1" s="2" t="s">
        <v>156</v>
      </c>
      <c r="FC1" s="2" t="s">
        <v>157</v>
      </c>
      <c r="FD1" s="2" t="s">
        <v>158</v>
      </c>
      <c r="FE1" s="2" t="s">
        <v>159</v>
      </c>
      <c r="FF1" s="2" t="s">
        <v>160</v>
      </c>
      <c r="FG1" s="2" t="s">
        <v>161</v>
      </c>
      <c r="FH1" s="2" t="s">
        <v>162</v>
      </c>
      <c r="FI1" s="2" t="s">
        <v>163</v>
      </c>
      <c r="FJ1" s="2" t="s">
        <v>164</v>
      </c>
      <c r="FK1" s="2" t="s">
        <v>165</v>
      </c>
      <c r="FL1" s="2" t="s">
        <v>166</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c r="GB1" s="2" t="s">
        <v>182</v>
      </c>
      <c r="GC1" s="2" t="s">
        <v>183</v>
      </c>
      <c r="GD1" s="2" t="s">
        <v>184</v>
      </c>
      <c r="GE1" s="2" t="s">
        <v>185</v>
      </c>
      <c r="GF1" s="2" t="s">
        <v>186</v>
      </c>
      <c r="GG1" s="2" t="s">
        <v>187</v>
      </c>
      <c r="GH1" s="2" t="s">
        <v>188</v>
      </c>
      <c r="GI1" s="2" t="s">
        <v>189</v>
      </c>
      <c r="GJ1" s="2" t="s">
        <v>190</v>
      </c>
      <c r="GK1" s="2" t="s">
        <v>191</v>
      </c>
      <c r="GL1" s="2" t="s">
        <v>192</v>
      </c>
      <c r="GM1" s="2" t="s">
        <v>193</v>
      </c>
      <c r="GN1" s="2" t="s">
        <v>194</v>
      </c>
      <c r="GO1" s="2" t="s">
        <v>195</v>
      </c>
      <c r="GP1" s="2" t="s">
        <v>196</v>
      </c>
      <c r="GQ1" s="2" t="s">
        <v>197</v>
      </c>
      <c r="GR1" s="2" t="s">
        <v>198</v>
      </c>
      <c r="GS1" s="2" t="s">
        <v>199</v>
      </c>
      <c r="GT1" s="2" t="s">
        <v>200</v>
      </c>
      <c r="GU1" s="2" t="s">
        <v>201</v>
      </c>
      <c r="GV1" s="2" t="s">
        <v>202</v>
      </c>
      <c r="GW1" s="2" t="s">
        <v>203</v>
      </c>
      <c r="GX1" s="2" t="s">
        <v>204</v>
      </c>
      <c r="GY1" s="2" t="s">
        <v>205</v>
      </c>
      <c r="GZ1" s="2" t="s">
        <v>206</v>
      </c>
      <c r="HA1" s="2" t="s">
        <v>207</v>
      </c>
      <c r="HB1" s="2" t="s">
        <v>208</v>
      </c>
      <c r="HC1" s="2" t="s">
        <v>209</v>
      </c>
      <c r="HD1" s="2" t="s">
        <v>210</v>
      </c>
      <c r="HE1" s="2" t="s">
        <v>211</v>
      </c>
      <c r="HF1" s="2" t="s">
        <v>212</v>
      </c>
      <c r="HG1" s="2" t="s">
        <v>213</v>
      </c>
      <c r="HH1" s="2" t="s">
        <v>214</v>
      </c>
      <c r="HI1" s="2" t="s">
        <v>215</v>
      </c>
      <c r="HJ1" s="2" t="s">
        <v>216</v>
      </c>
      <c r="HK1" s="2" t="s">
        <v>217</v>
      </c>
      <c r="HL1" s="2" t="s">
        <v>218</v>
      </c>
      <c r="HM1" s="2" t="s">
        <v>219</v>
      </c>
      <c r="HN1" s="2" t="s">
        <v>220</v>
      </c>
    </row>
    <row r="2" spans="1:222" x14ac:dyDescent="0.35">
      <c r="A2" t="s">
        <v>221</v>
      </c>
      <c r="B2" s="1">
        <v>41640</v>
      </c>
      <c r="C2" s="1">
        <v>43684</v>
      </c>
      <c r="D2">
        <v>3</v>
      </c>
      <c r="E2" t="s">
        <v>222</v>
      </c>
      <c r="F2" t="s">
        <v>222</v>
      </c>
      <c r="G2" t="s">
        <v>222</v>
      </c>
      <c r="H2" t="s">
        <v>222</v>
      </c>
      <c r="I2" t="s">
        <v>222</v>
      </c>
      <c r="J2" t="s">
        <v>222</v>
      </c>
      <c r="K2" t="s">
        <v>222</v>
      </c>
      <c r="L2" t="s">
        <v>222</v>
      </c>
      <c r="M2" t="s">
        <v>222</v>
      </c>
      <c r="N2" t="s">
        <v>222</v>
      </c>
      <c r="O2" t="s">
        <v>222</v>
      </c>
      <c r="P2" t="s">
        <v>222</v>
      </c>
      <c r="Q2" t="s">
        <v>222</v>
      </c>
      <c r="R2" t="s">
        <v>222</v>
      </c>
      <c r="S2" t="s">
        <v>222</v>
      </c>
      <c r="T2" t="s">
        <v>222</v>
      </c>
      <c r="U2" t="s">
        <v>222</v>
      </c>
      <c r="V2" t="s">
        <v>222</v>
      </c>
      <c r="W2" t="s">
        <v>222</v>
      </c>
      <c r="X2" t="s">
        <v>222</v>
      </c>
      <c r="Y2" t="s">
        <v>222</v>
      </c>
      <c r="Z2" t="s">
        <v>222</v>
      </c>
      <c r="AA2" t="s">
        <v>222</v>
      </c>
      <c r="AB2" t="s">
        <v>222</v>
      </c>
      <c r="AC2" t="s">
        <v>222</v>
      </c>
      <c r="AD2" t="s">
        <v>222</v>
      </c>
      <c r="AE2" t="s">
        <v>222</v>
      </c>
      <c r="AF2" t="s">
        <v>222</v>
      </c>
      <c r="AG2" t="s">
        <v>222</v>
      </c>
      <c r="AH2" t="s">
        <v>222</v>
      </c>
      <c r="AI2" t="s">
        <v>222</v>
      </c>
      <c r="AJ2" t="s">
        <v>222</v>
      </c>
      <c r="AK2" t="s">
        <v>222</v>
      </c>
      <c r="AL2" t="s">
        <v>222</v>
      </c>
      <c r="AM2" t="s">
        <v>222</v>
      </c>
      <c r="AN2" t="s">
        <v>222</v>
      </c>
      <c r="AO2" t="s">
        <v>222</v>
      </c>
      <c r="AP2" t="s">
        <v>222</v>
      </c>
      <c r="AQ2" t="s">
        <v>222</v>
      </c>
      <c r="AR2" t="s">
        <v>222</v>
      </c>
      <c r="AS2" t="s">
        <v>222</v>
      </c>
      <c r="AT2" t="s">
        <v>222</v>
      </c>
      <c r="AU2" t="s">
        <v>222</v>
      </c>
      <c r="AV2" t="s">
        <v>222</v>
      </c>
      <c r="AW2" t="s">
        <v>222</v>
      </c>
      <c r="AX2" t="s">
        <v>222</v>
      </c>
      <c r="AY2" t="s">
        <v>222</v>
      </c>
      <c r="AZ2" t="s">
        <v>222</v>
      </c>
      <c r="BA2" t="s">
        <v>222</v>
      </c>
      <c r="BB2" t="s">
        <v>222</v>
      </c>
      <c r="BC2" t="s">
        <v>222</v>
      </c>
      <c r="BD2" t="s">
        <v>222</v>
      </c>
      <c r="BE2" t="s">
        <v>222</v>
      </c>
      <c r="BF2" t="s">
        <v>222</v>
      </c>
      <c r="BG2" t="s">
        <v>222</v>
      </c>
      <c r="BH2" t="s">
        <v>222</v>
      </c>
      <c r="BI2" t="s">
        <v>222</v>
      </c>
      <c r="BJ2" t="s">
        <v>222</v>
      </c>
      <c r="BK2" t="s">
        <v>222</v>
      </c>
      <c r="BL2" t="s">
        <v>222</v>
      </c>
      <c r="BM2" t="s">
        <v>222</v>
      </c>
      <c r="BN2" t="s">
        <v>222</v>
      </c>
      <c r="BO2" t="s">
        <v>222</v>
      </c>
      <c r="BP2" t="s">
        <v>222</v>
      </c>
      <c r="BQ2" t="s">
        <v>222</v>
      </c>
      <c r="BR2" t="s">
        <v>222</v>
      </c>
      <c r="BS2" t="s">
        <v>222</v>
      </c>
      <c r="BT2" t="s">
        <v>222</v>
      </c>
      <c r="BU2" t="s">
        <v>222</v>
      </c>
      <c r="BV2" t="s">
        <v>222</v>
      </c>
      <c r="BW2" t="s">
        <v>222</v>
      </c>
      <c r="BX2" t="s">
        <v>222</v>
      </c>
      <c r="BY2" t="s">
        <v>222</v>
      </c>
      <c r="BZ2" t="s">
        <v>222</v>
      </c>
      <c r="CA2" t="s">
        <v>222</v>
      </c>
      <c r="CB2" t="s">
        <v>222</v>
      </c>
      <c r="CC2" t="s">
        <v>222</v>
      </c>
      <c r="CD2" t="s">
        <v>222</v>
      </c>
      <c r="CE2" t="s">
        <v>222</v>
      </c>
      <c r="CF2" t="s">
        <v>222</v>
      </c>
      <c r="CG2" t="s">
        <v>222</v>
      </c>
      <c r="CH2" t="s">
        <v>222</v>
      </c>
      <c r="CI2" t="s">
        <v>222</v>
      </c>
      <c r="CJ2" t="s">
        <v>222</v>
      </c>
      <c r="CK2" t="s">
        <v>222</v>
      </c>
      <c r="CL2" t="s">
        <v>222</v>
      </c>
      <c r="CM2" t="s">
        <v>222</v>
      </c>
      <c r="CN2" t="s">
        <v>222</v>
      </c>
      <c r="CO2" t="s">
        <v>222</v>
      </c>
      <c r="CP2" t="s">
        <v>222</v>
      </c>
      <c r="CQ2" t="s">
        <v>222</v>
      </c>
      <c r="CR2" t="s">
        <v>222</v>
      </c>
      <c r="CS2" t="s">
        <v>222</v>
      </c>
      <c r="CT2" t="s">
        <v>222</v>
      </c>
      <c r="CU2" t="s">
        <v>222</v>
      </c>
      <c r="CV2" t="s">
        <v>222</v>
      </c>
      <c r="CW2" t="s">
        <v>222</v>
      </c>
      <c r="CX2" t="s">
        <v>222</v>
      </c>
      <c r="CY2" t="s">
        <v>222</v>
      </c>
      <c r="CZ2" t="s">
        <v>222</v>
      </c>
      <c r="DA2" t="s">
        <v>222</v>
      </c>
      <c r="DB2" t="s">
        <v>222</v>
      </c>
      <c r="DC2" t="s">
        <v>222</v>
      </c>
      <c r="DD2" t="s">
        <v>222</v>
      </c>
      <c r="DE2" t="s">
        <v>222</v>
      </c>
      <c r="DF2" t="s">
        <v>222</v>
      </c>
      <c r="DG2" t="s">
        <v>222</v>
      </c>
      <c r="DH2" t="s">
        <v>222</v>
      </c>
      <c r="DI2" t="s">
        <v>222</v>
      </c>
      <c r="DJ2" t="s">
        <v>222</v>
      </c>
      <c r="DK2" t="s">
        <v>222</v>
      </c>
      <c r="DL2" t="s">
        <v>222</v>
      </c>
      <c r="DM2" t="s">
        <v>222</v>
      </c>
      <c r="DN2" t="s">
        <v>222</v>
      </c>
      <c r="DO2" t="s">
        <v>222</v>
      </c>
      <c r="DP2" t="s">
        <v>222</v>
      </c>
      <c r="DQ2" t="s">
        <v>222</v>
      </c>
      <c r="DR2" t="s">
        <v>222</v>
      </c>
      <c r="DS2" t="s">
        <v>222</v>
      </c>
      <c r="DT2" t="s">
        <v>222</v>
      </c>
      <c r="DU2" t="s">
        <v>222</v>
      </c>
      <c r="DV2" t="s">
        <v>222</v>
      </c>
      <c r="DW2" t="s">
        <v>222</v>
      </c>
      <c r="DX2" t="s">
        <v>222</v>
      </c>
      <c r="DY2" t="s">
        <v>222</v>
      </c>
      <c r="DZ2" t="s">
        <v>222</v>
      </c>
      <c r="EA2" t="s">
        <v>222</v>
      </c>
      <c r="EB2" t="s">
        <v>222</v>
      </c>
      <c r="EC2" t="s">
        <v>222</v>
      </c>
      <c r="ED2" t="s">
        <v>222</v>
      </c>
      <c r="EE2" t="s">
        <v>222</v>
      </c>
      <c r="EF2" t="s">
        <v>222</v>
      </c>
      <c r="EG2" t="s">
        <v>222</v>
      </c>
      <c r="EH2" t="s">
        <v>222</v>
      </c>
      <c r="EI2" t="s">
        <v>222</v>
      </c>
      <c r="EJ2" t="s">
        <v>222</v>
      </c>
      <c r="EK2" t="s">
        <v>222</v>
      </c>
      <c r="EL2" t="s">
        <v>222</v>
      </c>
      <c r="EM2" t="s">
        <v>222</v>
      </c>
      <c r="EN2" t="s">
        <v>222</v>
      </c>
      <c r="EO2" t="s">
        <v>222</v>
      </c>
      <c r="EP2" t="s">
        <v>222</v>
      </c>
      <c r="EQ2" t="s">
        <v>222</v>
      </c>
      <c r="ER2" t="s">
        <v>222</v>
      </c>
      <c r="ES2" t="s">
        <v>222</v>
      </c>
      <c r="ET2" t="s">
        <v>222</v>
      </c>
      <c r="EU2" t="s">
        <v>222</v>
      </c>
      <c r="EV2" t="s">
        <v>222</v>
      </c>
      <c r="EW2" t="s">
        <v>222</v>
      </c>
      <c r="EX2" t="s">
        <v>222</v>
      </c>
      <c r="EY2" t="s">
        <v>222</v>
      </c>
      <c r="EZ2" t="s">
        <v>222</v>
      </c>
      <c r="FA2" t="s">
        <v>222</v>
      </c>
      <c r="FB2" t="s">
        <v>222</v>
      </c>
      <c r="FC2" t="s">
        <v>222</v>
      </c>
      <c r="FD2" t="s">
        <v>222</v>
      </c>
      <c r="FE2" t="s">
        <v>222</v>
      </c>
      <c r="FF2" t="s">
        <v>222</v>
      </c>
      <c r="FG2" t="s">
        <v>222</v>
      </c>
      <c r="FH2" t="s">
        <v>222</v>
      </c>
      <c r="FI2" t="s">
        <v>222</v>
      </c>
      <c r="FJ2" t="s">
        <v>222</v>
      </c>
      <c r="FK2" t="s">
        <v>222</v>
      </c>
      <c r="FL2" t="s">
        <v>222</v>
      </c>
      <c r="FM2" t="s">
        <v>222</v>
      </c>
      <c r="FN2" t="s">
        <v>222</v>
      </c>
      <c r="FO2" t="s">
        <v>222</v>
      </c>
      <c r="FP2" t="s">
        <v>222</v>
      </c>
      <c r="FQ2" t="s">
        <v>222</v>
      </c>
      <c r="FR2" t="s">
        <v>222</v>
      </c>
      <c r="FS2" t="s">
        <v>222</v>
      </c>
      <c r="FT2" t="s">
        <v>222</v>
      </c>
      <c r="FU2" t="s">
        <v>222</v>
      </c>
      <c r="FV2" t="s">
        <v>222</v>
      </c>
      <c r="FW2" t="s">
        <v>222</v>
      </c>
      <c r="FX2" t="s">
        <v>222</v>
      </c>
      <c r="FY2" t="s">
        <v>222</v>
      </c>
      <c r="FZ2" t="s">
        <v>222</v>
      </c>
      <c r="GA2" t="s">
        <v>222</v>
      </c>
      <c r="GB2" t="s">
        <v>222</v>
      </c>
      <c r="GC2" t="s">
        <v>222</v>
      </c>
      <c r="GD2" t="s">
        <v>222</v>
      </c>
      <c r="GE2" t="s">
        <v>222</v>
      </c>
      <c r="GF2" t="s">
        <v>222</v>
      </c>
      <c r="GG2" t="s">
        <v>222</v>
      </c>
      <c r="GH2" t="s">
        <v>222</v>
      </c>
      <c r="GI2" t="s">
        <v>222</v>
      </c>
      <c r="GJ2" t="s">
        <v>222</v>
      </c>
      <c r="GK2" t="s">
        <v>222</v>
      </c>
      <c r="GL2" t="s">
        <v>222</v>
      </c>
      <c r="GM2" t="s">
        <v>222</v>
      </c>
      <c r="GN2" t="s">
        <v>222</v>
      </c>
      <c r="GO2" t="s">
        <v>222</v>
      </c>
      <c r="GP2" t="s">
        <v>222</v>
      </c>
      <c r="GQ2" t="s">
        <v>222</v>
      </c>
      <c r="GR2" t="s">
        <v>222</v>
      </c>
      <c r="GS2" t="s">
        <v>222</v>
      </c>
      <c r="GT2" t="s">
        <v>222</v>
      </c>
      <c r="GU2" t="s">
        <v>222</v>
      </c>
      <c r="GV2" t="s">
        <v>222</v>
      </c>
      <c r="GW2" t="s">
        <v>222</v>
      </c>
      <c r="GX2" t="s">
        <v>222</v>
      </c>
      <c r="GY2" t="s">
        <v>222</v>
      </c>
      <c r="GZ2" t="s">
        <v>222</v>
      </c>
      <c r="HA2" t="s">
        <v>222</v>
      </c>
      <c r="HB2" t="s">
        <v>222</v>
      </c>
      <c r="HC2" t="s">
        <v>222</v>
      </c>
      <c r="HD2" t="s">
        <v>222</v>
      </c>
      <c r="HE2" t="s">
        <v>222</v>
      </c>
      <c r="HF2" t="s">
        <v>222</v>
      </c>
      <c r="HG2" t="s">
        <v>222</v>
      </c>
      <c r="HH2" t="s">
        <v>222</v>
      </c>
      <c r="HI2" t="s">
        <v>222</v>
      </c>
      <c r="HJ2" t="s">
        <v>222</v>
      </c>
      <c r="HK2" t="s">
        <v>222</v>
      </c>
      <c r="HL2" t="s">
        <v>222</v>
      </c>
      <c r="HM2" t="s">
        <v>222</v>
      </c>
      <c r="HN2" t="s">
        <v>222</v>
      </c>
    </row>
    <row r="3" spans="1:222" x14ac:dyDescent="0.35">
      <c r="A3" t="s">
        <v>221</v>
      </c>
      <c r="B3" s="1">
        <v>43685</v>
      </c>
      <c r="C3" s="1">
        <v>43830</v>
      </c>
      <c r="D3">
        <v>3</v>
      </c>
      <c r="E3" t="s">
        <v>222</v>
      </c>
      <c r="F3" t="s">
        <v>222</v>
      </c>
      <c r="G3" t="s">
        <v>222</v>
      </c>
      <c r="H3" t="s">
        <v>222</v>
      </c>
      <c r="I3" t="s">
        <v>222</v>
      </c>
      <c r="J3" t="s">
        <v>222</v>
      </c>
      <c r="K3" t="s">
        <v>222</v>
      </c>
      <c r="L3" t="s">
        <v>222</v>
      </c>
      <c r="M3" t="s">
        <v>222</v>
      </c>
      <c r="N3" t="s">
        <v>222</v>
      </c>
      <c r="O3" t="s">
        <v>222</v>
      </c>
      <c r="P3" t="s">
        <v>222</v>
      </c>
      <c r="Q3" t="s">
        <v>222</v>
      </c>
      <c r="R3" t="s">
        <v>222</v>
      </c>
      <c r="S3" t="s">
        <v>222</v>
      </c>
      <c r="T3" t="s">
        <v>222</v>
      </c>
      <c r="U3" t="s">
        <v>222</v>
      </c>
      <c r="V3" t="s">
        <v>222</v>
      </c>
      <c r="W3" t="s">
        <v>222</v>
      </c>
      <c r="X3" t="s">
        <v>222</v>
      </c>
      <c r="Y3" t="s">
        <v>222</v>
      </c>
      <c r="Z3" t="s">
        <v>222</v>
      </c>
      <c r="AA3" t="s">
        <v>222</v>
      </c>
      <c r="AB3" t="s">
        <v>222</v>
      </c>
      <c r="AC3" t="s">
        <v>222</v>
      </c>
      <c r="AD3" t="s">
        <v>222</v>
      </c>
      <c r="AE3" t="s">
        <v>222</v>
      </c>
      <c r="AF3" t="s">
        <v>222</v>
      </c>
      <c r="AG3" t="s">
        <v>222</v>
      </c>
      <c r="AH3" t="s">
        <v>222</v>
      </c>
      <c r="AI3" t="s">
        <v>222</v>
      </c>
      <c r="AJ3" t="s">
        <v>222</v>
      </c>
      <c r="AK3" t="s">
        <v>222</v>
      </c>
      <c r="AL3" t="s">
        <v>222</v>
      </c>
      <c r="AM3" t="s">
        <v>222</v>
      </c>
      <c r="AN3" t="s">
        <v>222</v>
      </c>
      <c r="AO3" t="s">
        <v>222</v>
      </c>
      <c r="AP3" t="s">
        <v>222</v>
      </c>
      <c r="AQ3" t="s">
        <v>222</v>
      </c>
      <c r="AR3" t="s">
        <v>222</v>
      </c>
      <c r="AS3" t="s">
        <v>222</v>
      </c>
      <c r="AT3" t="s">
        <v>222</v>
      </c>
      <c r="AU3" t="s">
        <v>222</v>
      </c>
      <c r="AV3" t="s">
        <v>222</v>
      </c>
      <c r="AW3" t="s">
        <v>222</v>
      </c>
      <c r="AX3" t="s">
        <v>222</v>
      </c>
      <c r="AY3" t="s">
        <v>222</v>
      </c>
      <c r="AZ3" t="s">
        <v>222</v>
      </c>
      <c r="BA3" t="s">
        <v>222</v>
      </c>
      <c r="BB3" t="s">
        <v>222</v>
      </c>
      <c r="BC3" t="s">
        <v>222</v>
      </c>
      <c r="BD3" t="s">
        <v>222</v>
      </c>
      <c r="BE3" t="s">
        <v>222</v>
      </c>
      <c r="BF3" t="s">
        <v>222</v>
      </c>
      <c r="BG3" t="s">
        <v>222</v>
      </c>
      <c r="BH3" t="s">
        <v>222</v>
      </c>
      <c r="BI3" t="s">
        <v>222</v>
      </c>
      <c r="BJ3" t="s">
        <v>222</v>
      </c>
      <c r="BK3" t="s">
        <v>222</v>
      </c>
      <c r="BL3" t="s">
        <v>222</v>
      </c>
      <c r="BM3" t="s">
        <v>222</v>
      </c>
      <c r="BN3" t="s">
        <v>222</v>
      </c>
      <c r="BO3" t="s">
        <v>222</v>
      </c>
      <c r="BP3" t="s">
        <v>222</v>
      </c>
      <c r="BQ3" t="s">
        <v>222</v>
      </c>
      <c r="BR3" t="s">
        <v>222</v>
      </c>
      <c r="BS3" t="s">
        <v>222</v>
      </c>
      <c r="BT3" t="s">
        <v>222</v>
      </c>
      <c r="BU3" t="s">
        <v>222</v>
      </c>
      <c r="BV3" t="s">
        <v>222</v>
      </c>
      <c r="BW3" t="s">
        <v>222</v>
      </c>
      <c r="BX3" t="s">
        <v>222</v>
      </c>
      <c r="BY3" t="s">
        <v>222</v>
      </c>
      <c r="BZ3" t="s">
        <v>222</v>
      </c>
      <c r="CA3" t="s">
        <v>222</v>
      </c>
      <c r="CB3" t="s">
        <v>222</v>
      </c>
      <c r="CC3" t="s">
        <v>222</v>
      </c>
      <c r="CD3" t="s">
        <v>222</v>
      </c>
      <c r="CE3" t="s">
        <v>222</v>
      </c>
      <c r="CF3" t="s">
        <v>222</v>
      </c>
      <c r="CG3" t="s">
        <v>222</v>
      </c>
      <c r="CH3" t="s">
        <v>222</v>
      </c>
      <c r="CI3" t="s">
        <v>222</v>
      </c>
      <c r="CJ3" t="s">
        <v>222</v>
      </c>
      <c r="CK3" t="s">
        <v>222</v>
      </c>
      <c r="CL3" t="s">
        <v>222</v>
      </c>
      <c r="CM3" t="s">
        <v>222</v>
      </c>
      <c r="CN3" t="s">
        <v>222</v>
      </c>
      <c r="CO3" t="s">
        <v>222</v>
      </c>
      <c r="CP3" t="s">
        <v>222</v>
      </c>
      <c r="CQ3" t="s">
        <v>222</v>
      </c>
      <c r="CR3" t="s">
        <v>222</v>
      </c>
      <c r="CS3" t="s">
        <v>222</v>
      </c>
      <c r="CT3" t="s">
        <v>222</v>
      </c>
      <c r="CU3" t="s">
        <v>222</v>
      </c>
      <c r="CV3" t="s">
        <v>222</v>
      </c>
      <c r="CW3" t="s">
        <v>222</v>
      </c>
      <c r="CX3" t="s">
        <v>222</v>
      </c>
      <c r="CY3" t="s">
        <v>222</v>
      </c>
      <c r="CZ3" t="s">
        <v>222</v>
      </c>
      <c r="DA3" t="s">
        <v>222</v>
      </c>
      <c r="DB3" t="s">
        <v>222</v>
      </c>
      <c r="DC3" t="s">
        <v>222</v>
      </c>
      <c r="DD3" t="s">
        <v>222</v>
      </c>
      <c r="DE3" t="s">
        <v>222</v>
      </c>
      <c r="DF3" t="s">
        <v>222</v>
      </c>
      <c r="DG3" t="s">
        <v>222</v>
      </c>
      <c r="DH3" t="s">
        <v>222</v>
      </c>
      <c r="DI3" t="s">
        <v>222</v>
      </c>
      <c r="DJ3" t="s">
        <v>222</v>
      </c>
      <c r="DK3" t="s">
        <v>222</v>
      </c>
      <c r="DL3" t="s">
        <v>222</v>
      </c>
      <c r="DM3" t="s">
        <v>222</v>
      </c>
      <c r="DN3" t="s">
        <v>222</v>
      </c>
      <c r="DO3" t="s">
        <v>222</v>
      </c>
      <c r="DP3" t="s">
        <v>222</v>
      </c>
      <c r="DQ3" t="s">
        <v>222</v>
      </c>
      <c r="DR3" t="s">
        <v>222</v>
      </c>
      <c r="DS3" t="s">
        <v>222</v>
      </c>
      <c r="DT3" t="s">
        <v>222</v>
      </c>
      <c r="DU3" t="s">
        <v>222</v>
      </c>
      <c r="DV3" t="s">
        <v>222</v>
      </c>
      <c r="DW3" t="s">
        <v>222</v>
      </c>
      <c r="DX3" t="s">
        <v>222</v>
      </c>
      <c r="DY3" t="s">
        <v>222</v>
      </c>
      <c r="DZ3" t="s">
        <v>222</v>
      </c>
      <c r="EA3" t="s">
        <v>222</v>
      </c>
      <c r="EB3" t="s">
        <v>222</v>
      </c>
      <c r="EC3" t="s">
        <v>222</v>
      </c>
      <c r="ED3" t="s">
        <v>222</v>
      </c>
      <c r="EE3" t="s">
        <v>222</v>
      </c>
      <c r="EF3" t="s">
        <v>222</v>
      </c>
      <c r="EG3" t="s">
        <v>222</v>
      </c>
      <c r="EH3" t="s">
        <v>222</v>
      </c>
      <c r="EI3" t="s">
        <v>222</v>
      </c>
      <c r="EJ3" t="s">
        <v>222</v>
      </c>
      <c r="EK3" t="s">
        <v>222</v>
      </c>
      <c r="EL3" t="s">
        <v>222</v>
      </c>
      <c r="EM3" t="s">
        <v>222</v>
      </c>
      <c r="EN3" t="s">
        <v>222</v>
      </c>
      <c r="EO3" t="s">
        <v>222</v>
      </c>
      <c r="EP3" t="s">
        <v>222</v>
      </c>
      <c r="EQ3" t="s">
        <v>222</v>
      </c>
      <c r="ER3" t="s">
        <v>222</v>
      </c>
      <c r="ES3" t="s">
        <v>222</v>
      </c>
      <c r="ET3" t="s">
        <v>222</v>
      </c>
      <c r="EU3" t="s">
        <v>222</v>
      </c>
      <c r="EV3" t="s">
        <v>222</v>
      </c>
      <c r="EW3" t="s">
        <v>222</v>
      </c>
      <c r="EX3" t="s">
        <v>222</v>
      </c>
      <c r="EY3" t="s">
        <v>222</v>
      </c>
      <c r="EZ3" t="s">
        <v>222</v>
      </c>
      <c r="FA3" t="s">
        <v>222</v>
      </c>
      <c r="FB3" t="s">
        <v>222</v>
      </c>
      <c r="FC3" t="s">
        <v>222</v>
      </c>
      <c r="FD3" t="s">
        <v>222</v>
      </c>
      <c r="FE3" t="s">
        <v>222</v>
      </c>
      <c r="FF3" t="s">
        <v>222</v>
      </c>
      <c r="FG3" t="s">
        <v>222</v>
      </c>
      <c r="FH3" t="s">
        <v>222</v>
      </c>
      <c r="FI3" t="s">
        <v>222</v>
      </c>
      <c r="FJ3" t="s">
        <v>222</v>
      </c>
      <c r="FK3" t="s">
        <v>222</v>
      </c>
      <c r="FL3" t="s">
        <v>222</v>
      </c>
      <c r="FM3" t="s">
        <v>222</v>
      </c>
      <c r="FN3" t="s">
        <v>222</v>
      </c>
      <c r="FO3" t="s">
        <v>222</v>
      </c>
      <c r="FP3" t="s">
        <v>222</v>
      </c>
      <c r="FQ3" t="s">
        <v>222</v>
      </c>
      <c r="FR3" t="s">
        <v>222</v>
      </c>
      <c r="FS3" t="s">
        <v>222</v>
      </c>
      <c r="FT3" t="s">
        <v>222</v>
      </c>
      <c r="FU3" t="s">
        <v>222</v>
      </c>
      <c r="FV3" t="s">
        <v>222</v>
      </c>
      <c r="FW3" t="s">
        <v>222</v>
      </c>
      <c r="FX3" t="s">
        <v>222</v>
      </c>
      <c r="FY3" t="s">
        <v>222</v>
      </c>
      <c r="FZ3" t="s">
        <v>222</v>
      </c>
      <c r="GA3" t="s">
        <v>222</v>
      </c>
      <c r="GB3" t="s">
        <v>222</v>
      </c>
      <c r="GC3" t="s">
        <v>222</v>
      </c>
      <c r="GD3" t="s">
        <v>222</v>
      </c>
      <c r="GE3" t="s">
        <v>222</v>
      </c>
      <c r="GF3" t="s">
        <v>222</v>
      </c>
      <c r="GG3" t="s">
        <v>222</v>
      </c>
      <c r="GH3" t="s">
        <v>222</v>
      </c>
      <c r="GI3" t="s">
        <v>222</v>
      </c>
      <c r="GJ3" t="s">
        <v>222</v>
      </c>
      <c r="GK3" t="s">
        <v>222</v>
      </c>
      <c r="GL3" t="s">
        <v>222</v>
      </c>
      <c r="GM3" t="s">
        <v>222</v>
      </c>
      <c r="GN3" t="s">
        <v>222</v>
      </c>
      <c r="GO3" t="s">
        <v>222</v>
      </c>
      <c r="GP3" t="s">
        <v>222</v>
      </c>
      <c r="GQ3" t="s">
        <v>222</v>
      </c>
      <c r="GR3" t="s">
        <v>222</v>
      </c>
      <c r="GS3" t="s">
        <v>222</v>
      </c>
      <c r="GT3" t="s">
        <v>222</v>
      </c>
      <c r="GU3" t="s">
        <v>222</v>
      </c>
      <c r="GV3" t="s">
        <v>222</v>
      </c>
      <c r="GW3" t="s">
        <v>222</v>
      </c>
      <c r="GX3" t="s">
        <v>222</v>
      </c>
      <c r="GY3" t="s">
        <v>222</v>
      </c>
      <c r="GZ3" t="s">
        <v>222</v>
      </c>
      <c r="HA3" t="s">
        <v>222</v>
      </c>
      <c r="HB3" t="s">
        <v>222</v>
      </c>
      <c r="HC3" t="s">
        <v>222</v>
      </c>
      <c r="HD3" t="s">
        <v>222</v>
      </c>
      <c r="HE3" t="s">
        <v>222</v>
      </c>
      <c r="HF3" t="s">
        <v>222</v>
      </c>
      <c r="HG3" t="s">
        <v>222</v>
      </c>
      <c r="HH3" t="s">
        <v>222</v>
      </c>
      <c r="HI3" t="s">
        <v>222</v>
      </c>
      <c r="HJ3" t="s">
        <v>222</v>
      </c>
      <c r="HK3" t="s">
        <v>222</v>
      </c>
      <c r="HL3" t="s">
        <v>222</v>
      </c>
      <c r="HM3" t="s">
        <v>222</v>
      </c>
      <c r="HN3" t="s">
        <v>222</v>
      </c>
    </row>
    <row r="4" spans="1:222" x14ac:dyDescent="0.35">
      <c r="A4" t="s">
        <v>223</v>
      </c>
      <c r="B4" s="1">
        <v>41640</v>
      </c>
      <c r="C4" s="1">
        <v>42941</v>
      </c>
      <c r="D4">
        <v>3</v>
      </c>
      <c r="E4" t="s">
        <v>222</v>
      </c>
      <c r="F4" t="s">
        <v>222</v>
      </c>
      <c r="G4" t="s">
        <v>222</v>
      </c>
      <c r="H4" t="s">
        <v>222</v>
      </c>
      <c r="I4" t="s">
        <v>222</v>
      </c>
      <c r="J4" t="s">
        <v>222</v>
      </c>
      <c r="K4" t="s">
        <v>222</v>
      </c>
      <c r="L4" t="s">
        <v>222</v>
      </c>
      <c r="M4" t="s">
        <v>222</v>
      </c>
      <c r="N4" t="s">
        <v>222</v>
      </c>
      <c r="O4" t="s">
        <v>222</v>
      </c>
      <c r="P4" t="s">
        <v>222</v>
      </c>
      <c r="Q4" t="s">
        <v>222</v>
      </c>
      <c r="R4" t="s">
        <v>222</v>
      </c>
      <c r="S4" t="s">
        <v>222</v>
      </c>
      <c r="T4" t="s">
        <v>222</v>
      </c>
      <c r="U4" t="s">
        <v>222</v>
      </c>
      <c r="V4" t="s">
        <v>222</v>
      </c>
      <c r="W4" t="s">
        <v>222</v>
      </c>
      <c r="X4" t="s">
        <v>222</v>
      </c>
      <c r="Y4" t="s">
        <v>222</v>
      </c>
      <c r="Z4" t="s">
        <v>222</v>
      </c>
      <c r="AA4" t="s">
        <v>222</v>
      </c>
      <c r="AB4" t="s">
        <v>222</v>
      </c>
      <c r="AC4" t="s">
        <v>222</v>
      </c>
      <c r="AD4" t="s">
        <v>222</v>
      </c>
      <c r="AE4" t="s">
        <v>222</v>
      </c>
      <c r="AF4" t="s">
        <v>222</v>
      </c>
      <c r="AG4" t="s">
        <v>222</v>
      </c>
      <c r="AH4" t="s">
        <v>222</v>
      </c>
      <c r="AI4" t="s">
        <v>222</v>
      </c>
      <c r="AJ4" t="s">
        <v>222</v>
      </c>
      <c r="AK4" t="s">
        <v>222</v>
      </c>
      <c r="AL4" t="s">
        <v>222</v>
      </c>
      <c r="AM4" t="s">
        <v>222</v>
      </c>
      <c r="AN4" t="s">
        <v>222</v>
      </c>
      <c r="AO4" t="s">
        <v>222</v>
      </c>
      <c r="AP4" t="s">
        <v>222</v>
      </c>
      <c r="AQ4" t="s">
        <v>222</v>
      </c>
      <c r="AR4" t="s">
        <v>222</v>
      </c>
      <c r="AS4" t="s">
        <v>222</v>
      </c>
      <c r="AT4" t="s">
        <v>222</v>
      </c>
      <c r="AU4" t="s">
        <v>222</v>
      </c>
      <c r="AV4" t="s">
        <v>222</v>
      </c>
      <c r="AW4" t="s">
        <v>222</v>
      </c>
      <c r="AX4" t="s">
        <v>222</v>
      </c>
      <c r="AY4" t="s">
        <v>222</v>
      </c>
      <c r="AZ4" t="s">
        <v>222</v>
      </c>
      <c r="BA4" t="s">
        <v>222</v>
      </c>
      <c r="BB4" t="s">
        <v>222</v>
      </c>
      <c r="BC4" t="s">
        <v>222</v>
      </c>
      <c r="BD4" t="s">
        <v>222</v>
      </c>
      <c r="BE4" t="s">
        <v>222</v>
      </c>
      <c r="BF4" t="s">
        <v>222</v>
      </c>
      <c r="BG4" t="s">
        <v>222</v>
      </c>
      <c r="BH4" t="s">
        <v>222</v>
      </c>
      <c r="BI4" t="s">
        <v>222</v>
      </c>
      <c r="BJ4" t="s">
        <v>222</v>
      </c>
      <c r="BK4" t="s">
        <v>222</v>
      </c>
      <c r="BL4" t="s">
        <v>222</v>
      </c>
      <c r="BM4" t="s">
        <v>222</v>
      </c>
      <c r="BN4" t="s">
        <v>222</v>
      </c>
      <c r="BO4" t="s">
        <v>222</v>
      </c>
      <c r="BP4" t="s">
        <v>222</v>
      </c>
      <c r="BQ4" t="s">
        <v>222</v>
      </c>
      <c r="BR4" t="s">
        <v>222</v>
      </c>
      <c r="BS4" t="s">
        <v>222</v>
      </c>
      <c r="BT4" t="s">
        <v>222</v>
      </c>
      <c r="BU4" t="s">
        <v>222</v>
      </c>
      <c r="BV4" t="s">
        <v>222</v>
      </c>
      <c r="BW4" t="s">
        <v>222</v>
      </c>
      <c r="BX4" t="s">
        <v>222</v>
      </c>
      <c r="BY4" t="s">
        <v>222</v>
      </c>
      <c r="BZ4" t="s">
        <v>222</v>
      </c>
      <c r="CA4" t="s">
        <v>222</v>
      </c>
      <c r="CB4" t="s">
        <v>222</v>
      </c>
      <c r="CC4" t="s">
        <v>222</v>
      </c>
      <c r="CD4" t="s">
        <v>222</v>
      </c>
      <c r="CE4" t="s">
        <v>222</v>
      </c>
      <c r="CF4" t="s">
        <v>222</v>
      </c>
      <c r="CG4" t="s">
        <v>222</v>
      </c>
      <c r="CH4" t="s">
        <v>222</v>
      </c>
      <c r="CI4" t="s">
        <v>222</v>
      </c>
      <c r="CJ4" t="s">
        <v>222</v>
      </c>
      <c r="CK4" t="s">
        <v>222</v>
      </c>
      <c r="CL4" t="s">
        <v>222</v>
      </c>
      <c r="CM4" t="s">
        <v>222</v>
      </c>
      <c r="CN4" t="s">
        <v>222</v>
      </c>
      <c r="CO4" t="s">
        <v>222</v>
      </c>
      <c r="CP4" t="s">
        <v>222</v>
      </c>
      <c r="CQ4" t="s">
        <v>222</v>
      </c>
      <c r="CR4" t="s">
        <v>222</v>
      </c>
      <c r="CS4" t="s">
        <v>222</v>
      </c>
      <c r="CT4" t="s">
        <v>222</v>
      </c>
      <c r="CU4" t="s">
        <v>222</v>
      </c>
      <c r="CV4" t="s">
        <v>222</v>
      </c>
      <c r="CW4" t="s">
        <v>222</v>
      </c>
      <c r="CX4" t="s">
        <v>222</v>
      </c>
      <c r="CY4" t="s">
        <v>222</v>
      </c>
      <c r="CZ4" t="s">
        <v>222</v>
      </c>
      <c r="DA4" t="s">
        <v>222</v>
      </c>
      <c r="DB4" t="s">
        <v>222</v>
      </c>
      <c r="DC4" t="s">
        <v>222</v>
      </c>
      <c r="DD4" t="s">
        <v>222</v>
      </c>
      <c r="DE4" t="s">
        <v>222</v>
      </c>
      <c r="DF4" t="s">
        <v>222</v>
      </c>
      <c r="DG4" t="s">
        <v>222</v>
      </c>
      <c r="DH4" t="s">
        <v>222</v>
      </c>
      <c r="DI4" t="s">
        <v>222</v>
      </c>
      <c r="DJ4" t="s">
        <v>222</v>
      </c>
      <c r="DK4" t="s">
        <v>222</v>
      </c>
      <c r="DL4" t="s">
        <v>222</v>
      </c>
      <c r="DM4" t="s">
        <v>222</v>
      </c>
      <c r="DN4" t="s">
        <v>222</v>
      </c>
      <c r="DO4" t="s">
        <v>222</v>
      </c>
      <c r="DP4" t="s">
        <v>222</v>
      </c>
      <c r="DQ4" t="s">
        <v>222</v>
      </c>
      <c r="DR4" t="s">
        <v>222</v>
      </c>
      <c r="DS4" t="s">
        <v>222</v>
      </c>
      <c r="DT4" t="s">
        <v>222</v>
      </c>
      <c r="DU4" t="s">
        <v>222</v>
      </c>
      <c r="DV4" t="s">
        <v>222</v>
      </c>
      <c r="DW4" t="s">
        <v>222</v>
      </c>
      <c r="DX4" t="s">
        <v>222</v>
      </c>
      <c r="DY4" t="s">
        <v>222</v>
      </c>
      <c r="DZ4" t="s">
        <v>222</v>
      </c>
      <c r="EA4" t="s">
        <v>222</v>
      </c>
      <c r="EB4" t="s">
        <v>222</v>
      </c>
      <c r="EC4" t="s">
        <v>222</v>
      </c>
      <c r="ED4" t="s">
        <v>222</v>
      </c>
      <c r="EE4" t="s">
        <v>222</v>
      </c>
      <c r="EF4" t="s">
        <v>222</v>
      </c>
      <c r="EG4" t="s">
        <v>222</v>
      </c>
      <c r="EH4" t="s">
        <v>222</v>
      </c>
      <c r="EI4" t="s">
        <v>222</v>
      </c>
      <c r="EJ4" t="s">
        <v>222</v>
      </c>
      <c r="EK4" t="s">
        <v>222</v>
      </c>
      <c r="EL4" t="s">
        <v>222</v>
      </c>
      <c r="EM4" t="s">
        <v>222</v>
      </c>
      <c r="EN4" t="s">
        <v>222</v>
      </c>
      <c r="EO4" t="s">
        <v>222</v>
      </c>
      <c r="EP4" t="s">
        <v>222</v>
      </c>
      <c r="EQ4" t="s">
        <v>222</v>
      </c>
      <c r="ER4" t="s">
        <v>222</v>
      </c>
      <c r="ES4" t="s">
        <v>222</v>
      </c>
      <c r="ET4" t="s">
        <v>222</v>
      </c>
      <c r="EU4" t="s">
        <v>222</v>
      </c>
      <c r="EV4" t="s">
        <v>222</v>
      </c>
      <c r="EW4" t="s">
        <v>222</v>
      </c>
      <c r="EX4" t="s">
        <v>222</v>
      </c>
      <c r="EY4" t="s">
        <v>222</v>
      </c>
      <c r="EZ4" t="s">
        <v>222</v>
      </c>
      <c r="FA4" t="s">
        <v>222</v>
      </c>
      <c r="FB4" t="s">
        <v>222</v>
      </c>
      <c r="FC4" t="s">
        <v>222</v>
      </c>
      <c r="FD4" t="s">
        <v>222</v>
      </c>
      <c r="FE4" t="s">
        <v>222</v>
      </c>
      <c r="FF4" t="s">
        <v>222</v>
      </c>
      <c r="FG4" t="s">
        <v>222</v>
      </c>
      <c r="FH4" t="s">
        <v>222</v>
      </c>
      <c r="FI4" t="s">
        <v>222</v>
      </c>
      <c r="FJ4" t="s">
        <v>222</v>
      </c>
      <c r="FK4" t="s">
        <v>222</v>
      </c>
      <c r="FL4" t="s">
        <v>222</v>
      </c>
      <c r="FM4" t="s">
        <v>222</v>
      </c>
      <c r="FN4" t="s">
        <v>222</v>
      </c>
      <c r="FO4" t="s">
        <v>222</v>
      </c>
      <c r="FP4" t="s">
        <v>222</v>
      </c>
      <c r="FQ4" t="s">
        <v>222</v>
      </c>
      <c r="FR4" t="s">
        <v>222</v>
      </c>
      <c r="FS4" t="s">
        <v>222</v>
      </c>
      <c r="FT4" t="s">
        <v>222</v>
      </c>
      <c r="FU4" t="s">
        <v>222</v>
      </c>
      <c r="FV4" t="s">
        <v>222</v>
      </c>
      <c r="FW4" t="s">
        <v>222</v>
      </c>
      <c r="FX4" t="s">
        <v>222</v>
      </c>
      <c r="FY4" t="s">
        <v>222</v>
      </c>
      <c r="FZ4" t="s">
        <v>222</v>
      </c>
      <c r="GA4" t="s">
        <v>222</v>
      </c>
      <c r="GB4" t="s">
        <v>222</v>
      </c>
      <c r="GC4" t="s">
        <v>222</v>
      </c>
      <c r="GD4" t="s">
        <v>222</v>
      </c>
      <c r="GE4" t="s">
        <v>222</v>
      </c>
      <c r="GF4" t="s">
        <v>222</v>
      </c>
      <c r="GG4" t="s">
        <v>222</v>
      </c>
      <c r="GH4" t="s">
        <v>222</v>
      </c>
      <c r="GI4" t="s">
        <v>222</v>
      </c>
      <c r="GJ4" t="s">
        <v>222</v>
      </c>
      <c r="GK4" t="s">
        <v>222</v>
      </c>
      <c r="GL4" t="s">
        <v>222</v>
      </c>
      <c r="GM4" t="s">
        <v>222</v>
      </c>
      <c r="GN4" t="s">
        <v>222</v>
      </c>
      <c r="GO4" t="s">
        <v>222</v>
      </c>
      <c r="GP4" t="s">
        <v>222</v>
      </c>
      <c r="GQ4" t="s">
        <v>222</v>
      </c>
      <c r="GR4" t="s">
        <v>222</v>
      </c>
      <c r="GS4" t="s">
        <v>222</v>
      </c>
      <c r="GT4" t="s">
        <v>222</v>
      </c>
      <c r="GU4" t="s">
        <v>222</v>
      </c>
      <c r="GV4" t="s">
        <v>222</v>
      </c>
      <c r="GW4" t="s">
        <v>222</v>
      </c>
      <c r="GX4" t="s">
        <v>222</v>
      </c>
      <c r="GY4" t="s">
        <v>222</v>
      </c>
      <c r="GZ4" t="s">
        <v>222</v>
      </c>
      <c r="HA4" t="s">
        <v>222</v>
      </c>
      <c r="HB4" t="s">
        <v>222</v>
      </c>
      <c r="HC4" t="s">
        <v>222</v>
      </c>
      <c r="HD4" t="s">
        <v>222</v>
      </c>
      <c r="HE4" t="s">
        <v>222</v>
      </c>
      <c r="HF4" t="s">
        <v>222</v>
      </c>
      <c r="HG4" t="s">
        <v>222</v>
      </c>
      <c r="HH4" t="s">
        <v>222</v>
      </c>
      <c r="HI4" t="s">
        <v>222</v>
      </c>
      <c r="HJ4" t="s">
        <v>222</v>
      </c>
      <c r="HK4" t="s">
        <v>222</v>
      </c>
      <c r="HL4" t="s">
        <v>222</v>
      </c>
      <c r="HM4" t="s">
        <v>222</v>
      </c>
      <c r="HN4" t="s">
        <v>222</v>
      </c>
    </row>
    <row r="5" spans="1:222" x14ac:dyDescent="0.35">
      <c r="A5" t="s">
        <v>223</v>
      </c>
      <c r="B5" s="1">
        <v>42942</v>
      </c>
      <c r="C5" s="1">
        <v>43031</v>
      </c>
      <c r="D5">
        <v>1</v>
      </c>
      <c r="E5">
        <v>3</v>
      </c>
      <c r="F5">
        <v>0</v>
      </c>
      <c r="G5" t="s">
        <v>222</v>
      </c>
      <c r="H5" t="s">
        <v>222</v>
      </c>
      <c r="I5" t="s">
        <v>222</v>
      </c>
      <c r="J5" t="s">
        <v>222</v>
      </c>
      <c r="K5" t="s">
        <v>222</v>
      </c>
      <c r="L5" t="s">
        <v>222</v>
      </c>
      <c r="M5" t="s">
        <v>222</v>
      </c>
      <c r="N5" t="s">
        <v>222</v>
      </c>
      <c r="O5" t="s">
        <v>222</v>
      </c>
      <c r="P5" t="s">
        <v>222</v>
      </c>
      <c r="Q5" t="s">
        <v>222</v>
      </c>
      <c r="R5" t="s">
        <v>222</v>
      </c>
      <c r="S5" t="s">
        <v>222</v>
      </c>
      <c r="T5" t="s">
        <v>222</v>
      </c>
      <c r="U5" t="s">
        <v>222</v>
      </c>
      <c r="V5" t="s">
        <v>222</v>
      </c>
      <c r="W5" t="s">
        <v>222</v>
      </c>
      <c r="X5" t="s">
        <v>222</v>
      </c>
      <c r="Y5" t="s">
        <v>222</v>
      </c>
      <c r="Z5" t="s">
        <v>222</v>
      </c>
      <c r="AA5" t="s">
        <v>222</v>
      </c>
      <c r="AB5" t="s">
        <v>222</v>
      </c>
      <c r="AC5" t="s">
        <v>222</v>
      </c>
      <c r="AD5" t="s">
        <v>222</v>
      </c>
      <c r="AE5" t="s">
        <v>222</v>
      </c>
      <c r="AF5" t="s">
        <v>222</v>
      </c>
      <c r="AG5" t="s">
        <v>222</v>
      </c>
      <c r="AH5" t="s">
        <v>222</v>
      </c>
      <c r="AI5" t="s">
        <v>222</v>
      </c>
      <c r="AJ5" t="s">
        <v>222</v>
      </c>
      <c r="AK5" t="s">
        <v>222</v>
      </c>
      <c r="AL5" t="s">
        <v>222</v>
      </c>
      <c r="AM5" t="s">
        <v>222</v>
      </c>
      <c r="AN5" t="s">
        <v>222</v>
      </c>
      <c r="AO5" t="s">
        <v>222</v>
      </c>
      <c r="AP5" t="s">
        <v>222</v>
      </c>
      <c r="AQ5" t="s">
        <v>222</v>
      </c>
      <c r="AR5" t="s">
        <v>222</v>
      </c>
      <c r="AS5" t="s">
        <v>222</v>
      </c>
      <c r="AT5" t="s">
        <v>222</v>
      </c>
      <c r="AU5" t="s">
        <v>222</v>
      </c>
      <c r="AV5" t="s">
        <v>222</v>
      </c>
      <c r="AW5" t="s">
        <v>222</v>
      </c>
      <c r="AX5" t="s">
        <v>222</v>
      </c>
      <c r="AY5" t="s">
        <v>222</v>
      </c>
      <c r="AZ5" t="s">
        <v>222</v>
      </c>
      <c r="BA5" t="s">
        <v>222</v>
      </c>
      <c r="BB5" t="s">
        <v>222</v>
      </c>
      <c r="BC5" t="s">
        <v>222</v>
      </c>
      <c r="BD5" t="s">
        <v>222</v>
      </c>
      <c r="BE5" t="s">
        <v>222</v>
      </c>
      <c r="BF5" t="s">
        <v>222</v>
      </c>
      <c r="BG5" t="s">
        <v>222</v>
      </c>
      <c r="BH5" t="s">
        <v>222</v>
      </c>
      <c r="BI5" t="s">
        <v>222</v>
      </c>
      <c r="BJ5" t="s">
        <v>222</v>
      </c>
      <c r="BK5" t="s">
        <v>222</v>
      </c>
      <c r="BL5" t="s">
        <v>222</v>
      </c>
      <c r="BM5" t="s">
        <v>222</v>
      </c>
      <c r="BN5" t="s">
        <v>222</v>
      </c>
      <c r="BO5" t="s">
        <v>222</v>
      </c>
      <c r="BP5" t="s">
        <v>222</v>
      </c>
      <c r="BQ5" t="s">
        <v>222</v>
      </c>
      <c r="BR5" t="s">
        <v>222</v>
      </c>
      <c r="BS5" t="s">
        <v>222</v>
      </c>
      <c r="BT5" t="s">
        <v>222</v>
      </c>
      <c r="BU5" t="s">
        <v>222</v>
      </c>
      <c r="BV5" t="s">
        <v>222</v>
      </c>
      <c r="BW5" t="s">
        <v>222</v>
      </c>
      <c r="BX5" t="s">
        <v>222</v>
      </c>
      <c r="BY5" t="s">
        <v>222</v>
      </c>
      <c r="BZ5" t="s">
        <v>222</v>
      </c>
      <c r="CA5" t="s">
        <v>222</v>
      </c>
      <c r="CB5" t="s">
        <v>222</v>
      </c>
      <c r="CC5" t="s">
        <v>222</v>
      </c>
      <c r="CD5" t="s">
        <v>222</v>
      </c>
      <c r="CE5" t="s">
        <v>222</v>
      </c>
      <c r="CF5" t="s">
        <v>222</v>
      </c>
      <c r="CG5" t="s">
        <v>222</v>
      </c>
      <c r="CH5" t="s">
        <v>222</v>
      </c>
      <c r="CI5" t="s">
        <v>222</v>
      </c>
      <c r="CJ5" t="s">
        <v>222</v>
      </c>
      <c r="CK5" t="s">
        <v>222</v>
      </c>
      <c r="CL5" t="s">
        <v>222</v>
      </c>
      <c r="CM5" t="s">
        <v>222</v>
      </c>
      <c r="CN5" t="s">
        <v>222</v>
      </c>
      <c r="CO5" t="s">
        <v>222</v>
      </c>
      <c r="CP5" t="s">
        <v>222</v>
      </c>
      <c r="CQ5" t="s">
        <v>222</v>
      </c>
      <c r="CR5" t="s">
        <v>222</v>
      </c>
      <c r="CS5" t="s">
        <v>222</v>
      </c>
      <c r="CT5" t="s">
        <v>222</v>
      </c>
      <c r="CU5" t="s">
        <v>222</v>
      </c>
      <c r="CV5" t="s">
        <v>222</v>
      </c>
      <c r="CW5" t="s">
        <v>222</v>
      </c>
      <c r="CX5" t="s">
        <v>222</v>
      </c>
      <c r="CY5" t="s">
        <v>222</v>
      </c>
      <c r="CZ5" t="s">
        <v>222</v>
      </c>
      <c r="DA5" t="s">
        <v>222</v>
      </c>
      <c r="DB5" t="s">
        <v>222</v>
      </c>
      <c r="DC5" t="s">
        <v>222</v>
      </c>
      <c r="DD5" t="s">
        <v>222</v>
      </c>
      <c r="DE5">
        <v>1</v>
      </c>
      <c r="DF5">
        <v>1</v>
      </c>
      <c r="DG5">
        <v>1</v>
      </c>
      <c r="DH5">
        <v>1</v>
      </c>
      <c r="DI5">
        <v>1</v>
      </c>
      <c r="DJ5">
        <v>0</v>
      </c>
      <c r="DK5">
        <v>1</v>
      </c>
      <c r="DL5">
        <v>0</v>
      </c>
      <c r="DM5">
        <v>0</v>
      </c>
      <c r="DN5">
        <v>0</v>
      </c>
      <c r="DO5">
        <v>0</v>
      </c>
      <c r="DP5">
        <v>0</v>
      </c>
      <c r="DQ5">
        <v>0</v>
      </c>
      <c r="DR5">
        <v>0</v>
      </c>
      <c r="DS5">
        <v>0</v>
      </c>
      <c r="DT5">
        <v>0</v>
      </c>
      <c r="DU5">
        <v>0</v>
      </c>
      <c r="DV5">
        <v>0</v>
      </c>
      <c r="DW5">
        <v>0</v>
      </c>
      <c r="DX5">
        <v>0</v>
      </c>
      <c r="DY5">
        <v>1</v>
      </c>
      <c r="DZ5">
        <v>0</v>
      </c>
      <c r="EA5">
        <v>0</v>
      </c>
      <c r="EB5">
        <v>0</v>
      </c>
      <c r="EC5">
        <v>0</v>
      </c>
      <c r="ED5">
        <v>0</v>
      </c>
      <c r="EE5">
        <v>0</v>
      </c>
      <c r="EF5">
        <v>0</v>
      </c>
      <c r="EG5">
        <v>0</v>
      </c>
      <c r="EH5">
        <v>0</v>
      </c>
      <c r="EI5">
        <v>0</v>
      </c>
      <c r="EJ5">
        <v>0</v>
      </c>
      <c r="EK5">
        <v>0</v>
      </c>
      <c r="EL5">
        <v>0</v>
      </c>
      <c r="EM5">
        <v>0</v>
      </c>
      <c r="EN5">
        <v>0</v>
      </c>
      <c r="EO5">
        <v>0</v>
      </c>
      <c r="EP5">
        <v>1</v>
      </c>
      <c r="EQ5">
        <v>0</v>
      </c>
      <c r="ER5">
        <v>0</v>
      </c>
      <c r="ES5">
        <v>0</v>
      </c>
      <c r="ET5">
        <v>0</v>
      </c>
      <c r="EU5">
        <v>0</v>
      </c>
      <c r="EV5">
        <v>0</v>
      </c>
      <c r="EW5">
        <v>1</v>
      </c>
      <c r="EX5">
        <v>1</v>
      </c>
      <c r="EY5">
        <v>0</v>
      </c>
      <c r="EZ5">
        <v>0</v>
      </c>
      <c r="FA5">
        <v>0</v>
      </c>
      <c r="FB5">
        <v>0</v>
      </c>
      <c r="FC5">
        <v>0</v>
      </c>
      <c r="FD5" t="s">
        <v>222</v>
      </c>
      <c r="FE5" t="s">
        <v>222</v>
      </c>
      <c r="FF5" t="s">
        <v>222</v>
      </c>
      <c r="FG5" t="s">
        <v>222</v>
      </c>
      <c r="FH5" t="s">
        <v>222</v>
      </c>
      <c r="FI5" t="s">
        <v>222</v>
      </c>
      <c r="FJ5" t="s">
        <v>222</v>
      </c>
      <c r="FK5" t="s">
        <v>222</v>
      </c>
      <c r="FL5" t="s">
        <v>222</v>
      </c>
      <c r="FM5">
        <v>0</v>
      </c>
      <c r="FN5">
        <v>0</v>
      </c>
      <c r="FO5">
        <v>1</v>
      </c>
      <c r="FP5">
        <v>1</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1</v>
      </c>
      <c r="GM5">
        <v>0</v>
      </c>
      <c r="GN5">
        <v>1</v>
      </c>
      <c r="GO5">
        <v>0</v>
      </c>
      <c r="GP5">
        <v>0</v>
      </c>
      <c r="GQ5">
        <v>0</v>
      </c>
      <c r="GR5">
        <v>0</v>
      </c>
      <c r="GS5">
        <v>0</v>
      </c>
      <c r="GT5">
        <v>0</v>
      </c>
      <c r="GU5">
        <v>0</v>
      </c>
      <c r="GV5">
        <v>0</v>
      </c>
      <c r="GW5">
        <v>0</v>
      </c>
      <c r="GX5">
        <v>0</v>
      </c>
      <c r="GY5">
        <v>0</v>
      </c>
      <c r="GZ5">
        <v>0</v>
      </c>
      <c r="HA5">
        <v>0</v>
      </c>
      <c r="HB5">
        <v>1</v>
      </c>
      <c r="HC5">
        <v>0</v>
      </c>
      <c r="HD5">
        <v>1</v>
      </c>
      <c r="HE5">
        <v>0</v>
      </c>
      <c r="HF5">
        <v>0</v>
      </c>
      <c r="HG5">
        <v>0</v>
      </c>
      <c r="HH5">
        <v>0</v>
      </c>
      <c r="HI5">
        <v>0</v>
      </c>
      <c r="HJ5">
        <v>1</v>
      </c>
      <c r="HK5">
        <v>0</v>
      </c>
      <c r="HL5">
        <v>1</v>
      </c>
      <c r="HM5">
        <v>1</v>
      </c>
      <c r="HN5">
        <v>0</v>
      </c>
    </row>
    <row r="6" spans="1:222" x14ac:dyDescent="0.35">
      <c r="A6" t="s">
        <v>223</v>
      </c>
      <c r="B6" s="1">
        <v>43032</v>
      </c>
      <c r="C6" s="1">
        <v>43571</v>
      </c>
      <c r="D6">
        <v>1</v>
      </c>
      <c r="E6">
        <v>3</v>
      </c>
      <c r="F6">
        <v>0</v>
      </c>
      <c r="G6" t="s">
        <v>222</v>
      </c>
      <c r="H6" t="s">
        <v>222</v>
      </c>
      <c r="I6" t="s">
        <v>222</v>
      </c>
      <c r="J6" t="s">
        <v>222</v>
      </c>
      <c r="K6" t="s">
        <v>222</v>
      </c>
      <c r="L6" t="s">
        <v>222</v>
      </c>
      <c r="M6" t="s">
        <v>222</v>
      </c>
      <c r="N6" t="s">
        <v>222</v>
      </c>
      <c r="O6" t="s">
        <v>222</v>
      </c>
      <c r="P6" t="s">
        <v>222</v>
      </c>
      <c r="Q6" t="s">
        <v>222</v>
      </c>
      <c r="R6" t="s">
        <v>222</v>
      </c>
      <c r="S6" t="s">
        <v>222</v>
      </c>
      <c r="T6" t="s">
        <v>222</v>
      </c>
      <c r="U6" t="s">
        <v>222</v>
      </c>
      <c r="V6" t="s">
        <v>222</v>
      </c>
      <c r="W6" t="s">
        <v>222</v>
      </c>
      <c r="X6" t="s">
        <v>222</v>
      </c>
      <c r="Y6" t="s">
        <v>222</v>
      </c>
      <c r="Z6" t="s">
        <v>222</v>
      </c>
      <c r="AA6" t="s">
        <v>222</v>
      </c>
      <c r="AB6" t="s">
        <v>222</v>
      </c>
      <c r="AC6" t="s">
        <v>222</v>
      </c>
      <c r="AD6" t="s">
        <v>222</v>
      </c>
      <c r="AE6" t="s">
        <v>222</v>
      </c>
      <c r="AF6" t="s">
        <v>222</v>
      </c>
      <c r="AG6" t="s">
        <v>222</v>
      </c>
      <c r="AH6" t="s">
        <v>222</v>
      </c>
      <c r="AI6" t="s">
        <v>222</v>
      </c>
      <c r="AJ6" t="s">
        <v>222</v>
      </c>
      <c r="AK6" t="s">
        <v>222</v>
      </c>
      <c r="AL6" t="s">
        <v>222</v>
      </c>
      <c r="AM6" t="s">
        <v>222</v>
      </c>
      <c r="AN6" t="s">
        <v>222</v>
      </c>
      <c r="AO6" t="s">
        <v>222</v>
      </c>
      <c r="AP6" t="s">
        <v>222</v>
      </c>
      <c r="AQ6" t="s">
        <v>222</v>
      </c>
      <c r="AR6" t="s">
        <v>222</v>
      </c>
      <c r="AS6" t="s">
        <v>222</v>
      </c>
      <c r="AT6" t="s">
        <v>222</v>
      </c>
      <c r="AU6" t="s">
        <v>222</v>
      </c>
      <c r="AV6" t="s">
        <v>222</v>
      </c>
      <c r="AW6" t="s">
        <v>222</v>
      </c>
      <c r="AX6" t="s">
        <v>222</v>
      </c>
      <c r="AY6" t="s">
        <v>222</v>
      </c>
      <c r="AZ6" t="s">
        <v>222</v>
      </c>
      <c r="BA6" t="s">
        <v>222</v>
      </c>
      <c r="BB6" t="s">
        <v>222</v>
      </c>
      <c r="BC6" t="s">
        <v>222</v>
      </c>
      <c r="BD6" t="s">
        <v>222</v>
      </c>
      <c r="BE6" t="s">
        <v>222</v>
      </c>
      <c r="BF6" t="s">
        <v>222</v>
      </c>
      <c r="BG6" t="s">
        <v>222</v>
      </c>
      <c r="BH6" t="s">
        <v>222</v>
      </c>
      <c r="BI6" t="s">
        <v>222</v>
      </c>
      <c r="BJ6" t="s">
        <v>222</v>
      </c>
      <c r="BK6" t="s">
        <v>222</v>
      </c>
      <c r="BL6" t="s">
        <v>222</v>
      </c>
      <c r="BM6" t="s">
        <v>222</v>
      </c>
      <c r="BN6" t="s">
        <v>222</v>
      </c>
      <c r="BO6" t="s">
        <v>222</v>
      </c>
      <c r="BP6" t="s">
        <v>222</v>
      </c>
      <c r="BQ6" t="s">
        <v>222</v>
      </c>
      <c r="BR6" t="s">
        <v>222</v>
      </c>
      <c r="BS6" t="s">
        <v>222</v>
      </c>
      <c r="BT6" t="s">
        <v>222</v>
      </c>
      <c r="BU6" t="s">
        <v>222</v>
      </c>
      <c r="BV6" t="s">
        <v>222</v>
      </c>
      <c r="BW6" t="s">
        <v>222</v>
      </c>
      <c r="BX6" t="s">
        <v>222</v>
      </c>
      <c r="BY6" t="s">
        <v>222</v>
      </c>
      <c r="BZ6" t="s">
        <v>222</v>
      </c>
      <c r="CA6" t="s">
        <v>222</v>
      </c>
      <c r="CB6" t="s">
        <v>222</v>
      </c>
      <c r="CC6" t="s">
        <v>222</v>
      </c>
      <c r="CD6" t="s">
        <v>222</v>
      </c>
      <c r="CE6" t="s">
        <v>222</v>
      </c>
      <c r="CF6" t="s">
        <v>222</v>
      </c>
      <c r="CG6" t="s">
        <v>222</v>
      </c>
      <c r="CH6" t="s">
        <v>222</v>
      </c>
      <c r="CI6" t="s">
        <v>222</v>
      </c>
      <c r="CJ6" t="s">
        <v>222</v>
      </c>
      <c r="CK6" t="s">
        <v>222</v>
      </c>
      <c r="CL6" t="s">
        <v>222</v>
      </c>
      <c r="CM6" t="s">
        <v>222</v>
      </c>
      <c r="CN6" t="s">
        <v>222</v>
      </c>
      <c r="CO6" t="s">
        <v>222</v>
      </c>
      <c r="CP6" t="s">
        <v>222</v>
      </c>
      <c r="CQ6" t="s">
        <v>222</v>
      </c>
      <c r="CR6" t="s">
        <v>222</v>
      </c>
      <c r="CS6" t="s">
        <v>222</v>
      </c>
      <c r="CT6" t="s">
        <v>222</v>
      </c>
      <c r="CU6" t="s">
        <v>222</v>
      </c>
      <c r="CV6" t="s">
        <v>222</v>
      </c>
      <c r="CW6" t="s">
        <v>222</v>
      </c>
      <c r="CX6" t="s">
        <v>222</v>
      </c>
      <c r="CY6" t="s">
        <v>222</v>
      </c>
      <c r="CZ6" t="s">
        <v>222</v>
      </c>
      <c r="DA6" t="s">
        <v>222</v>
      </c>
      <c r="DB6" t="s">
        <v>222</v>
      </c>
      <c r="DC6" t="s">
        <v>222</v>
      </c>
      <c r="DD6" t="s">
        <v>222</v>
      </c>
      <c r="DE6">
        <v>1</v>
      </c>
      <c r="DF6">
        <v>1</v>
      </c>
      <c r="DG6">
        <v>1</v>
      </c>
      <c r="DH6">
        <v>1</v>
      </c>
      <c r="DI6">
        <v>1</v>
      </c>
      <c r="DJ6">
        <v>1</v>
      </c>
      <c r="DK6">
        <v>1</v>
      </c>
      <c r="DL6">
        <v>0</v>
      </c>
      <c r="DM6">
        <v>0</v>
      </c>
      <c r="DN6">
        <v>0</v>
      </c>
      <c r="DO6">
        <v>0</v>
      </c>
      <c r="DP6">
        <v>0</v>
      </c>
      <c r="DQ6">
        <v>0</v>
      </c>
      <c r="DR6">
        <v>0</v>
      </c>
      <c r="DS6">
        <v>0</v>
      </c>
      <c r="DT6">
        <v>0</v>
      </c>
      <c r="DU6">
        <v>0</v>
      </c>
      <c r="DV6">
        <v>0</v>
      </c>
      <c r="DW6">
        <v>0</v>
      </c>
      <c r="DX6">
        <v>0</v>
      </c>
      <c r="DY6">
        <v>1</v>
      </c>
      <c r="DZ6">
        <v>0</v>
      </c>
      <c r="EA6">
        <v>0</v>
      </c>
      <c r="EB6">
        <v>0</v>
      </c>
      <c r="EC6">
        <v>0</v>
      </c>
      <c r="ED6">
        <v>0</v>
      </c>
      <c r="EE6">
        <v>0</v>
      </c>
      <c r="EF6">
        <v>0</v>
      </c>
      <c r="EG6">
        <v>0</v>
      </c>
      <c r="EH6">
        <v>0</v>
      </c>
      <c r="EI6">
        <v>0</v>
      </c>
      <c r="EJ6">
        <v>0</v>
      </c>
      <c r="EK6">
        <v>0</v>
      </c>
      <c r="EL6">
        <v>0</v>
      </c>
      <c r="EM6">
        <v>0</v>
      </c>
      <c r="EN6">
        <v>0</v>
      </c>
      <c r="EO6">
        <v>0</v>
      </c>
      <c r="EP6">
        <v>1</v>
      </c>
      <c r="EQ6">
        <v>0</v>
      </c>
      <c r="ER6">
        <v>0</v>
      </c>
      <c r="ES6">
        <v>0</v>
      </c>
      <c r="ET6">
        <v>0</v>
      </c>
      <c r="EU6">
        <v>0</v>
      </c>
      <c r="EV6">
        <v>0</v>
      </c>
      <c r="EW6">
        <v>1</v>
      </c>
      <c r="EX6">
        <v>1</v>
      </c>
      <c r="EY6">
        <v>0</v>
      </c>
      <c r="EZ6">
        <v>0</v>
      </c>
      <c r="FA6">
        <v>0</v>
      </c>
      <c r="FB6">
        <v>0</v>
      </c>
      <c r="FC6">
        <v>0</v>
      </c>
      <c r="FD6" t="s">
        <v>222</v>
      </c>
      <c r="FE6" t="s">
        <v>222</v>
      </c>
      <c r="FF6" t="s">
        <v>222</v>
      </c>
      <c r="FG6" t="s">
        <v>222</v>
      </c>
      <c r="FH6" t="s">
        <v>222</v>
      </c>
      <c r="FI6" t="s">
        <v>222</v>
      </c>
      <c r="FJ6" t="s">
        <v>222</v>
      </c>
      <c r="FK6" t="s">
        <v>222</v>
      </c>
      <c r="FL6" t="s">
        <v>222</v>
      </c>
      <c r="FM6">
        <v>0</v>
      </c>
      <c r="FN6">
        <v>0</v>
      </c>
      <c r="FO6">
        <v>1</v>
      </c>
      <c r="FP6">
        <v>1</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1</v>
      </c>
      <c r="GM6">
        <v>0</v>
      </c>
      <c r="GN6">
        <v>1</v>
      </c>
      <c r="GO6">
        <v>0</v>
      </c>
      <c r="GP6">
        <v>0</v>
      </c>
      <c r="GQ6">
        <v>0</v>
      </c>
      <c r="GR6">
        <v>0</v>
      </c>
      <c r="GS6">
        <v>0</v>
      </c>
      <c r="GT6">
        <v>0</v>
      </c>
      <c r="GU6">
        <v>0</v>
      </c>
      <c r="GV6">
        <v>0</v>
      </c>
      <c r="GW6">
        <v>0</v>
      </c>
      <c r="GX6">
        <v>0</v>
      </c>
      <c r="GY6">
        <v>0</v>
      </c>
      <c r="GZ6">
        <v>0</v>
      </c>
      <c r="HA6">
        <v>0</v>
      </c>
      <c r="HB6">
        <v>1</v>
      </c>
      <c r="HC6">
        <v>0</v>
      </c>
      <c r="HD6">
        <v>1</v>
      </c>
      <c r="HE6">
        <v>0</v>
      </c>
      <c r="HF6">
        <v>0</v>
      </c>
      <c r="HG6">
        <v>0</v>
      </c>
      <c r="HH6">
        <v>0</v>
      </c>
      <c r="HI6">
        <v>0</v>
      </c>
      <c r="HJ6">
        <v>1</v>
      </c>
      <c r="HK6">
        <v>0</v>
      </c>
      <c r="HL6">
        <v>1</v>
      </c>
      <c r="HM6">
        <v>1</v>
      </c>
      <c r="HN6">
        <v>0</v>
      </c>
    </row>
    <row r="7" spans="1:222" x14ac:dyDescent="0.35">
      <c r="A7" t="s">
        <v>223</v>
      </c>
      <c r="B7" s="1">
        <v>43572</v>
      </c>
      <c r="C7" s="1">
        <v>43830</v>
      </c>
      <c r="D7">
        <v>2</v>
      </c>
      <c r="E7">
        <v>0</v>
      </c>
      <c r="F7">
        <v>1</v>
      </c>
      <c r="G7">
        <v>0</v>
      </c>
      <c r="H7">
        <v>0</v>
      </c>
      <c r="I7">
        <v>0</v>
      </c>
      <c r="J7">
        <v>0</v>
      </c>
      <c r="K7">
        <v>1</v>
      </c>
      <c r="L7">
        <v>0</v>
      </c>
      <c r="M7">
        <v>0</v>
      </c>
      <c r="N7">
        <v>0</v>
      </c>
      <c r="O7">
        <v>0</v>
      </c>
      <c r="P7">
        <v>0</v>
      </c>
      <c r="Q7">
        <v>0</v>
      </c>
      <c r="R7">
        <v>0</v>
      </c>
      <c r="S7">
        <v>0</v>
      </c>
      <c r="T7">
        <v>0</v>
      </c>
      <c r="U7">
        <v>0</v>
      </c>
      <c r="V7">
        <v>0</v>
      </c>
      <c r="W7">
        <v>0</v>
      </c>
      <c r="X7">
        <v>0</v>
      </c>
      <c r="Y7">
        <v>1</v>
      </c>
      <c r="Z7">
        <v>0</v>
      </c>
      <c r="AA7">
        <v>0</v>
      </c>
      <c r="AB7">
        <v>0</v>
      </c>
      <c r="AC7">
        <v>0</v>
      </c>
      <c r="AD7">
        <v>0</v>
      </c>
      <c r="AE7">
        <v>0</v>
      </c>
      <c r="AF7">
        <v>0</v>
      </c>
      <c r="AG7">
        <v>0</v>
      </c>
      <c r="AH7">
        <v>0</v>
      </c>
      <c r="AI7">
        <v>0</v>
      </c>
      <c r="AJ7">
        <v>0</v>
      </c>
      <c r="AK7">
        <v>0</v>
      </c>
      <c r="AL7">
        <v>0</v>
      </c>
      <c r="AM7">
        <v>0</v>
      </c>
      <c r="AN7">
        <v>0</v>
      </c>
      <c r="AO7">
        <v>1</v>
      </c>
      <c r="AP7">
        <v>0</v>
      </c>
      <c r="AQ7">
        <v>0</v>
      </c>
      <c r="AR7">
        <v>0</v>
      </c>
      <c r="AS7">
        <v>1</v>
      </c>
      <c r="AT7">
        <v>1</v>
      </c>
      <c r="AU7">
        <v>0</v>
      </c>
      <c r="AV7">
        <v>0</v>
      </c>
      <c r="AW7">
        <v>0</v>
      </c>
      <c r="AX7">
        <v>0</v>
      </c>
      <c r="AY7">
        <v>0</v>
      </c>
      <c r="AZ7">
        <v>0</v>
      </c>
      <c r="BA7">
        <v>0</v>
      </c>
      <c r="BB7">
        <v>1</v>
      </c>
      <c r="BC7">
        <v>1</v>
      </c>
      <c r="BD7">
        <v>0</v>
      </c>
      <c r="BE7">
        <v>0</v>
      </c>
      <c r="BF7">
        <v>1</v>
      </c>
      <c r="BG7">
        <v>1</v>
      </c>
      <c r="BH7">
        <v>1</v>
      </c>
      <c r="BI7">
        <v>0</v>
      </c>
      <c r="BJ7">
        <v>0</v>
      </c>
      <c r="BK7">
        <v>0</v>
      </c>
      <c r="BL7">
        <v>0</v>
      </c>
      <c r="BM7">
        <v>0</v>
      </c>
      <c r="BN7">
        <v>0</v>
      </c>
      <c r="BO7">
        <v>0</v>
      </c>
      <c r="BP7">
        <v>0</v>
      </c>
      <c r="BQ7">
        <v>0</v>
      </c>
      <c r="BR7">
        <v>0</v>
      </c>
      <c r="BS7">
        <v>0</v>
      </c>
      <c r="BT7">
        <v>0</v>
      </c>
      <c r="BU7">
        <v>0</v>
      </c>
      <c r="BV7">
        <v>0</v>
      </c>
      <c r="BW7">
        <v>0</v>
      </c>
      <c r="BX7">
        <v>0</v>
      </c>
      <c r="BY7">
        <v>0</v>
      </c>
      <c r="BZ7">
        <v>0</v>
      </c>
      <c r="CA7">
        <v>0</v>
      </c>
      <c r="CB7">
        <v>0</v>
      </c>
      <c r="CC7">
        <v>1</v>
      </c>
      <c r="CD7">
        <v>1</v>
      </c>
      <c r="CE7">
        <v>0</v>
      </c>
      <c r="CF7">
        <v>0</v>
      </c>
      <c r="CG7">
        <v>0</v>
      </c>
      <c r="CH7">
        <v>0</v>
      </c>
      <c r="CI7">
        <v>0</v>
      </c>
      <c r="CJ7">
        <v>0</v>
      </c>
      <c r="CK7">
        <v>0</v>
      </c>
      <c r="CL7">
        <v>0</v>
      </c>
      <c r="CM7">
        <v>0</v>
      </c>
      <c r="CN7">
        <v>0</v>
      </c>
      <c r="CO7">
        <v>0</v>
      </c>
      <c r="CP7">
        <v>0</v>
      </c>
      <c r="CQ7">
        <v>0</v>
      </c>
      <c r="CR7">
        <v>0</v>
      </c>
      <c r="CS7">
        <v>1</v>
      </c>
      <c r="CT7">
        <v>0</v>
      </c>
      <c r="CU7">
        <v>1</v>
      </c>
      <c r="CV7">
        <v>0</v>
      </c>
      <c r="CW7">
        <v>0</v>
      </c>
      <c r="CX7">
        <v>0</v>
      </c>
      <c r="CY7">
        <v>0</v>
      </c>
      <c r="CZ7">
        <v>0</v>
      </c>
      <c r="DA7">
        <v>0</v>
      </c>
      <c r="DB7">
        <v>0</v>
      </c>
      <c r="DC7">
        <v>1</v>
      </c>
      <c r="DD7">
        <v>0</v>
      </c>
      <c r="DE7">
        <v>1</v>
      </c>
      <c r="DF7">
        <v>1</v>
      </c>
      <c r="DG7">
        <v>1</v>
      </c>
      <c r="DH7">
        <v>1</v>
      </c>
      <c r="DI7">
        <v>1</v>
      </c>
      <c r="DJ7">
        <v>1</v>
      </c>
      <c r="DK7">
        <v>1</v>
      </c>
      <c r="DL7">
        <v>0</v>
      </c>
      <c r="DM7">
        <v>0</v>
      </c>
      <c r="DN7">
        <v>0</v>
      </c>
      <c r="DO7">
        <v>0</v>
      </c>
      <c r="DP7">
        <v>0</v>
      </c>
      <c r="DQ7">
        <v>0</v>
      </c>
      <c r="DR7">
        <v>0</v>
      </c>
      <c r="DS7">
        <v>0</v>
      </c>
      <c r="DT7">
        <v>0</v>
      </c>
      <c r="DU7">
        <v>0</v>
      </c>
      <c r="DV7">
        <v>0</v>
      </c>
      <c r="DW7">
        <v>0</v>
      </c>
      <c r="DX7">
        <v>0</v>
      </c>
      <c r="DY7">
        <v>1</v>
      </c>
      <c r="DZ7">
        <v>0</v>
      </c>
      <c r="EA7">
        <v>0</v>
      </c>
      <c r="EB7">
        <v>0</v>
      </c>
      <c r="EC7">
        <v>0</v>
      </c>
      <c r="ED7">
        <v>0</v>
      </c>
      <c r="EE7">
        <v>0</v>
      </c>
      <c r="EF7">
        <v>0</v>
      </c>
      <c r="EG7">
        <v>0</v>
      </c>
      <c r="EH7">
        <v>0</v>
      </c>
      <c r="EI7">
        <v>0</v>
      </c>
      <c r="EJ7">
        <v>0</v>
      </c>
      <c r="EK7">
        <v>0</v>
      </c>
      <c r="EL7">
        <v>0</v>
      </c>
      <c r="EM7">
        <v>0</v>
      </c>
      <c r="EN7">
        <v>0</v>
      </c>
      <c r="EO7">
        <v>0</v>
      </c>
      <c r="EP7">
        <v>1</v>
      </c>
      <c r="EQ7">
        <v>0</v>
      </c>
      <c r="ER7">
        <v>0</v>
      </c>
      <c r="ES7">
        <v>0</v>
      </c>
      <c r="ET7">
        <v>0</v>
      </c>
      <c r="EU7">
        <v>0</v>
      </c>
      <c r="EV7">
        <v>0</v>
      </c>
      <c r="EW7">
        <v>1</v>
      </c>
      <c r="EX7">
        <v>1</v>
      </c>
      <c r="EY7">
        <v>0</v>
      </c>
      <c r="EZ7">
        <v>0</v>
      </c>
      <c r="FA7">
        <v>0</v>
      </c>
      <c r="FB7">
        <v>0</v>
      </c>
      <c r="FC7">
        <v>1</v>
      </c>
      <c r="FD7">
        <v>0</v>
      </c>
      <c r="FE7">
        <v>0</v>
      </c>
      <c r="FF7">
        <v>0</v>
      </c>
      <c r="FG7">
        <v>0</v>
      </c>
      <c r="FH7">
        <v>0</v>
      </c>
      <c r="FI7">
        <v>0</v>
      </c>
      <c r="FJ7">
        <v>0</v>
      </c>
      <c r="FK7">
        <v>1</v>
      </c>
      <c r="FL7">
        <v>1</v>
      </c>
      <c r="FM7">
        <v>0</v>
      </c>
      <c r="FN7">
        <v>0</v>
      </c>
      <c r="FO7">
        <v>1</v>
      </c>
      <c r="FP7">
        <v>1</v>
      </c>
      <c r="FQ7">
        <v>1</v>
      </c>
      <c r="FR7">
        <v>0</v>
      </c>
      <c r="FS7">
        <v>0</v>
      </c>
      <c r="FT7">
        <v>0</v>
      </c>
      <c r="FU7">
        <v>0</v>
      </c>
      <c r="FV7">
        <v>0</v>
      </c>
      <c r="FW7">
        <v>0</v>
      </c>
      <c r="FX7">
        <v>0</v>
      </c>
      <c r="FY7">
        <v>0</v>
      </c>
      <c r="FZ7">
        <v>0</v>
      </c>
      <c r="GA7">
        <v>0</v>
      </c>
      <c r="GB7">
        <v>0</v>
      </c>
      <c r="GC7">
        <v>0</v>
      </c>
      <c r="GD7">
        <v>0</v>
      </c>
      <c r="GE7">
        <v>0</v>
      </c>
      <c r="GF7">
        <v>0</v>
      </c>
      <c r="GG7">
        <v>0</v>
      </c>
      <c r="GH7">
        <v>0</v>
      </c>
      <c r="GI7">
        <v>0</v>
      </c>
      <c r="GJ7">
        <v>0</v>
      </c>
      <c r="GK7">
        <v>0</v>
      </c>
      <c r="GL7">
        <v>1</v>
      </c>
      <c r="GM7">
        <v>1</v>
      </c>
      <c r="GN7">
        <v>1</v>
      </c>
      <c r="GO7">
        <v>0</v>
      </c>
      <c r="GP7">
        <v>0</v>
      </c>
      <c r="GQ7">
        <v>0</v>
      </c>
      <c r="GR7">
        <v>0</v>
      </c>
      <c r="GS7">
        <v>0</v>
      </c>
      <c r="GT7">
        <v>0</v>
      </c>
      <c r="GU7">
        <v>0</v>
      </c>
      <c r="GV7">
        <v>0</v>
      </c>
      <c r="GW7">
        <v>0</v>
      </c>
      <c r="GX7">
        <v>0</v>
      </c>
      <c r="GY7">
        <v>0</v>
      </c>
      <c r="GZ7">
        <v>0</v>
      </c>
      <c r="HA7">
        <v>0</v>
      </c>
      <c r="HB7">
        <v>1</v>
      </c>
      <c r="HC7">
        <v>0</v>
      </c>
      <c r="HD7">
        <v>1</v>
      </c>
      <c r="HE7">
        <v>0</v>
      </c>
      <c r="HF7">
        <v>0</v>
      </c>
      <c r="HG7">
        <v>0</v>
      </c>
      <c r="HH7">
        <v>0</v>
      </c>
      <c r="HI7">
        <v>0</v>
      </c>
      <c r="HJ7">
        <v>1</v>
      </c>
      <c r="HK7">
        <v>0</v>
      </c>
      <c r="HL7">
        <v>1</v>
      </c>
      <c r="HM7">
        <v>1</v>
      </c>
      <c r="HN7">
        <v>0</v>
      </c>
    </row>
    <row r="8" spans="1:222" x14ac:dyDescent="0.35">
      <c r="A8" t="s">
        <v>224</v>
      </c>
      <c r="B8" s="1">
        <v>41640</v>
      </c>
      <c r="C8" s="1">
        <v>41820</v>
      </c>
      <c r="D8">
        <v>2</v>
      </c>
      <c r="E8">
        <v>1</v>
      </c>
      <c r="F8">
        <v>1</v>
      </c>
      <c r="G8">
        <v>1</v>
      </c>
      <c r="H8">
        <v>0</v>
      </c>
      <c r="I8">
        <v>1</v>
      </c>
      <c r="J8">
        <v>1</v>
      </c>
      <c r="K8">
        <v>0</v>
      </c>
      <c r="L8">
        <v>0</v>
      </c>
      <c r="M8">
        <v>0</v>
      </c>
      <c r="N8">
        <v>0</v>
      </c>
      <c r="O8">
        <v>0</v>
      </c>
      <c r="P8">
        <v>0</v>
      </c>
      <c r="Q8">
        <v>0</v>
      </c>
      <c r="R8">
        <v>0</v>
      </c>
      <c r="S8">
        <v>0</v>
      </c>
      <c r="T8">
        <v>1</v>
      </c>
      <c r="U8">
        <v>0</v>
      </c>
      <c r="V8">
        <v>0</v>
      </c>
      <c r="W8">
        <v>0</v>
      </c>
      <c r="X8">
        <v>0</v>
      </c>
      <c r="Y8">
        <v>0</v>
      </c>
      <c r="Z8">
        <v>0</v>
      </c>
      <c r="AA8">
        <v>0</v>
      </c>
      <c r="AB8">
        <v>0</v>
      </c>
      <c r="AC8">
        <v>0</v>
      </c>
      <c r="AD8">
        <v>0</v>
      </c>
      <c r="AE8">
        <v>0</v>
      </c>
      <c r="AF8">
        <v>0</v>
      </c>
      <c r="AG8">
        <v>0</v>
      </c>
      <c r="AH8">
        <v>0</v>
      </c>
      <c r="AI8">
        <v>0</v>
      </c>
      <c r="AJ8">
        <v>0</v>
      </c>
      <c r="AK8">
        <v>0</v>
      </c>
      <c r="AL8">
        <v>0</v>
      </c>
      <c r="AM8">
        <v>0</v>
      </c>
      <c r="AN8">
        <v>0</v>
      </c>
      <c r="AO8">
        <v>1</v>
      </c>
      <c r="AP8">
        <v>0</v>
      </c>
      <c r="AQ8">
        <v>0</v>
      </c>
      <c r="AR8">
        <v>0</v>
      </c>
      <c r="AS8">
        <v>0</v>
      </c>
      <c r="AT8">
        <v>1</v>
      </c>
      <c r="AU8">
        <v>0</v>
      </c>
      <c r="AV8">
        <v>0</v>
      </c>
      <c r="AW8">
        <v>0</v>
      </c>
      <c r="AX8">
        <v>0</v>
      </c>
      <c r="AY8">
        <v>0</v>
      </c>
      <c r="AZ8">
        <v>0</v>
      </c>
      <c r="BA8">
        <v>0</v>
      </c>
      <c r="BB8">
        <v>0</v>
      </c>
      <c r="BC8">
        <v>1</v>
      </c>
      <c r="BD8">
        <v>0</v>
      </c>
      <c r="BE8">
        <v>0</v>
      </c>
      <c r="BF8">
        <v>1</v>
      </c>
      <c r="BG8">
        <v>1</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1</v>
      </c>
      <c r="CD8">
        <v>1</v>
      </c>
      <c r="CE8">
        <v>0</v>
      </c>
      <c r="CF8">
        <v>0</v>
      </c>
      <c r="CG8">
        <v>0</v>
      </c>
      <c r="CH8">
        <v>0</v>
      </c>
      <c r="CI8">
        <v>0</v>
      </c>
      <c r="CJ8">
        <v>0</v>
      </c>
      <c r="CK8">
        <v>0</v>
      </c>
      <c r="CL8">
        <v>0</v>
      </c>
      <c r="CM8">
        <v>0</v>
      </c>
      <c r="CN8">
        <v>0</v>
      </c>
      <c r="CO8">
        <v>0</v>
      </c>
      <c r="CP8">
        <v>0</v>
      </c>
      <c r="CQ8">
        <v>0</v>
      </c>
      <c r="CR8">
        <v>0</v>
      </c>
      <c r="CS8">
        <v>0</v>
      </c>
      <c r="CT8" t="s">
        <v>222</v>
      </c>
      <c r="CU8" t="s">
        <v>222</v>
      </c>
      <c r="CV8" t="s">
        <v>222</v>
      </c>
      <c r="CW8" t="s">
        <v>222</v>
      </c>
      <c r="CX8" t="s">
        <v>222</v>
      </c>
      <c r="CY8" t="s">
        <v>222</v>
      </c>
      <c r="CZ8" t="s">
        <v>222</v>
      </c>
      <c r="DA8" t="s">
        <v>222</v>
      </c>
      <c r="DB8" t="s">
        <v>222</v>
      </c>
      <c r="DC8" t="s">
        <v>222</v>
      </c>
      <c r="DD8" t="s">
        <v>222</v>
      </c>
      <c r="DE8">
        <v>1</v>
      </c>
      <c r="DF8">
        <v>1</v>
      </c>
      <c r="DG8">
        <v>0</v>
      </c>
      <c r="DH8">
        <v>1</v>
      </c>
      <c r="DI8">
        <v>1</v>
      </c>
      <c r="DJ8">
        <v>0</v>
      </c>
      <c r="DK8">
        <v>0</v>
      </c>
      <c r="DL8">
        <v>0</v>
      </c>
      <c r="DM8">
        <v>0</v>
      </c>
      <c r="DN8">
        <v>0</v>
      </c>
      <c r="DO8">
        <v>0</v>
      </c>
      <c r="DP8">
        <v>0</v>
      </c>
      <c r="DQ8">
        <v>0</v>
      </c>
      <c r="DR8">
        <v>0</v>
      </c>
      <c r="DS8">
        <v>1</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1</v>
      </c>
      <c r="EQ8">
        <v>0</v>
      </c>
      <c r="ER8">
        <v>0</v>
      </c>
      <c r="ES8">
        <v>0</v>
      </c>
      <c r="ET8">
        <v>0</v>
      </c>
      <c r="EU8">
        <v>0</v>
      </c>
      <c r="EV8">
        <v>0</v>
      </c>
      <c r="EW8">
        <v>0</v>
      </c>
      <c r="EX8">
        <v>0</v>
      </c>
      <c r="EY8">
        <v>0</v>
      </c>
      <c r="EZ8">
        <v>0</v>
      </c>
      <c r="FA8">
        <v>0</v>
      </c>
      <c r="FB8">
        <v>1</v>
      </c>
      <c r="FC8">
        <v>1</v>
      </c>
      <c r="FD8">
        <v>0</v>
      </c>
      <c r="FE8">
        <v>0</v>
      </c>
      <c r="FF8">
        <v>0</v>
      </c>
      <c r="FG8">
        <v>0</v>
      </c>
      <c r="FH8">
        <v>0</v>
      </c>
      <c r="FI8">
        <v>0</v>
      </c>
      <c r="FJ8">
        <v>0</v>
      </c>
      <c r="FK8">
        <v>0</v>
      </c>
      <c r="FL8">
        <v>1</v>
      </c>
      <c r="FM8">
        <v>0</v>
      </c>
      <c r="FN8">
        <v>0</v>
      </c>
      <c r="FO8">
        <v>1</v>
      </c>
      <c r="FP8">
        <v>1</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1</v>
      </c>
      <c r="GM8">
        <v>1</v>
      </c>
      <c r="GN8">
        <v>0</v>
      </c>
      <c r="GO8">
        <v>0</v>
      </c>
      <c r="GP8">
        <v>0</v>
      </c>
      <c r="GQ8">
        <v>0</v>
      </c>
      <c r="GR8">
        <v>0</v>
      </c>
      <c r="GS8">
        <v>0</v>
      </c>
      <c r="GT8">
        <v>0</v>
      </c>
      <c r="GU8">
        <v>0</v>
      </c>
      <c r="GV8">
        <v>0</v>
      </c>
      <c r="GW8">
        <v>0</v>
      </c>
      <c r="GX8">
        <v>0</v>
      </c>
      <c r="GY8">
        <v>0</v>
      </c>
      <c r="GZ8">
        <v>0</v>
      </c>
      <c r="HA8">
        <v>0</v>
      </c>
      <c r="HB8">
        <v>0</v>
      </c>
      <c r="HC8" t="s">
        <v>222</v>
      </c>
      <c r="HD8" t="s">
        <v>222</v>
      </c>
      <c r="HE8" t="s">
        <v>222</v>
      </c>
      <c r="HF8" t="s">
        <v>222</v>
      </c>
      <c r="HG8" t="s">
        <v>222</v>
      </c>
      <c r="HH8" t="s">
        <v>222</v>
      </c>
      <c r="HI8" t="s">
        <v>222</v>
      </c>
      <c r="HJ8" t="s">
        <v>222</v>
      </c>
      <c r="HK8" t="s">
        <v>222</v>
      </c>
      <c r="HL8" t="s">
        <v>222</v>
      </c>
      <c r="HM8" t="s">
        <v>222</v>
      </c>
      <c r="HN8" t="s">
        <v>222</v>
      </c>
    </row>
    <row r="9" spans="1:222" x14ac:dyDescent="0.35">
      <c r="A9" t="s">
        <v>224</v>
      </c>
      <c r="B9" s="1">
        <v>41821</v>
      </c>
      <c r="C9" s="1">
        <v>42004</v>
      </c>
      <c r="D9">
        <v>2</v>
      </c>
      <c r="E9">
        <v>1</v>
      </c>
      <c r="F9">
        <v>1</v>
      </c>
      <c r="G9">
        <v>1</v>
      </c>
      <c r="H9">
        <v>0</v>
      </c>
      <c r="I9">
        <v>1</v>
      </c>
      <c r="J9">
        <v>1</v>
      </c>
      <c r="K9">
        <v>0</v>
      </c>
      <c r="L9">
        <v>0</v>
      </c>
      <c r="M9">
        <v>0</v>
      </c>
      <c r="N9">
        <v>0</v>
      </c>
      <c r="O9">
        <v>0</v>
      </c>
      <c r="P9">
        <v>0</v>
      </c>
      <c r="Q9">
        <v>0</v>
      </c>
      <c r="R9">
        <v>0</v>
      </c>
      <c r="S9">
        <v>0</v>
      </c>
      <c r="T9">
        <v>1</v>
      </c>
      <c r="U9">
        <v>0</v>
      </c>
      <c r="V9">
        <v>0</v>
      </c>
      <c r="W9">
        <v>0</v>
      </c>
      <c r="X9">
        <v>0</v>
      </c>
      <c r="Y9">
        <v>0</v>
      </c>
      <c r="Z9">
        <v>0</v>
      </c>
      <c r="AA9">
        <v>0</v>
      </c>
      <c r="AB9">
        <v>0</v>
      </c>
      <c r="AC9">
        <v>0</v>
      </c>
      <c r="AD9">
        <v>0</v>
      </c>
      <c r="AE9">
        <v>0</v>
      </c>
      <c r="AF9">
        <v>0</v>
      </c>
      <c r="AG9">
        <v>0</v>
      </c>
      <c r="AH9">
        <v>0</v>
      </c>
      <c r="AI9">
        <v>0</v>
      </c>
      <c r="AJ9">
        <v>0</v>
      </c>
      <c r="AK9">
        <v>0</v>
      </c>
      <c r="AL9">
        <v>0</v>
      </c>
      <c r="AM9">
        <v>0</v>
      </c>
      <c r="AN9">
        <v>0</v>
      </c>
      <c r="AO9">
        <v>1</v>
      </c>
      <c r="AP9">
        <v>0</v>
      </c>
      <c r="AQ9">
        <v>0</v>
      </c>
      <c r="AR9">
        <v>0</v>
      </c>
      <c r="AS9">
        <v>0</v>
      </c>
      <c r="AT9">
        <v>1</v>
      </c>
      <c r="AU9">
        <v>0</v>
      </c>
      <c r="AV9">
        <v>0</v>
      </c>
      <c r="AW9">
        <v>0</v>
      </c>
      <c r="AX9">
        <v>0</v>
      </c>
      <c r="AY9">
        <v>0</v>
      </c>
      <c r="AZ9">
        <v>0</v>
      </c>
      <c r="BA9">
        <v>0</v>
      </c>
      <c r="BB9">
        <v>0</v>
      </c>
      <c r="BC9">
        <v>1</v>
      </c>
      <c r="BD9">
        <v>0</v>
      </c>
      <c r="BE9">
        <v>0</v>
      </c>
      <c r="BF9">
        <v>1</v>
      </c>
      <c r="BG9">
        <v>1</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1</v>
      </c>
      <c r="CD9">
        <v>1</v>
      </c>
      <c r="CE9">
        <v>0</v>
      </c>
      <c r="CF9">
        <v>0</v>
      </c>
      <c r="CG9">
        <v>0</v>
      </c>
      <c r="CH9">
        <v>0</v>
      </c>
      <c r="CI9">
        <v>0</v>
      </c>
      <c r="CJ9">
        <v>0</v>
      </c>
      <c r="CK9">
        <v>0</v>
      </c>
      <c r="CL9">
        <v>0</v>
      </c>
      <c r="CM9">
        <v>0</v>
      </c>
      <c r="CN9">
        <v>0</v>
      </c>
      <c r="CO9">
        <v>0</v>
      </c>
      <c r="CP9">
        <v>0</v>
      </c>
      <c r="CQ9">
        <v>0</v>
      </c>
      <c r="CR9">
        <v>0</v>
      </c>
      <c r="CS9">
        <v>0</v>
      </c>
      <c r="CT9" t="s">
        <v>222</v>
      </c>
      <c r="CU9" t="s">
        <v>222</v>
      </c>
      <c r="CV9" t="s">
        <v>222</v>
      </c>
      <c r="CW9" t="s">
        <v>222</v>
      </c>
      <c r="CX9" t="s">
        <v>222</v>
      </c>
      <c r="CY9" t="s">
        <v>222</v>
      </c>
      <c r="CZ9" t="s">
        <v>222</v>
      </c>
      <c r="DA9" t="s">
        <v>222</v>
      </c>
      <c r="DB9" t="s">
        <v>222</v>
      </c>
      <c r="DC9" t="s">
        <v>222</v>
      </c>
      <c r="DD9" t="s">
        <v>222</v>
      </c>
      <c r="DE9">
        <v>1</v>
      </c>
      <c r="DF9">
        <v>1</v>
      </c>
      <c r="DG9">
        <v>0</v>
      </c>
      <c r="DH9">
        <v>1</v>
      </c>
      <c r="DI9">
        <v>1</v>
      </c>
      <c r="DJ9">
        <v>0</v>
      </c>
      <c r="DK9">
        <v>0</v>
      </c>
      <c r="DL9">
        <v>0</v>
      </c>
      <c r="DM9">
        <v>0</v>
      </c>
      <c r="DN9">
        <v>0</v>
      </c>
      <c r="DO9">
        <v>0</v>
      </c>
      <c r="DP9">
        <v>0</v>
      </c>
      <c r="DQ9">
        <v>0</v>
      </c>
      <c r="DR9">
        <v>0</v>
      </c>
      <c r="DS9">
        <v>1</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1</v>
      </c>
      <c r="EQ9">
        <v>0</v>
      </c>
      <c r="ER9">
        <v>0</v>
      </c>
      <c r="ES9">
        <v>0</v>
      </c>
      <c r="ET9">
        <v>0</v>
      </c>
      <c r="EU9">
        <v>0</v>
      </c>
      <c r="EV9">
        <v>0</v>
      </c>
      <c r="EW9">
        <v>0</v>
      </c>
      <c r="EX9">
        <v>0</v>
      </c>
      <c r="EY9">
        <v>0</v>
      </c>
      <c r="EZ9">
        <v>0</v>
      </c>
      <c r="FA9">
        <v>0</v>
      </c>
      <c r="FB9">
        <v>1</v>
      </c>
      <c r="FC9">
        <v>1</v>
      </c>
      <c r="FD9">
        <v>0</v>
      </c>
      <c r="FE9">
        <v>0</v>
      </c>
      <c r="FF9">
        <v>0</v>
      </c>
      <c r="FG9">
        <v>0</v>
      </c>
      <c r="FH9">
        <v>0</v>
      </c>
      <c r="FI9">
        <v>0</v>
      </c>
      <c r="FJ9">
        <v>0</v>
      </c>
      <c r="FK9">
        <v>0</v>
      </c>
      <c r="FL9">
        <v>1</v>
      </c>
      <c r="FM9">
        <v>0</v>
      </c>
      <c r="FN9">
        <v>0</v>
      </c>
      <c r="FO9">
        <v>1</v>
      </c>
      <c r="FP9">
        <v>1</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1</v>
      </c>
      <c r="GM9">
        <v>1</v>
      </c>
      <c r="GN9">
        <v>0</v>
      </c>
      <c r="GO9">
        <v>0</v>
      </c>
      <c r="GP9">
        <v>0</v>
      </c>
      <c r="GQ9">
        <v>0</v>
      </c>
      <c r="GR9">
        <v>0</v>
      </c>
      <c r="GS9">
        <v>0</v>
      </c>
      <c r="GT9">
        <v>0</v>
      </c>
      <c r="GU9">
        <v>0</v>
      </c>
      <c r="GV9">
        <v>0</v>
      </c>
      <c r="GW9">
        <v>0</v>
      </c>
      <c r="GX9">
        <v>0</v>
      </c>
      <c r="GY9">
        <v>0</v>
      </c>
      <c r="GZ9">
        <v>0</v>
      </c>
      <c r="HA9">
        <v>0</v>
      </c>
      <c r="HB9">
        <v>0</v>
      </c>
      <c r="HC9" t="s">
        <v>222</v>
      </c>
      <c r="HD9" t="s">
        <v>222</v>
      </c>
      <c r="HE9" t="s">
        <v>222</v>
      </c>
      <c r="HF9" t="s">
        <v>222</v>
      </c>
      <c r="HG9" t="s">
        <v>222</v>
      </c>
      <c r="HH9" t="s">
        <v>222</v>
      </c>
      <c r="HI9" t="s">
        <v>222</v>
      </c>
      <c r="HJ9" t="s">
        <v>222</v>
      </c>
      <c r="HK9" t="s">
        <v>222</v>
      </c>
      <c r="HL9" t="s">
        <v>222</v>
      </c>
      <c r="HM9" t="s">
        <v>222</v>
      </c>
      <c r="HN9" t="s">
        <v>222</v>
      </c>
    </row>
    <row r="10" spans="1:222" x14ac:dyDescent="0.35">
      <c r="A10" t="s">
        <v>224</v>
      </c>
      <c r="B10" s="1">
        <v>42005</v>
      </c>
      <c r="C10" s="1">
        <v>42490</v>
      </c>
      <c r="D10">
        <v>2</v>
      </c>
      <c r="E10">
        <v>1</v>
      </c>
      <c r="F10">
        <v>1</v>
      </c>
      <c r="G10">
        <v>1</v>
      </c>
      <c r="H10">
        <v>0</v>
      </c>
      <c r="I10">
        <v>1</v>
      </c>
      <c r="J10">
        <v>1</v>
      </c>
      <c r="K10">
        <v>0</v>
      </c>
      <c r="L10">
        <v>0</v>
      </c>
      <c r="M10">
        <v>0</v>
      </c>
      <c r="N10">
        <v>0</v>
      </c>
      <c r="O10">
        <v>0</v>
      </c>
      <c r="P10">
        <v>0</v>
      </c>
      <c r="Q10">
        <v>0</v>
      </c>
      <c r="R10">
        <v>0</v>
      </c>
      <c r="S10">
        <v>0</v>
      </c>
      <c r="T10">
        <v>1</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1</v>
      </c>
      <c r="AP10">
        <v>0</v>
      </c>
      <c r="AQ10">
        <v>0</v>
      </c>
      <c r="AR10">
        <v>0</v>
      </c>
      <c r="AS10">
        <v>0</v>
      </c>
      <c r="AT10">
        <v>1</v>
      </c>
      <c r="AU10">
        <v>0</v>
      </c>
      <c r="AV10">
        <v>0</v>
      </c>
      <c r="AW10">
        <v>0</v>
      </c>
      <c r="AX10">
        <v>0</v>
      </c>
      <c r="AY10">
        <v>0</v>
      </c>
      <c r="AZ10">
        <v>0</v>
      </c>
      <c r="BA10">
        <v>0</v>
      </c>
      <c r="BB10">
        <v>0</v>
      </c>
      <c r="BC10">
        <v>1</v>
      </c>
      <c r="BD10">
        <v>0</v>
      </c>
      <c r="BE10">
        <v>0</v>
      </c>
      <c r="BF10">
        <v>1</v>
      </c>
      <c r="BG10">
        <v>1</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1</v>
      </c>
      <c r="CD10">
        <v>1</v>
      </c>
      <c r="CE10">
        <v>0</v>
      </c>
      <c r="CF10">
        <v>0</v>
      </c>
      <c r="CG10">
        <v>0</v>
      </c>
      <c r="CH10">
        <v>0</v>
      </c>
      <c r="CI10">
        <v>0</v>
      </c>
      <c r="CJ10">
        <v>0</v>
      </c>
      <c r="CK10">
        <v>0</v>
      </c>
      <c r="CL10">
        <v>0</v>
      </c>
      <c r="CM10">
        <v>0</v>
      </c>
      <c r="CN10">
        <v>0</v>
      </c>
      <c r="CO10">
        <v>0</v>
      </c>
      <c r="CP10">
        <v>0</v>
      </c>
      <c r="CQ10">
        <v>0</v>
      </c>
      <c r="CR10">
        <v>0</v>
      </c>
      <c r="CS10">
        <v>0</v>
      </c>
      <c r="CT10" t="s">
        <v>222</v>
      </c>
      <c r="CU10" t="s">
        <v>222</v>
      </c>
      <c r="CV10" t="s">
        <v>222</v>
      </c>
      <c r="CW10" t="s">
        <v>222</v>
      </c>
      <c r="CX10" t="s">
        <v>222</v>
      </c>
      <c r="CY10" t="s">
        <v>222</v>
      </c>
      <c r="CZ10" t="s">
        <v>222</v>
      </c>
      <c r="DA10" t="s">
        <v>222</v>
      </c>
      <c r="DB10" t="s">
        <v>222</v>
      </c>
      <c r="DC10" t="s">
        <v>222</v>
      </c>
      <c r="DD10" t="s">
        <v>222</v>
      </c>
      <c r="DE10">
        <v>1</v>
      </c>
      <c r="DF10">
        <v>1</v>
      </c>
      <c r="DG10">
        <v>0</v>
      </c>
      <c r="DH10">
        <v>1</v>
      </c>
      <c r="DI10">
        <v>1</v>
      </c>
      <c r="DJ10">
        <v>0</v>
      </c>
      <c r="DK10">
        <v>0</v>
      </c>
      <c r="DL10">
        <v>0</v>
      </c>
      <c r="DM10">
        <v>0</v>
      </c>
      <c r="DN10">
        <v>0</v>
      </c>
      <c r="DO10">
        <v>0</v>
      </c>
      <c r="DP10">
        <v>0</v>
      </c>
      <c r="DQ10">
        <v>0</v>
      </c>
      <c r="DR10">
        <v>0</v>
      </c>
      <c r="DS10">
        <v>1</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1</v>
      </c>
      <c r="EQ10">
        <v>0</v>
      </c>
      <c r="ER10">
        <v>0</v>
      </c>
      <c r="ES10">
        <v>0</v>
      </c>
      <c r="ET10">
        <v>0</v>
      </c>
      <c r="EU10">
        <v>0</v>
      </c>
      <c r="EV10">
        <v>0</v>
      </c>
      <c r="EW10">
        <v>0</v>
      </c>
      <c r="EX10">
        <v>0</v>
      </c>
      <c r="EY10">
        <v>0</v>
      </c>
      <c r="EZ10">
        <v>0</v>
      </c>
      <c r="FA10">
        <v>0</v>
      </c>
      <c r="FB10">
        <v>1</v>
      </c>
      <c r="FC10">
        <v>1</v>
      </c>
      <c r="FD10">
        <v>0</v>
      </c>
      <c r="FE10">
        <v>0</v>
      </c>
      <c r="FF10">
        <v>0</v>
      </c>
      <c r="FG10">
        <v>0</v>
      </c>
      <c r="FH10">
        <v>0</v>
      </c>
      <c r="FI10">
        <v>0</v>
      </c>
      <c r="FJ10">
        <v>0</v>
      </c>
      <c r="FK10">
        <v>0</v>
      </c>
      <c r="FL10">
        <v>1</v>
      </c>
      <c r="FM10">
        <v>0</v>
      </c>
      <c r="FN10">
        <v>0</v>
      </c>
      <c r="FO10">
        <v>1</v>
      </c>
      <c r="FP10">
        <v>1</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1</v>
      </c>
      <c r="GM10">
        <v>1</v>
      </c>
      <c r="GN10">
        <v>0</v>
      </c>
      <c r="GO10">
        <v>0</v>
      </c>
      <c r="GP10">
        <v>0</v>
      </c>
      <c r="GQ10">
        <v>0</v>
      </c>
      <c r="GR10">
        <v>0</v>
      </c>
      <c r="GS10">
        <v>0</v>
      </c>
      <c r="GT10">
        <v>0</v>
      </c>
      <c r="GU10">
        <v>0</v>
      </c>
      <c r="GV10">
        <v>0</v>
      </c>
      <c r="GW10">
        <v>0</v>
      </c>
      <c r="GX10">
        <v>0</v>
      </c>
      <c r="GY10">
        <v>0</v>
      </c>
      <c r="GZ10">
        <v>0</v>
      </c>
      <c r="HA10">
        <v>0</v>
      </c>
      <c r="HB10">
        <v>0</v>
      </c>
      <c r="HC10" t="s">
        <v>222</v>
      </c>
      <c r="HD10" t="s">
        <v>222</v>
      </c>
      <c r="HE10" t="s">
        <v>222</v>
      </c>
      <c r="HF10" t="s">
        <v>222</v>
      </c>
      <c r="HG10" t="s">
        <v>222</v>
      </c>
      <c r="HH10" t="s">
        <v>222</v>
      </c>
      <c r="HI10" t="s">
        <v>222</v>
      </c>
      <c r="HJ10" t="s">
        <v>222</v>
      </c>
      <c r="HK10" t="s">
        <v>222</v>
      </c>
      <c r="HL10" t="s">
        <v>222</v>
      </c>
      <c r="HM10" t="s">
        <v>222</v>
      </c>
      <c r="HN10" t="s">
        <v>222</v>
      </c>
    </row>
    <row r="11" spans="1:222" x14ac:dyDescent="0.35">
      <c r="A11" t="s">
        <v>224</v>
      </c>
      <c r="B11" s="1">
        <v>42491</v>
      </c>
      <c r="C11" s="1">
        <v>42943</v>
      </c>
      <c r="D11">
        <v>2</v>
      </c>
      <c r="E11">
        <v>1</v>
      </c>
      <c r="F11">
        <v>1</v>
      </c>
      <c r="G11">
        <v>1</v>
      </c>
      <c r="H11">
        <v>0</v>
      </c>
      <c r="I11">
        <v>1</v>
      </c>
      <c r="J11">
        <v>1</v>
      </c>
      <c r="K11">
        <v>0</v>
      </c>
      <c r="L11">
        <v>0</v>
      </c>
      <c r="M11">
        <v>0</v>
      </c>
      <c r="N11">
        <v>0</v>
      </c>
      <c r="O11">
        <v>0</v>
      </c>
      <c r="P11">
        <v>0</v>
      </c>
      <c r="Q11">
        <v>0</v>
      </c>
      <c r="R11">
        <v>0</v>
      </c>
      <c r="S11">
        <v>0</v>
      </c>
      <c r="T11">
        <v>1</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1</v>
      </c>
      <c r="AP11">
        <v>0</v>
      </c>
      <c r="AQ11">
        <v>0</v>
      </c>
      <c r="AR11">
        <v>0</v>
      </c>
      <c r="AS11">
        <v>0</v>
      </c>
      <c r="AT11">
        <v>1</v>
      </c>
      <c r="AU11">
        <v>0</v>
      </c>
      <c r="AV11">
        <v>0</v>
      </c>
      <c r="AW11">
        <v>0</v>
      </c>
      <c r="AX11">
        <v>0</v>
      </c>
      <c r="AY11">
        <v>0</v>
      </c>
      <c r="AZ11">
        <v>0</v>
      </c>
      <c r="BA11">
        <v>0</v>
      </c>
      <c r="BB11">
        <v>0</v>
      </c>
      <c r="BC11">
        <v>1</v>
      </c>
      <c r="BD11">
        <v>0</v>
      </c>
      <c r="BE11">
        <v>0</v>
      </c>
      <c r="BF11">
        <v>1</v>
      </c>
      <c r="BG11">
        <v>1</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1</v>
      </c>
      <c r="CD11">
        <v>1</v>
      </c>
      <c r="CE11">
        <v>0</v>
      </c>
      <c r="CF11">
        <v>0</v>
      </c>
      <c r="CG11">
        <v>0</v>
      </c>
      <c r="CH11">
        <v>0</v>
      </c>
      <c r="CI11">
        <v>0</v>
      </c>
      <c r="CJ11">
        <v>0</v>
      </c>
      <c r="CK11">
        <v>0</v>
      </c>
      <c r="CL11">
        <v>0</v>
      </c>
      <c r="CM11">
        <v>0</v>
      </c>
      <c r="CN11">
        <v>0</v>
      </c>
      <c r="CO11">
        <v>0</v>
      </c>
      <c r="CP11">
        <v>0</v>
      </c>
      <c r="CQ11">
        <v>0</v>
      </c>
      <c r="CR11">
        <v>0</v>
      </c>
      <c r="CS11">
        <v>0</v>
      </c>
      <c r="CT11" t="s">
        <v>222</v>
      </c>
      <c r="CU11" t="s">
        <v>222</v>
      </c>
      <c r="CV11" t="s">
        <v>222</v>
      </c>
      <c r="CW11" t="s">
        <v>222</v>
      </c>
      <c r="CX11" t="s">
        <v>222</v>
      </c>
      <c r="CY11" t="s">
        <v>222</v>
      </c>
      <c r="CZ11" t="s">
        <v>222</v>
      </c>
      <c r="DA11" t="s">
        <v>222</v>
      </c>
      <c r="DB11" t="s">
        <v>222</v>
      </c>
      <c r="DC11" t="s">
        <v>222</v>
      </c>
      <c r="DD11" t="s">
        <v>222</v>
      </c>
      <c r="DE11">
        <v>1</v>
      </c>
      <c r="DF11">
        <v>1</v>
      </c>
      <c r="DG11">
        <v>0</v>
      </c>
      <c r="DH11">
        <v>1</v>
      </c>
      <c r="DI11">
        <v>1</v>
      </c>
      <c r="DJ11">
        <v>0</v>
      </c>
      <c r="DK11">
        <v>0</v>
      </c>
      <c r="DL11">
        <v>0</v>
      </c>
      <c r="DM11">
        <v>0</v>
      </c>
      <c r="DN11">
        <v>0</v>
      </c>
      <c r="DO11">
        <v>0</v>
      </c>
      <c r="DP11">
        <v>0</v>
      </c>
      <c r="DQ11">
        <v>0</v>
      </c>
      <c r="DR11">
        <v>0</v>
      </c>
      <c r="DS11">
        <v>1</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1</v>
      </c>
      <c r="EQ11">
        <v>0</v>
      </c>
      <c r="ER11">
        <v>0</v>
      </c>
      <c r="ES11">
        <v>0</v>
      </c>
      <c r="ET11">
        <v>0</v>
      </c>
      <c r="EU11">
        <v>0</v>
      </c>
      <c r="EV11">
        <v>0</v>
      </c>
      <c r="EW11">
        <v>0</v>
      </c>
      <c r="EX11">
        <v>0</v>
      </c>
      <c r="EY11">
        <v>0</v>
      </c>
      <c r="EZ11">
        <v>0</v>
      </c>
      <c r="FA11">
        <v>0</v>
      </c>
      <c r="FB11">
        <v>1</v>
      </c>
      <c r="FC11">
        <v>1</v>
      </c>
      <c r="FD11">
        <v>0</v>
      </c>
      <c r="FE11">
        <v>0</v>
      </c>
      <c r="FF11">
        <v>0</v>
      </c>
      <c r="FG11">
        <v>0</v>
      </c>
      <c r="FH11">
        <v>0</v>
      </c>
      <c r="FI11">
        <v>0</v>
      </c>
      <c r="FJ11">
        <v>0</v>
      </c>
      <c r="FK11">
        <v>0</v>
      </c>
      <c r="FL11">
        <v>1</v>
      </c>
      <c r="FM11">
        <v>0</v>
      </c>
      <c r="FN11">
        <v>0</v>
      </c>
      <c r="FO11">
        <v>1</v>
      </c>
      <c r="FP11">
        <v>1</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1</v>
      </c>
      <c r="GM11">
        <v>1</v>
      </c>
      <c r="GN11">
        <v>0</v>
      </c>
      <c r="GO11">
        <v>0</v>
      </c>
      <c r="GP11">
        <v>0</v>
      </c>
      <c r="GQ11">
        <v>0</v>
      </c>
      <c r="GR11">
        <v>0</v>
      </c>
      <c r="GS11">
        <v>0</v>
      </c>
      <c r="GT11">
        <v>0</v>
      </c>
      <c r="GU11">
        <v>0</v>
      </c>
      <c r="GV11">
        <v>0</v>
      </c>
      <c r="GW11">
        <v>0</v>
      </c>
      <c r="GX11">
        <v>0</v>
      </c>
      <c r="GY11">
        <v>0</v>
      </c>
      <c r="GZ11">
        <v>0</v>
      </c>
      <c r="HA11">
        <v>0</v>
      </c>
      <c r="HB11">
        <v>0</v>
      </c>
      <c r="HC11" t="s">
        <v>222</v>
      </c>
      <c r="HD11" t="s">
        <v>222</v>
      </c>
      <c r="HE11" t="s">
        <v>222</v>
      </c>
      <c r="HF11" t="s">
        <v>222</v>
      </c>
      <c r="HG11" t="s">
        <v>222</v>
      </c>
      <c r="HH11" t="s">
        <v>222</v>
      </c>
      <c r="HI11" t="s">
        <v>222</v>
      </c>
      <c r="HJ11" t="s">
        <v>222</v>
      </c>
      <c r="HK11" t="s">
        <v>222</v>
      </c>
      <c r="HL11" t="s">
        <v>222</v>
      </c>
      <c r="HM11" t="s">
        <v>222</v>
      </c>
      <c r="HN11" t="s">
        <v>222</v>
      </c>
    </row>
    <row r="12" spans="1:222" x14ac:dyDescent="0.35">
      <c r="A12" t="s">
        <v>224</v>
      </c>
      <c r="B12" s="1">
        <v>42944</v>
      </c>
      <c r="C12" s="1">
        <v>42955</v>
      </c>
      <c r="D12">
        <v>2</v>
      </c>
      <c r="E12">
        <v>1</v>
      </c>
      <c r="F12">
        <v>1</v>
      </c>
      <c r="G12">
        <v>1</v>
      </c>
      <c r="H12">
        <v>0</v>
      </c>
      <c r="I12">
        <v>1</v>
      </c>
      <c r="J12">
        <v>1</v>
      </c>
      <c r="K12">
        <v>0</v>
      </c>
      <c r="L12">
        <v>0</v>
      </c>
      <c r="M12">
        <v>0</v>
      </c>
      <c r="N12">
        <v>0</v>
      </c>
      <c r="O12">
        <v>0</v>
      </c>
      <c r="P12">
        <v>0</v>
      </c>
      <c r="Q12">
        <v>0</v>
      </c>
      <c r="R12">
        <v>0</v>
      </c>
      <c r="S12">
        <v>0</v>
      </c>
      <c r="T12">
        <v>1</v>
      </c>
      <c r="U12">
        <v>0</v>
      </c>
      <c r="V12">
        <v>0</v>
      </c>
      <c r="W12">
        <v>0</v>
      </c>
      <c r="X12">
        <v>0</v>
      </c>
      <c r="Y12">
        <v>1</v>
      </c>
      <c r="Z12">
        <v>0</v>
      </c>
      <c r="AA12">
        <v>0</v>
      </c>
      <c r="AB12">
        <v>0</v>
      </c>
      <c r="AC12">
        <v>0</v>
      </c>
      <c r="AD12">
        <v>0</v>
      </c>
      <c r="AE12">
        <v>0</v>
      </c>
      <c r="AF12">
        <v>0</v>
      </c>
      <c r="AG12">
        <v>0</v>
      </c>
      <c r="AH12">
        <v>1</v>
      </c>
      <c r="AI12">
        <v>0</v>
      </c>
      <c r="AJ12">
        <v>0</v>
      </c>
      <c r="AK12">
        <v>0</v>
      </c>
      <c r="AL12">
        <v>0</v>
      </c>
      <c r="AM12">
        <v>0</v>
      </c>
      <c r="AN12">
        <v>0</v>
      </c>
      <c r="AO12">
        <v>1</v>
      </c>
      <c r="AP12">
        <v>0</v>
      </c>
      <c r="AQ12">
        <v>0</v>
      </c>
      <c r="AR12">
        <v>0</v>
      </c>
      <c r="AS12">
        <v>1</v>
      </c>
      <c r="AT12">
        <v>1</v>
      </c>
      <c r="AU12">
        <v>1</v>
      </c>
      <c r="AV12">
        <v>0</v>
      </c>
      <c r="AW12">
        <v>0</v>
      </c>
      <c r="AX12">
        <v>0</v>
      </c>
      <c r="AY12">
        <v>0</v>
      </c>
      <c r="AZ12">
        <v>0</v>
      </c>
      <c r="BA12">
        <v>0</v>
      </c>
      <c r="BB12">
        <v>1</v>
      </c>
      <c r="BC12">
        <v>1</v>
      </c>
      <c r="BD12">
        <v>0</v>
      </c>
      <c r="BE12">
        <v>0</v>
      </c>
      <c r="BF12">
        <v>1</v>
      </c>
      <c r="BG12">
        <v>1</v>
      </c>
      <c r="BH12">
        <v>1</v>
      </c>
      <c r="BI12">
        <v>0</v>
      </c>
      <c r="BJ12">
        <v>0</v>
      </c>
      <c r="BK12">
        <v>0</v>
      </c>
      <c r="BL12">
        <v>0</v>
      </c>
      <c r="BM12">
        <v>0</v>
      </c>
      <c r="BN12">
        <v>1</v>
      </c>
      <c r="BO12">
        <v>0</v>
      </c>
      <c r="BP12">
        <v>0</v>
      </c>
      <c r="BQ12">
        <v>1</v>
      </c>
      <c r="BR12">
        <v>0</v>
      </c>
      <c r="BS12">
        <v>0</v>
      </c>
      <c r="BT12">
        <v>0</v>
      </c>
      <c r="BU12">
        <v>0</v>
      </c>
      <c r="BV12">
        <v>0</v>
      </c>
      <c r="BW12">
        <v>0</v>
      </c>
      <c r="BX12">
        <v>0</v>
      </c>
      <c r="BY12">
        <v>0</v>
      </c>
      <c r="BZ12">
        <v>0</v>
      </c>
      <c r="CA12">
        <v>0</v>
      </c>
      <c r="CB12">
        <v>0</v>
      </c>
      <c r="CC12">
        <v>0</v>
      </c>
      <c r="CD12">
        <v>1</v>
      </c>
      <c r="CE12">
        <v>1</v>
      </c>
      <c r="CF12">
        <v>0</v>
      </c>
      <c r="CG12">
        <v>0</v>
      </c>
      <c r="CH12">
        <v>0</v>
      </c>
      <c r="CI12">
        <v>0</v>
      </c>
      <c r="CJ12">
        <v>0</v>
      </c>
      <c r="CK12">
        <v>0</v>
      </c>
      <c r="CL12">
        <v>0</v>
      </c>
      <c r="CM12">
        <v>0</v>
      </c>
      <c r="CN12">
        <v>0</v>
      </c>
      <c r="CO12">
        <v>0</v>
      </c>
      <c r="CP12">
        <v>0</v>
      </c>
      <c r="CQ12">
        <v>0</v>
      </c>
      <c r="CR12">
        <v>0</v>
      </c>
      <c r="CS12">
        <v>0</v>
      </c>
      <c r="CT12" t="s">
        <v>222</v>
      </c>
      <c r="CU12" t="s">
        <v>222</v>
      </c>
      <c r="CV12" t="s">
        <v>222</v>
      </c>
      <c r="CW12" t="s">
        <v>222</v>
      </c>
      <c r="CX12" t="s">
        <v>222</v>
      </c>
      <c r="CY12" t="s">
        <v>222</v>
      </c>
      <c r="CZ12" t="s">
        <v>222</v>
      </c>
      <c r="DA12" t="s">
        <v>222</v>
      </c>
      <c r="DB12" t="s">
        <v>222</v>
      </c>
      <c r="DC12" t="s">
        <v>222</v>
      </c>
      <c r="DD12" t="s">
        <v>222</v>
      </c>
      <c r="DE12">
        <v>1</v>
      </c>
      <c r="DF12">
        <v>1</v>
      </c>
      <c r="DG12">
        <v>0</v>
      </c>
      <c r="DH12">
        <v>1</v>
      </c>
      <c r="DI12">
        <v>1</v>
      </c>
      <c r="DJ12">
        <v>0</v>
      </c>
      <c r="DK12">
        <v>0</v>
      </c>
      <c r="DL12">
        <v>0</v>
      </c>
      <c r="DM12">
        <v>0</v>
      </c>
      <c r="DN12">
        <v>0</v>
      </c>
      <c r="DO12">
        <v>0</v>
      </c>
      <c r="DP12">
        <v>0</v>
      </c>
      <c r="DQ12">
        <v>0</v>
      </c>
      <c r="DR12">
        <v>0</v>
      </c>
      <c r="DS12">
        <v>1</v>
      </c>
      <c r="DT12">
        <v>0</v>
      </c>
      <c r="DU12">
        <v>0</v>
      </c>
      <c r="DV12">
        <v>0</v>
      </c>
      <c r="DW12">
        <v>0</v>
      </c>
      <c r="DX12">
        <v>0</v>
      </c>
      <c r="DY12">
        <v>1</v>
      </c>
      <c r="DZ12">
        <v>0</v>
      </c>
      <c r="EA12">
        <v>0</v>
      </c>
      <c r="EB12">
        <v>0</v>
      </c>
      <c r="EC12">
        <v>0</v>
      </c>
      <c r="ED12">
        <v>0</v>
      </c>
      <c r="EE12">
        <v>0</v>
      </c>
      <c r="EF12">
        <v>0</v>
      </c>
      <c r="EG12">
        <v>0</v>
      </c>
      <c r="EH12">
        <v>0</v>
      </c>
      <c r="EI12">
        <v>0</v>
      </c>
      <c r="EJ12">
        <v>0</v>
      </c>
      <c r="EK12">
        <v>0</v>
      </c>
      <c r="EL12">
        <v>1</v>
      </c>
      <c r="EM12">
        <v>0</v>
      </c>
      <c r="EN12">
        <v>0</v>
      </c>
      <c r="EO12">
        <v>0</v>
      </c>
      <c r="EP12">
        <v>1</v>
      </c>
      <c r="EQ12">
        <v>0</v>
      </c>
      <c r="ER12">
        <v>0</v>
      </c>
      <c r="ES12">
        <v>0</v>
      </c>
      <c r="ET12">
        <v>0</v>
      </c>
      <c r="EU12">
        <v>0</v>
      </c>
      <c r="EV12">
        <v>1</v>
      </c>
      <c r="EW12">
        <v>1</v>
      </c>
      <c r="EX12">
        <v>1</v>
      </c>
      <c r="EY12">
        <v>1</v>
      </c>
      <c r="EZ12">
        <v>0</v>
      </c>
      <c r="FA12">
        <v>0</v>
      </c>
      <c r="FB12">
        <v>0</v>
      </c>
      <c r="FC12">
        <v>1</v>
      </c>
      <c r="FD12">
        <v>1</v>
      </c>
      <c r="FE12">
        <v>0</v>
      </c>
      <c r="FF12">
        <v>0</v>
      </c>
      <c r="FG12">
        <v>0</v>
      </c>
      <c r="FH12">
        <v>0</v>
      </c>
      <c r="FI12">
        <v>0</v>
      </c>
      <c r="FJ12">
        <v>0</v>
      </c>
      <c r="FK12">
        <v>1</v>
      </c>
      <c r="FL12">
        <v>1</v>
      </c>
      <c r="FM12">
        <v>0</v>
      </c>
      <c r="FN12">
        <v>0</v>
      </c>
      <c r="FO12">
        <v>1</v>
      </c>
      <c r="FP12">
        <v>1</v>
      </c>
      <c r="FQ12">
        <v>1</v>
      </c>
      <c r="FR12">
        <v>0</v>
      </c>
      <c r="FS12">
        <v>0</v>
      </c>
      <c r="FT12">
        <v>0</v>
      </c>
      <c r="FU12">
        <v>0</v>
      </c>
      <c r="FV12">
        <v>0</v>
      </c>
      <c r="FW12">
        <v>1</v>
      </c>
      <c r="FX12">
        <v>0</v>
      </c>
      <c r="FY12">
        <v>0</v>
      </c>
      <c r="FZ12">
        <v>0</v>
      </c>
      <c r="GA12">
        <v>1</v>
      </c>
      <c r="GB12">
        <v>0</v>
      </c>
      <c r="GC12">
        <v>0</v>
      </c>
      <c r="GD12">
        <v>0</v>
      </c>
      <c r="GE12">
        <v>0</v>
      </c>
      <c r="GF12">
        <v>0</v>
      </c>
      <c r="GG12">
        <v>0</v>
      </c>
      <c r="GH12">
        <v>0</v>
      </c>
      <c r="GI12">
        <v>0</v>
      </c>
      <c r="GJ12">
        <v>0</v>
      </c>
      <c r="GK12">
        <v>0</v>
      </c>
      <c r="GL12">
        <v>0</v>
      </c>
      <c r="GM12">
        <v>1</v>
      </c>
      <c r="GN12">
        <v>1</v>
      </c>
      <c r="GO12">
        <v>0</v>
      </c>
      <c r="GP12">
        <v>0</v>
      </c>
      <c r="GQ12">
        <v>0</v>
      </c>
      <c r="GR12">
        <v>0</v>
      </c>
      <c r="GS12">
        <v>0</v>
      </c>
      <c r="GT12">
        <v>0</v>
      </c>
      <c r="GU12">
        <v>0</v>
      </c>
      <c r="GV12">
        <v>0</v>
      </c>
      <c r="GW12">
        <v>0</v>
      </c>
      <c r="GX12">
        <v>0</v>
      </c>
      <c r="GY12">
        <v>0</v>
      </c>
      <c r="GZ12">
        <v>0</v>
      </c>
      <c r="HA12">
        <v>0</v>
      </c>
      <c r="HB12">
        <v>0</v>
      </c>
      <c r="HC12" t="s">
        <v>222</v>
      </c>
      <c r="HD12" t="s">
        <v>222</v>
      </c>
      <c r="HE12" t="s">
        <v>222</v>
      </c>
      <c r="HF12" t="s">
        <v>222</v>
      </c>
      <c r="HG12" t="s">
        <v>222</v>
      </c>
      <c r="HH12" t="s">
        <v>222</v>
      </c>
      <c r="HI12" t="s">
        <v>222</v>
      </c>
      <c r="HJ12" t="s">
        <v>222</v>
      </c>
      <c r="HK12" t="s">
        <v>222</v>
      </c>
      <c r="HL12" t="s">
        <v>222</v>
      </c>
      <c r="HM12" t="s">
        <v>222</v>
      </c>
      <c r="HN12" t="s">
        <v>222</v>
      </c>
    </row>
    <row r="13" spans="1:222" x14ac:dyDescent="0.35">
      <c r="A13" t="s">
        <v>224</v>
      </c>
      <c r="B13" s="1">
        <v>42956</v>
      </c>
      <c r="C13" s="1">
        <v>43124</v>
      </c>
      <c r="D13">
        <v>2</v>
      </c>
      <c r="E13">
        <v>1</v>
      </c>
      <c r="F13">
        <v>1</v>
      </c>
      <c r="G13">
        <v>1</v>
      </c>
      <c r="H13">
        <v>0</v>
      </c>
      <c r="I13">
        <v>1</v>
      </c>
      <c r="J13">
        <v>1</v>
      </c>
      <c r="K13">
        <v>0</v>
      </c>
      <c r="L13">
        <v>0</v>
      </c>
      <c r="M13">
        <v>0</v>
      </c>
      <c r="N13">
        <v>0</v>
      </c>
      <c r="O13">
        <v>0</v>
      </c>
      <c r="P13">
        <v>0</v>
      </c>
      <c r="Q13">
        <v>0</v>
      </c>
      <c r="R13">
        <v>0</v>
      </c>
      <c r="S13">
        <v>0</v>
      </c>
      <c r="T13">
        <v>1</v>
      </c>
      <c r="U13">
        <v>0</v>
      </c>
      <c r="V13">
        <v>0</v>
      </c>
      <c r="W13">
        <v>0</v>
      </c>
      <c r="X13">
        <v>0</v>
      </c>
      <c r="Y13">
        <v>1</v>
      </c>
      <c r="Z13">
        <v>0</v>
      </c>
      <c r="AA13">
        <v>0</v>
      </c>
      <c r="AB13">
        <v>0</v>
      </c>
      <c r="AC13">
        <v>0</v>
      </c>
      <c r="AD13">
        <v>0</v>
      </c>
      <c r="AE13">
        <v>0</v>
      </c>
      <c r="AF13">
        <v>0</v>
      </c>
      <c r="AG13">
        <v>0</v>
      </c>
      <c r="AH13">
        <v>1</v>
      </c>
      <c r="AI13">
        <v>0</v>
      </c>
      <c r="AJ13">
        <v>0</v>
      </c>
      <c r="AK13">
        <v>0</v>
      </c>
      <c r="AL13">
        <v>0</v>
      </c>
      <c r="AM13">
        <v>0</v>
      </c>
      <c r="AN13">
        <v>0</v>
      </c>
      <c r="AO13">
        <v>1</v>
      </c>
      <c r="AP13">
        <v>0</v>
      </c>
      <c r="AQ13">
        <v>0</v>
      </c>
      <c r="AR13">
        <v>0</v>
      </c>
      <c r="AS13">
        <v>1</v>
      </c>
      <c r="AT13">
        <v>1</v>
      </c>
      <c r="AU13">
        <v>1</v>
      </c>
      <c r="AV13">
        <v>0</v>
      </c>
      <c r="AW13">
        <v>0</v>
      </c>
      <c r="AX13">
        <v>0</v>
      </c>
      <c r="AY13">
        <v>0</v>
      </c>
      <c r="AZ13">
        <v>0</v>
      </c>
      <c r="BA13">
        <v>0</v>
      </c>
      <c r="BB13">
        <v>1</v>
      </c>
      <c r="BC13">
        <v>1</v>
      </c>
      <c r="BD13">
        <v>0</v>
      </c>
      <c r="BE13">
        <v>0</v>
      </c>
      <c r="BF13">
        <v>1</v>
      </c>
      <c r="BG13">
        <v>1</v>
      </c>
      <c r="BH13">
        <v>1</v>
      </c>
      <c r="BI13">
        <v>0</v>
      </c>
      <c r="BJ13">
        <v>0</v>
      </c>
      <c r="BK13">
        <v>0</v>
      </c>
      <c r="BL13">
        <v>0</v>
      </c>
      <c r="BM13">
        <v>0</v>
      </c>
      <c r="BN13">
        <v>1</v>
      </c>
      <c r="BO13">
        <v>0</v>
      </c>
      <c r="BP13">
        <v>0</v>
      </c>
      <c r="BQ13">
        <v>1</v>
      </c>
      <c r="BR13">
        <v>0</v>
      </c>
      <c r="BS13">
        <v>0</v>
      </c>
      <c r="BT13">
        <v>0</v>
      </c>
      <c r="BU13">
        <v>0</v>
      </c>
      <c r="BV13">
        <v>0</v>
      </c>
      <c r="BW13">
        <v>0</v>
      </c>
      <c r="BX13">
        <v>0</v>
      </c>
      <c r="BY13">
        <v>0</v>
      </c>
      <c r="BZ13">
        <v>0</v>
      </c>
      <c r="CA13">
        <v>0</v>
      </c>
      <c r="CB13">
        <v>0</v>
      </c>
      <c r="CC13">
        <v>0</v>
      </c>
      <c r="CD13">
        <v>1</v>
      </c>
      <c r="CE13">
        <v>1</v>
      </c>
      <c r="CF13">
        <v>0</v>
      </c>
      <c r="CG13">
        <v>0</v>
      </c>
      <c r="CH13">
        <v>0</v>
      </c>
      <c r="CI13">
        <v>0</v>
      </c>
      <c r="CJ13">
        <v>0</v>
      </c>
      <c r="CK13">
        <v>0</v>
      </c>
      <c r="CL13">
        <v>0</v>
      </c>
      <c r="CM13">
        <v>0</v>
      </c>
      <c r="CN13">
        <v>0</v>
      </c>
      <c r="CO13">
        <v>0</v>
      </c>
      <c r="CP13">
        <v>0</v>
      </c>
      <c r="CQ13">
        <v>0</v>
      </c>
      <c r="CR13">
        <v>0</v>
      </c>
      <c r="CS13">
        <v>0</v>
      </c>
      <c r="CT13" t="s">
        <v>222</v>
      </c>
      <c r="CU13" t="s">
        <v>222</v>
      </c>
      <c r="CV13" t="s">
        <v>222</v>
      </c>
      <c r="CW13" t="s">
        <v>222</v>
      </c>
      <c r="CX13" t="s">
        <v>222</v>
      </c>
      <c r="CY13" t="s">
        <v>222</v>
      </c>
      <c r="CZ13" t="s">
        <v>222</v>
      </c>
      <c r="DA13" t="s">
        <v>222</v>
      </c>
      <c r="DB13" t="s">
        <v>222</v>
      </c>
      <c r="DC13" t="s">
        <v>222</v>
      </c>
      <c r="DD13" t="s">
        <v>222</v>
      </c>
      <c r="DE13">
        <v>1</v>
      </c>
      <c r="DF13">
        <v>1</v>
      </c>
      <c r="DG13">
        <v>0</v>
      </c>
      <c r="DH13">
        <v>1</v>
      </c>
      <c r="DI13">
        <v>1</v>
      </c>
      <c r="DJ13">
        <v>0</v>
      </c>
      <c r="DK13">
        <v>0</v>
      </c>
      <c r="DL13">
        <v>0</v>
      </c>
      <c r="DM13">
        <v>0</v>
      </c>
      <c r="DN13">
        <v>0</v>
      </c>
      <c r="DO13">
        <v>0</v>
      </c>
      <c r="DP13">
        <v>0</v>
      </c>
      <c r="DQ13">
        <v>0</v>
      </c>
      <c r="DR13">
        <v>0</v>
      </c>
      <c r="DS13">
        <v>1</v>
      </c>
      <c r="DT13">
        <v>0</v>
      </c>
      <c r="DU13">
        <v>0</v>
      </c>
      <c r="DV13">
        <v>0</v>
      </c>
      <c r="DW13">
        <v>0</v>
      </c>
      <c r="DX13">
        <v>0</v>
      </c>
      <c r="DY13">
        <v>1</v>
      </c>
      <c r="DZ13">
        <v>0</v>
      </c>
      <c r="EA13">
        <v>0</v>
      </c>
      <c r="EB13">
        <v>0</v>
      </c>
      <c r="EC13">
        <v>0</v>
      </c>
      <c r="ED13">
        <v>0</v>
      </c>
      <c r="EE13">
        <v>0</v>
      </c>
      <c r="EF13">
        <v>0</v>
      </c>
      <c r="EG13">
        <v>0</v>
      </c>
      <c r="EH13">
        <v>0</v>
      </c>
      <c r="EI13">
        <v>0</v>
      </c>
      <c r="EJ13">
        <v>0</v>
      </c>
      <c r="EK13">
        <v>0</v>
      </c>
      <c r="EL13">
        <v>1</v>
      </c>
      <c r="EM13">
        <v>0</v>
      </c>
      <c r="EN13">
        <v>0</v>
      </c>
      <c r="EO13">
        <v>0</v>
      </c>
      <c r="EP13">
        <v>1</v>
      </c>
      <c r="EQ13">
        <v>0</v>
      </c>
      <c r="ER13">
        <v>0</v>
      </c>
      <c r="ES13">
        <v>0</v>
      </c>
      <c r="ET13">
        <v>0</v>
      </c>
      <c r="EU13">
        <v>0</v>
      </c>
      <c r="EV13">
        <v>1</v>
      </c>
      <c r="EW13">
        <v>1</v>
      </c>
      <c r="EX13">
        <v>1</v>
      </c>
      <c r="EY13">
        <v>1</v>
      </c>
      <c r="EZ13">
        <v>0</v>
      </c>
      <c r="FA13">
        <v>0</v>
      </c>
      <c r="FB13">
        <v>0</v>
      </c>
      <c r="FC13">
        <v>1</v>
      </c>
      <c r="FD13">
        <v>1</v>
      </c>
      <c r="FE13">
        <v>0</v>
      </c>
      <c r="FF13">
        <v>0</v>
      </c>
      <c r="FG13">
        <v>0</v>
      </c>
      <c r="FH13">
        <v>0</v>
      </c>
      <c r="FI13">
        <v>0</v>
      </c>
      <c r="FJ13">
        <v>0</v>
      </c>
      <c r="FK13">
        <v>1</v>
      </c>
      <c r="FL13">
        <v>1</v>
      </c>
      <c r="FM13">
        <v>0</v>
      </c>
      <c r="FN13">
        <v>0</v>
      </c>
      <c r="FO13">
        <v>1</v>
      </c>
      <c r="FP13">
        <v>1</v>
      </c>
      <c r="FQ13">
        <v>1</v>
      </c>
      <c r="FR13">
        <v>0</v>
      </c>
      <c r="FS13">
        <v>0</v>
      </c>
      <c r="FT13">
        <v>0</v>
      </c>
      <c r="FU13">
        <v>0</v>
      </c>
      <c r="FV13">
        <v>0</v>
      </c>
      <c r="FW13">
        <v>1</v>
      </c>
      <c r="FX13">
        <v>0</v>
      </c>
      <c r="FY13">
        <v>0</v>
      </c>
      <c r="FZ13">
        <v>0</v>
      </c>
      <c r="GA13">
        <v>1</v>
      </c>
      <c r="GB13">
        <v>0</v>
      </c>
      <c r="GC13">
        <v>0</v>
      </c>
      <c r="GD13">
        <v>0</v>
      </c>
      <c r="GE13">
        <v>0</v>
      </c>
      <c r="GF13">
        <v>0</v>
      </c>
      <c r="GG13">
        <v>0</v>
      </c>
      <c r="GH13">
        <v>0</v>
      </c>
      <c r="GI13">
        <v>0</v>
      </c>
      <c r="GJ13">
        <v>0</v>
      </c>
      <c r="GK13">
        <v>0</v>
      </c>
      <c r="GL13">
        <v>0</v>
      </c>
      <c r="GM13">
        <v>1</v>
      </c>
      <c r="GN13">
        <v>1</v>
      </c>
      <c r="GO13">
        <v>0</v>
      </c>
      <c r="GP13">
        <v>0</v>
      </c>
      <c r="GQ13">
        <v>0</v>
      </c>
      <c r="GR13">
        <v>0</v>
      </c>
      <c r="GS13">
        <v>0</v>
      </c>
      <c r="GT13">
        <v>0</v>
      </c>
      <c r="GU13">
        <v>0</v>
      </c>
      <c r="GV13">
        <v>0</v>
      </c>
      <c r="GW13">
        <v>0</v>
      </c>
      <c r="GX13">
        <v>0</v>
      </c>
      <c r="GY13">
        <v>0</v>
      </c>
      <c r="GZ13">
        <v>0</v>
      </c>
      <c r="HA13">
        <v>0</v>
      </c>
      <c r="HB13">
        <v>0</v>
      </c>
      <c r="HC13" t="s">
        <v>222</v>
      </c>
      <c r="HD13" t="s">
        <v>222</v>
      </c>
      <c r="HE13" t="s">
        <v>222</v>
      </c>
      <c r="HF13" t="s">
        <v>222</v>
      </c>
      <c r="HG13" t="s">
        <v>222</v>
      </c>
      <c r="HH13" t="s">
        <v>222</v>
      </c>
      <c r="HI13" t="s">
        <v>222</v>
      </c>
      <c r="HJ13" t="s">
        <v>222</v>
      </c>
      <c r="HK13" t="s">
        <v>222</v>
      </c>
      <c r="HL13" t="s">
        <v>222</v>
      </c>
      <c r="HM13" t="s">
        <v>222</v>
      </c>
      <c r="HN13" t="s">
        <v>222</v>
      </c>
    </row>
    <row r="14" spans="1:222" x14ac:dyDescent="0.35">
      <c r="A14" t="s">
        <v>224</v>
      </c>
      <c r="B14" s="1">
        <v>43125</v>
      </c>
      <c r="C14" s="1">
        <v>43164</v>
      </c>
      <c r="D14">
        <v>2</v>
      </c>
      <c r="E14">
        <v>1</v>
      </c>
      <c r="F14">
        <v>1</v>
      </c>
      <c r="G14">
        <v>1</v>
      </c>
      <c r="H14">
        <v>0</v>
      </c>
      <c r="I14">
        <v>1</v>
      </c>
      <c r="J14">
        <v>1</v>
      </c>
      <c r="K14">
        <v>0</v>
      </c>
      <c r="L14">
        <v>0</v>
      </c>
      <c r="M14">
        <v>0</v>
      </c>
      <c r="N14">
        <v>0</v>
      </c>
      <c r="O14">
        <v>0</v>
      </c>
      <c r="P14">
        <v>0</v>
      </c>
      <c r="Q14">
        <v>0</v>
      </c>
      <c r="R14">
        <v>0</v>
      </c>
      <c r="S14">
        <v>0</v>
      </c>
      <c r="T14">
        <v>1</v>
      </c>
      <c r="U14">
        <v>0</v>
      </c>
      <c r="V14">
        <v>0</v>
      </c>
      <c r="W14">
        <v>0</v>
      </c>
      <c r="X14">
        <v>0</v>
      </c>
      <c r="Y14">
        <v>1</v>
      </c>
      <c r="Z14">
        <v>0</v>
      </c>
      <c r="AA14">
        <v>0</v>
      </c>
      <c r="AB14">
        <v>0</v>
      </c>
      <c r="AC14">
        <v>0</v>
      </c>
      <c r="AD14">
        <v>0</v>
      </c>
      <c r="AE14">
        <v>1</v>
      </c>
      <c r="AF14">
        <v>0</v>
      </c>
      <c r="AG14">
        <v>1</v>
      </c>
      <c r="AH14">
        <v>1</v>
      </c>
      <c r="AI14">
        <v>0</v>
      </c>
      <c r="AJ14">
        <v>0</v>
      </c>
      <c r="AK14">
        <v>0</v>
      </c>
      <c r="AL14">
        <v>0</v>
      </c>
      <c r="AM14">
        <v>0</v>
      </c>
      <c r="AN14">
        <v>0</v>
      </c>
      <c r="AO14">
        <v>1</v>
      </c>
      <c r="AP14">
        <v>0</v>
      </c>
      <c r="AQ14">
        <v>0</v>
      </c>
      <c r="AR14">
        <v>0</v>
      </c>
      <c r="AS14">
        <v>1</v>
      </c>
      <c r="AT14">
        <v>1</v>
      </c>
      <c r="AU14">
        <v>1</v>
      </c>
      <c r="AV14">
        <v>0</v>
      </c>
      <c r="AW14">
        <v>0</v>
      </c>
      <c r="AX14">
        <v>0</v>
      </c>
      <c r="AY14">
        <v>0</v>
      </c>
      <c r="AZ14">
        <v>0</v>
      </c>
      <c r="BA14">
        <v>0</v>
      </c>
      <c r="BB14">
        <v>1</v>
      </c>
      <c r="BC14">
        <v>1</v>
      </c>
      <c r="BD14">
        <v>0</v>
      </c>
      <c r="BE14">
        <v>0</v>
      </c>
      <c r="BF14">
        <v>1</v>
      </c>
      <c r="BG14">
        <v>1</v>
      </c>
      <c r="BH14">
        <v>1</v>
      </c>
      <c r="BI14">
        <v>0</v>
      </c>
      <c r="BJ14">
        <v>0</v>
      </c>
      <c r="BK14">
        <v>0</v>
      </c>
      <c r="BL14">
        <v>0</v>
      </c>
      <c r="BM14">
        <v>0</v>
      </c>
      <c r="BN14">
        <v>1</v>
      </c>
      <c r="BO14">
        <v>0</v>
      </c>
      <c r="BP14">
        <v>0</v>
      </c>
      <c r="BQ14">
        <v>1</v>
      </c>
      <c r="BR14">
        <v>0</v>
      </c>
      <c r="BS14">
        <v>0</v>
      </c>
      <c r="BT14">
        <v>0</v>
      </c>
      <c r="BU14">
        <v>0</v>
      </c>
      <c r="BV14">
        <v>0</v>
      </c>
      <c r="BW14">
        <v>0</v>
      </c>
      <c r="BX14">
        <v>1</v>
      </c>
      <c r="BY14">
        <v>0</v>
      </c>
      <c r="BZ14">
        <v>0</v>
      </c>
      <c r="CA14">
        <v>0</v>
      </c>
      <c r="CB14">
        <v>0</v>
      </c>
      <c r="CC14">
        <v>0</v>
      </c>
      <c r="CD14">
        <v>1</v>
      </c>
      <c r="CE14">
        <v>1</v>
      </c>
      <c r="CF14">
        <v>0</v>
      </c>
      <c r="CG14">
        <v>0</v>
      </c>
      <c r="CH14">
        <v>0</v>
      </c>
      <c r="CI14">
        <v>0</v>
      </c>
      <c r="CJ14">
        <v>0</v>
      </c>
      <c r="CK14">
        <v>0</v>
      </c>
      <c r="CL14">
        <v>0</v>
      </c>
      <c r="CM14">
        <v>0</v>
      </c>
      <c r="CN14">
        <v>0</v>
      </c>
      <c r="CO14">
        <v>0</v>
      </c>
      <c r="CP14">
        <v>0</v>
      </c>
      <c r="CQ14">
        <v>0</v>
      </c>
      <c r="CR14">
        <v>0</v>
      </c>
      <c r="CS14">
        <v>0</v>
      </c>
      <c r="CT14" t="s">
        <v>222</v>
      </c>
      <c r="CU14" t="s">
        <v>222</v>
      </c>
      <c r="CV14" t="s">
        <v>222</v>
      </c>
      <c r="CW14" t="s">
        <v>222</v>
      </c>
      <c r="CX14" t="s">
        <v>222</v>
      </c>
      <c r="CY14" t="s">
        <v>222</v>
      </c>
      <c r="CZ14" t="s">
        <v>222</v>
      </c>
      <c r="DA14" t="s">
        <v>222</v>
      </c>
      <c r="DB14" t="s">
        <v>222</v>
      </c>
      <c r="DC14" t="s">
        <v>222</v>
      </c>
      <c r="DD14" t="s">
        <v>222</v>
      </c>
      <c r="DE14">
        <v>1</v>
      </c>
      <c r="DF14">
        <v>1</v>
      </c>
      <c r="DG14">
        <v>0</v>
      </c>
      <c r="DH14">
        <v>1</v>
      </c>
      <c r="DI14">
        <v>1</v>
      </c>
      <c r="DJ14">
        <v>0</v>
      </c>
      <c r="DK14">
        <v>0</v>
      </c>
      <c r="DL14">
        <v>0</v>
      </c>
      <c r="DM14">
        <v>0</v>
      </c>
      <c r="DN14">
        <v>0</v>
      </c>
      <c r="DO14">
        <v>0</v>
      </c>
      <c r="DP14">
        <v>0</v>
      </c>
      <c r="DQ14">
        <v>0</v>
      </c>
      <c r="DR14">
        <v>0</v>
      </c>
      <c r="DS14">
        <v>1</v>
      </c>
      <c r="DT14">
        <v>0</v>
      </c>
      <c r="DU14">
        <v>0</v>
      </c>
      <c r="DV14">
        <v>0</v>
      </c>
      <c r="DW14">
        <v>0</v>
      </c>
      <c r="DX14">
        <v>0</v>
      </c>
      <c r="DY14">
        <v>1</v>
      </c>
      <c r="DZ14">
        <v>0</v>
      </c>
      <c r="EA14">
        <v>0</v>
      </c>
      <c r="EB14">
        <v>0</v>
      </c>
      <c r="EC14">
        <v>0</v>
      </c>
      <c r="ED14">
        <v>0</v>
      </c>
      <c r="EE14">
        <v>0</v>
      </c>
      <c r="EF14">
        <v>0</v>
      </c>
      <c r="EG14">
        <v>1</v>
      </c>
      <c r="EH14">
        <v>0</v>
      </c>
      <c r="EI14">
        <v>0</v>
      </c>
      <c r="EJ14">
        <v>0</v>
      </c>
      <c r="EK14">
        <v>1</v>
      </c>
      <c r="EL14">
        <v>1</v>
      </c>
      <c r="EM14">
        <v>0</v>
      </c>
      <c r="EN14">
        <v>0</v>
      </c>
      <c r="EO14">
        <v>0</v>
      </c>
      <c r="EP14">
        <v>1</v>
      </c>
      <c r="EQ14">
        <v>0</v>
      </c>
      <c r="ER14">
        <v>0</v>
      </c>
      <c r="ES14">
        <v>0</v>
      </c>
      <c r="ET14">
        <v>0</v>
      </c>
      <c r="EU14">
        <v>0</v>
      </c>
      <c r="EV14">
        <v>1</v>
      </c>
      <c r="EW14">
        <v>1</v>
      </c>
      <c r="EX14">
        <v>1</v>
      </c>
      <c r="EY14">
        <v>1</v>
      </c>
      <c r="EZ14">
        <v>0</v>
      </c>
      <c r="FA14">
        <v>0</v>
      </c>
      <c r="FB14">
        <v>0</v>
      </c>
      <c r="FC14">
        <v>1</v>
      </c>
      <c r="FD14">
        <v>1</v>
      </c>
      <c r="FE14">
        <v>0</v>
      </c>
      <c r="FF14">
        <v>0</v>
      </c>
      <c r="FG14">
        <v>0</v>
      </c>
      <c r="FH14">
        <v>0</v>
      </c>
      <c r="FI14">
        <v>0</v>
      </c>
      <c r="FJ14">
        <v>0</v>
      </c>
      <c r="FK14">
        <v>1</v>
      </c>
      <c r="FL14">
        <v>1</v>
      </c>
      <c r="FM14">
        <v>0</v>
      </c>
      <c r="FN14">
        <v>0</v>
      </c>
      <c r="FO14">
        <v>1</v>
      </c>
      <c r="FP14">
        <v>1</v>
      </c>
      <c r="FQ14">
        <v>1</v>
      </c>
      <c r="FR14">
        <v>0</v>
      </c>
      <c r="FS14">
        <v>0</v>
      </c>
      <c r="FT14">
        <v>0</v>
      </c>
      <c r="FU14">
        <v>0</v>
      </c>
      <c r="FV14">
        <v>0</v>
      </c>
      <c r="FW14">
        <v>1</v>
      </c>
      <c r="FX14">
        <v>0</v>
      </c>
      <c r="FY14">
        <v>0</v>
      </c>
      <c r="FZ14">
        <v>0</v>
      </c>
      <c r="GA14">
        <v>1</v>
      </c>
      <c r="GB14">
        <v>0</v>
      </c>
      <c r="GC14">
        <v>0</v>
      </c>
      <c r="GD14">
        <v>0</v>
      </c>
      <c r="GE14">
        <v>0</v>
      </c>
      <c r="GF14">
        <v>0</v>
      </c>
      <c r="GG14">
        <v>1</v>
      </c>
      <c r="GH14">
        <v>0</v>
      </c>
      <c r="GI14">
        <v>0</v>
      </c>
      <c r="GJ14">
        <v>0</v>
      </c>
      <c r="GK14">
        <v>0</v>
      </c>
      <c r="GL14">
        <v>0</v>
      </c>
      <c r="GM14">
        <v>1</v>
      </c>
      <c r="GN14">
        <v>1</v>
      </c>
      <c r="GO14">
        <v>0</v>
      </c>
      <c r="GP14">
        <v>0</v>
      </c>
      <c r="GQ14">
        <v>0</v>
      </c>
      <c r="GR14">
        <v>0</v>
      </c>
      <c r="GS14">
        <v>0</v>
      </c>
      <c r="GT14">
        <v>0</v>
      </c>
      <c r="GU14">
        <v>0</v>
      </c>
      <c r="GV14">
        <v>0</v>
      </c>
      <c r="GW14">
        <v>0</v>
      </c>
      <c r="GX14">
        <v>0</v>
      </c>
      <c r="GY14">
        <v>0</v>
      </c>
      <c r="GZ14">
        <v>0</v>
      </c>
      <c r="HA14">
        <v>0</v>
      </c>
      <c r="HB14">
        <v>0</v>
      </c>
      <c r="HC14" t="s">
        <v>222</v>
      </c>
      <c r="HD14" t="s">
        <v>222</v>
      </c>
      <c r="HE14" t="s">
        <v>222</v>
      </c>
      <c r="HF14" t="s">
        <v>222</v>
      </c>
      <c r="HG14" t="s">
        <v>222</v>
      </c>
      <c r="HH14" t="s">
        <v>222</v>
      </c>
      <c r="HI14" t="s">
        <v>222</v>
      </c>
      <c r="HJ14" t="s">
        <v>222</v>
      </c>
      <c r="HK14" t="s">
        <v>222</v>
      </c>
      <c r="HL14" t="s">
        <v>222</v>
      </c>
      <c r="HM14" t="s">
        <v>222</v>
      </c>
      <c r="HN14" t="s">
        <v>222</v>
      </c>
    </row>
    <row r="15" spans="1:222" x14ac:dyDescent="0.35">
      <c r="A15" t="s">
        <v>224</v>
      </c>
      <c r="B15" s="1">
        <v>43165</v>
      </c>
      <c r="C15" s="1">
        <v>43215</v>
      </c>
      <c r="D15">
        <v>2</v>
      </c>
      <c r="E15">
        <v>1</v>
      </c>
      <c r="F15">
        <v>1</v>
      </c>
      <c r="G15">
        <v>1</v>
      </c>
      <c r="H15">
        <v>0</v>
      </c>
      <c r="I15">
        <v>1</v>
      </c>
      <c r="J15">
        <v>1</v>
      </c>
      <c r="K15">
        <v>0</v>
      </c>
      <c r="L15">
        <v>0</v>
      </c>
      <c r="M15">
        <v>0</v>
      </c>
      <c r="N15">
        <v>0</v>
      </c>
      <c r="O15">
        <v>0</v>
      </c>
      <c r="P15">
        <v>0</v>
      </c>
      <c r="Q15">
        <v>0</v>
      </c>
      <c r="R15">
        <v>0</v>
      </c>
      <c r="S15">
        <v>0</v>
      </c>
      <c r="T15">
        <v>1</v>
      </c>
      <c r="U15">
        <v>0</v>
      </c>
      <c r="V15">
        <v>0</v>
      </c>
      <c r="W15">
        <v>0</v>
      </c>
      <c r="X15">
        <v>0</v>
      </c>
      <c r="Y15">
        <v>1</v>
      </c>
      <c r="Z15">
        <v>0</v>
      </c>
      <c r="AA15">
        <v>0</v>
      </c>
      <c r="AB15">
        <v>0</v>
      </c>
      <c r="AC15">
        <v>0</v>
      </c>
      <c r="AD15">
        <v>0</v>
      </c>
      <c r="AE15">
        <v>1</v>
      </c>
      <c r="AF15">
        <v>0</v>
      </c>
      <c r="AG15">
        <v>1</v>
      </c>
      <c r="AH15">
        <v>1</v>
      </c>
      <c r="AI15">
        <v>0</v>
      </c>
      <c r="AJ15">
        <v>0</v>
      </c>
      <c r="AK15">
        <v>0</v>
      </c>
      <c r="AL15">
        <v>0</v>
      </c>
      <c r="AM15">
        <v>0</v>
      </c>
      <c r="AN15">
        <v>0</v>
      </c>
      <c r="AO15">
        <v>1</v>
      </c>
      <c r="AP15">
        <v>0</v>
      </c>
      <c r="AQ15">
        <v>0</v>
      </c>
      <c r="AR15">
        <v>0</v>
      </c>
      <c r="AS15">
        <v>1</v>
      </c>
      <c r="AT15">
        <v>1</v>
      </c>
      <c r="AU15">
        <v>1</v>
      </c>
      <c r="AV15">
        <v>0</v>
      </c>
      <c r="AW15">
        <v>0</v>
      </c>
      <c r="AX15">
        <v>0</v>
      </c>
      <c r="AY15">
        <v>0</v>
      </c>
      <c r="AZ15">
        <v>0</v>
      </c>
      <c r="BA15">
        <v>0</v>
      </c>
      <c r="BB15">
        <v>1</v>
      </c>
      <c r="BC15">
        <v>1</v>
      </c>
      <c r="BD15">
        <v>0</v>
      </c>
      <c r="BE15">
        <v>0</v>
      </c>
      <c r="BF15">
        <v>1</v>
      </c>
      <c r="BG15">
        <v>1</v>
      </c>
      <c r="BH15">
        <v>1</v>
      </c>
      <c r="BI15">
        <v>0</v>
      </c>
      <c r="BJ15">
        <v>0</v>
      </c>
      <c r="BK15">
        <v>0</v>
      </c>
      <c r="BL15">
        <v>0</v>
      </c>
      <c r="BM15">
        <v>0</v>
      </c>
      <c r="BN15">
        <v>1</v>
      </c>
      <c r="BO15">
        <v>0</v>
      </c>
      <c r="BP15">
        <v>0</v>
      </c>
      <c r="BQ15">
        <v>1</v>
      </c>
      <c r="BR15">
        <v>0</v>
      </c>
      <c r="BS15">
        <v>0</v>
      </c>
      <c r="BT15">
        <v>0</v>
      </c>
      <c r="BU15">
        <v>0</v>
      </c>
      <c r="BV15">
        <v>0</v>
      </c>
      <c r="BW15">
        <v>0</v>
      </c>
      <c r="BX15">
        <v>1</v>
      </c>
      <c r="BY15">
        <v>0</v>
      </c>
      <c r="BZ15">
        <v>0</v>
      </c>
      <c r="CA15">
        <v>0</v>
      </c>
      <c r="CB15">
        <v>0</v>
      </c>
      <c r="CC15">
        <v>0</v>
      </c>
      <c r="CD15">
        <v>1</v>
      </c>
      <c r="CE15">
        <v>1</v>
      </c>
      <c r="CF15">
        <v>0</v>
      </c>
      <c r="CG15">
        <v>0</v>
      </c>
      <c r="CH15">
        <v>0</v>
      </c>
      <c r="CI15">
        <v>0</v>
      </c>
      <c r="CJ15">
        <v>0</v>
      </c>
      <c r="CK15">
        <v>0</v>
      </c>
      <c r="CL15">
        <v>0</v>
      </c>
      <c r="CM15">
        <v>0</v>
      </c>
      <c r="CN15">
        <v>0</v>
      </c>
      <c r="CO15">
        <v>0</v>
      </c>
      <c r="CP15">
        <v>0</v>
      </c>
      <c r="CQ15">
        <v>0</v>
      </c>
      <c r="CR15">
        <v>0</v>
      </c>
      <c r="CS15">
        <v>0</v>
      </c>
      <c r="CT15" t="s">
        <v>222</v>
      </c>
      <c r="CU15" t="s">
        <v>222</v>
      </c>
      <c r="CV15" t="s">
        <v>222</v>
      </c>
      <c r="CW15" t="s">
        <v>222</v>
      </c>
      <c r="CX15" t="s">
        <v>222</v>
      </c>
      <c r="CY15" t="s">
        <v>222</v>
      </c>
      <c r="CZ15" t="s">
        <v>222</v>
      </c>
      <c r="DA15" t="s">
        <v>222</v>
      </c>
      <c r="DB15" t="s">
        <v>222</v>
      </c>
      <c r="DC15" t="s">
        <v>222</v>
      </c>
      <c r="DD15" t="s">
        <v>222</v>
      </c>
      <c r="DE15">
        <v>1</v>
      </c>
      <c r="DF15">
        <v>1</v>
      </c>
      <c r="DG15">
        <v>0</v>
      </c>
      <c r="DH15">
        <v>1</v>
      </c>
      <c r="DI15">
        <v>1</v>
      </c>
      <c r="DJ15">
        <v>0</v>
      </c>
      <c r="DK15">
        <v>0</v>
      </c>
      <c r="DL15">
        <v>0</v>
      </c>
      <c r="DM15">
        <v>0</v>
      </c>
      <c r="DN15">
        <v>0</v>
      </c>
      <c r="DO15">
        <v>0</v>
      </c>
      <c r="DP15">
        <v>0</v>
      </c>
      <c r="DQ15">
        <v>0</v>
      </c>
      <c r="DR15">
        <v>0</v>
      </c>
      <c r="DS15">
        <v>1</v>
      </c>
      <c r="DT15">
        <v>0</v>
      </c>
      <c r="DU15">
        <v>0</v>
      </c>
      <c r="DV15">
        <v>0</v>
      </c>
      <c r="DW15">
        <v>0</v>
      </c>
      <c r="DX15">
        <v>0</v>
      </c>
      <c r="DY15">
        <v>1</v>
      </c>
      <c r="DZ15">
        <v>0</v>
      </c>
      <c r="EA15">
        <v>0</v>
      </c>
      <c r="EB15">
        <v>0</v>
      </c>
      <c r="EC15">
        <v>0</v>
      </c>
      <c r="ED15">
        <v>0</v>
      </c>
      <c r="EE15">
        <v>0</v>
      </c>
      <c r="EF15">
        <v>0</v>
      </c>
      <c r="EG15">
        <v>1</v>
      </c>
      <c r="EH15">
        <v>0</v>
      </c>
      <c r="EI15">
        <v>0</v>
      </c>
      <c r="EJ15">
        <v>0</v>
      </c>
      <c r="EK15">
        <v>1</v>
      </c>
      <c r="EL15">
        <v>1</v>
      </c>
      <c r="EM15">
        <v>0</v>
      </c>
      <c r="EN15">
        <v>0</v>
      </c>
      <c r="EO15">
        <v>0</v>
      </c>
      <c r="EP15">
        <v>1</v>
      </c>
      <c r="EQ15">
        <v>0</v>
      </c>
      <c r="ER15">
        <v>0</v>
      </c>
      <c r="ES15">
        <v>0</v>
      </c>
      <c r="ET15">
        <v>0</v>
      </c>
      <c r="EU15">
        <v>0</v>
      </c>
      <c r="EV15">
        <v>1</v>
      </c>
      <c r="EW15">
        <v>1</v>
      </c>
      <c r="EX15">
        <v>1</v>
      </c>
      <c r="EY15">
        <v>1</v>
      </c>
      <c r="EZ15">
        <v>0</v>
      </c>
      <c r="FA15">
        <v>0</v>
      </c>
      <c r="FB15">
        <v>0</v>
      </c>
      <c r="FC15">
        <v>1</v>
      </c>
      <c r="FD15">
        <v>1</v>
      </c>
      <c r="FE15">
        <v>0</v>
      </c>
      <c r="FF15">
        <v>0</v>
      </c>
      <c r="FG15">
        <v>0</v>
      </c>
      <c r="FH15">
        <v>0</v>
      </c>
      <c r="FI15">
        <v>0</v>
      </c>
      <c r="FJ15">
        <v>0</v>
      </c>
      <c r="FK15">
        <v>1</v>
      </c>
      <c r="FL15">
        <v>1</v>
      </c>
      <c r="FM15">
        <v>0</v>
      </c>
      <c r="FN15">
        <v>0</v>
      </c>
      <c r="FO15">
        <v>1</v>
      </c>
      <c r="FP15">
        <v>1</v>
      </c>
      <c r="FQ15">
        <v>1</v>
      </c>
      <c r="FR15">
        <v>0</v>
      </c>
      <c r="FS15">
        <v>0</v>
      </c>
      <c r="FT15">
        <v>0</v>
      </c>
      <c r="FU15">
        <v>0</v>
      </c>
      <c r="FV15">
        <v>0</v>
      </c>
      <c r="FW15">
        <v>1</v>
      </c>
      <c r="FX15">
        <v>0</v>
      </c>
      <c r="FY15">
        <v>0</v>
      </c>
      <c r="FZ15">
        <v>0</v>
      </c>
      <c r="GA15">
        <v>1</v>
      </c>
      <c r="GB15">
        <v>0</v>
      </c>
      <c r="GC15">
        <v>0</v>
      </c>
      <c r="GD15">
        <v>0</v>
      </c>
      <c r="GE15">
        <v>0</v>
      </c>
      <c r="GF15">
        <v>0</v>
      </c>
      <c r="GG15">
        <v>1</v>
      </c>
      <c r="GH15">
        <v>0</v>
      </c>
      <c r="GI15">
        <v>0</v>
      </c>
      <c r="GJ15">
        <v>0</v>
      </c>
      <c r="GK15">
        <v>0</v>
      </c>
      <c r="GL15">
        <v>0</v>
      </c>
      <c r="GM15">
        <v>1</v>
      </c>
      <c r="GN15">
        <v>1</v>
      </c>
      <c r="GO15">
        <v>0</v>
      </c>
      <c r="GP15">
        <v>0</v>
      </c>
      <c r="GQ15">
        <v>0</v>
      </c>
      <c r="GR15">
        <v>0</v>
      </c>
      <c r="GS15">
        <v>0</v>
      </c>
      <c r="GT15">
        <v>0</v>
      </c>
      <c r="GU15">
        <v>0</v>
      </c>
      <c r="GV15">
        <v>0</v>
      </c>
      <c r="GW15">
        <v>0</v>
      </c>
      <c r="GX15">
        <v>0</v>
      </c>
      <c r="GY15">
        <v>0</v>
      </c>
      <c r="GZ15">
        <v>0</v>
      </c>
      <c r="HA15">
        <v>0</v>
      </c>
      <c r="HB15">
        <v>0</v>
      </c>
      <c r="HC15" t="s">
        <v>222</v>
      </c>
      <c r="HD15" t="s">
        <v>222</v>
      </c>
      <c r="HE15" t="s">
        <v>222</v>
      </c>
      <c r="HF15" t="s">
        <v>222</v>
      </c>
      <c r="HG15" t="s">
        <v>222</v>
      </c>
      <c r="HH15" t="s">
        <v>222</v>
      </c>
      <c r="HI15" t="s">
        <v>222</v>
      </c>
      <c r="HJ15" t="s">
        <v>222</v>
      </c>
      <c r="HK15" t="s">
        <v>222</v>
      </c>
      <c r="HL15" t="s">
        <v>222</v>
      </c>
      <c r="HM15" t="s">
        <v>222</v>
      </c>
      <c r="HN15" t="s">
        <v>222</v>
      </c>
    </row>
    <row r="16" spans="1:222" x14ac:dyDescent="0.35">
      <c r="A16" t="s">
        <v>224</v>
      </c>
      <c r="B16" s="1">
        <v>43216</v>
      </c>
      <c r="C16" s="1">
        <v>43314</v>
      </c>
      <c r="D16">
        <v>2</v>
      </c>
      <c r="E16">
        <v>1</v>
      </c>
      <c r="F16">
        <v>1</v>
      </c>
      <c r="G16">
        <v>1</v>
      </c>
      <c r="H16">
        <v>0</v>
      </c>
      <c r="I16">
        <v>1</v>
      </c>
      <c r="J16">
        <v>1</v>
      </c>
      <c r="K16">
        <v>0</v>
      </c>
      <c r="L16">
        <v>0</v>
      </c>
      <c r="M16">
        <v>0</v>
      </c>
      <c r="N16">
        <v>0</v>
      </c>
      <c r="O16">
        <v>0</v>
      </c>
      <c r="P16">
        <v>0</v>
      </c>
      <c r="Q16">
        <v>0</v>
      </c>
      <c r="R16">
        <v>0</v>
      </c>
      <c r="S16">
        <v>0</v>
      </c>
      <c r="T16">
        <v>1</v>
      </c>
      <c r="U16">
        <v>0</v>
      </c>
      <c r="V16">
        <v>0</v>
      </c>
      <c r="W16">
        <v>0</v>
      </c>
      <c r="X16">
        <v>0</v>
      </c>
      <c r="Y16">
        <v>1</v>
      </c>
      <c r="Z16">
        <v>0</v>
      </c>
      <c r="AA16">
        <v>0</v>
      </c>
      <c r="AB16">
        <v>0</v>
      </c>
      <c r="AC16">
        <v>0</v>
      </c>
      <c r="AD16">
        <v>0</v>
      </c>
      <c r="AE16">
        <v>1</v>
      </c>
      <c r="AF16">
        <v>0</v>
      </c>
      <c r="AG16">
        <v>1</v>
      </c>
      <c r="AH16">
        <v>1</v>
      </c>
      <c r="AI16">
        <v>0</v>
      </c>
      <c r="AJ16">
        <v>0</v>
      </c>
      <c r="AK16">
        <v>0</v>
      </c>
      <c r="AL16">
        <v>0</v>
      </c>
      <c r="AM16">
        <v>0</v>
      </c>
      <c r="AN16">
        <v>0</v>
      </c>
      <c r="AO16">
        <v>1</v>
      </c>
      <c r="AP16">
        <v>0</v>
      </c>
      <c r="AQ16">
        <v>0</v>
      </c>
      <c r="AR16">
        <v>0</v>
      </c>
      <c r="AS16">
        <v>1</v>
      </c>
      <c r="AT16">
        <v>1</v>
      </c>
      <c r="AU16">
        <v>1</v>
      </c>
      <c r="AV16">
        <v>0</v>
      </c>
      <c r="AW16">
        <v>0</v>
      </c>
      <c r="AX16">
        <v>0</v>
      </c>
      <c r="AY16">
        <v>0</v>
      </c>
      <c r="AZ16">
        <v>0</v>
      </c>
      <c r="BA16">
        <v>0</v>
      </c>
      <c r="BB16">
        <v>1</v>
      </c>
      <c r="BC16">
        <v>1</v>
      </c>
      <c r="BD16">
        <v>0</v>
      </c>
      <c r="BE16">
        <v>0</v>
      </c>
      <c r="BF16">
        <v>1</v>
      </c>
      <c r="BG16">
        <v>1</v>
      </c>
      <c r="BH16">
        <v>1</v>
      </c>
      <c r="BI16">
        <v>0</v>
      </c>
      <c r="BJ16">
        <v>0</v>
      </c>
      <c r="BK16">
        <v>0</v>
      </c>
      <c r="BL16">
        <v>0</v>
      </c>
      <c r="BM16">
        <v>0</v>
      </c>
      <c r="BN16">
        <v>1</v>
      </c>
      <c r="BO16">
        <v>0</v>
      </c>
      <c r="BP16">
        <v>0</v>
      </c>
      <c r="BQ16">
        <v>1</v>
      </c>
      <c r="BR16">
        <v>0</v>
      </c>
      <c r="BS16">
        <v>0</v>
      </c>
      <c r="BT16">
        <v>0</v>
      </c>
      <c r="BU16">
        <v>0</v>
      </c>
      <c r="BV16">
        <v>0</v>
      </c>
      <c r="BW16">
        <v>0</v>
      </c>
      <c r="BX16">
        <v>1</v>
      </c>
      <c r="BY16">
        <v>0</v>
      </c>
      <c r="BZ16">
        <v>0</v>
      </c>
      <c r="CA16">
        <v>0</v>
      </c>
      <c r="CB16">
        <v>0</v>
      </c>
      <c r="CC16">
        <v>0</v>
      </c>
      <c r="CD16">
        <v>1</v>
      </c>
      <c r="CE16">
        <v>1</v>
      </c>
      <c r="CF16">
        <v>0</v>
      </c>
      <c r="CG16">
        <v>0</v>
      </c>
      <c r="CH16">
        <v>0</v>
      </c>
      <c r="CI16">
        <v>0</v>
      </c>
      <c r="CJ16">
        <v>0</v>
      </c>
      <c r="CK16">
        <v>0</v>
      </c>
      <c r="CL16">
        <v>0</v>
      </c>
      <c r="CM16">
        <v>0</v>
      </c>
      <c r="CN16">
        <v>0</v>
      </c>
      <c r="CO16">
        <v>0</v>
      </c>
      <c r="CP16">
        <v>0</v>
      </c>
      <c r="CQ16">
        <v>0</v>
      </c>
      <c r="CR16">
        <v>0</v>
      </c>
      <c r="CS16">
        <v>0</v>
      </c>
      <c r="CT16" t="s">
        <v>222</v>
      </c>
      <c r="CU16" t="s">
        <v>222</v>
      </c>
      <c r="CV16" t="s">
        <v>222</v>
      </c>
      <c r="CW16" t="s">
        <v>222</v>
      </c>
      <c r="CX16" t="s">
        <v>222</v>
      </c>
      <c r="CY16" t="s">
        <v>222</v>
      </c>
      <c r="CZ16" t="s">
        <v>222</v>
      </c>
      <c r="DA16" t="s">
        <v>222</v>
      </c>
      <c r="DB16" t="s">
        <v>222</v>
      </c>
      <c r="DC16" t="s">
        <v>222</v>
      </c>
      <c r="DD16" t="s">
        <v>222</v>
      </c>
      <c r="DE16">
        <v>1</v>
      </c>
      <c r="DF16">
        <v>1</v>
      </c>
      <c r="DG16">
        <v>0</v>
      </c>
      <c r="DH16">
        <v>1</v>
      </c>
      <c r="DI16">
        <v>1</v>
      </c>
      <c r="DJ16">
        <v>0</v>
      </c>
      <c r="DK16">
        <v>0</v>
      </c>
      <c r="DL16">
        <v>0</v>
      </c>
      <c r="DM16">
        <v>0</v>
      </c>
      <c r="DN16">
        <v>0</v>
      </c>
      <c r="DO16">
        <v>0</v>
      </c>
      <c r="DP16">
        <v>0</v>
      </c>
      <c r="DQ16">
        <v>0</v>
      </c>
      <c r="DR16">
        <v>0</v>
      </c>
      <c r="DS16">
        <v>1</v>
      </c>
      <c r="DT16">
        <v>0</v>
      </c>
      <c r="DU16">
        <v>0</v>
      </c>
      <c r="DV16">
        <v>0</v>
      </c>
      <c r="DW16">
        <v>0</v>
      </c>
      <c r="DX16">
        <v>0</v>
      </c>
      <c r="DY16">
        <v>1</v>
      </c>
      <c r="DZ16">
        <v>0</v>
      </c>
      <c r="EA16">
        <v>0</v>
      </c>
      <c r="EB16">
        <v>0</v>
      </c>
      <c r="EC16">
        <v>0</v>
      </c>
      <c r="ED16">
        <v>0</v>
      </c>
      <c r="EE16">
        <v>0</v>
      </c>
      <c r="EF16">
        <v>0</v>
      </c>
      <c r="EG16">
        <v>1</v>
      </c>
      <c r="EH16">
        <v>0</v>
      </c>
      <c r="EI16">
        <v>0</v>
      </c>
      <c r="EJ16">
        <v>0</v>
      </c>
      <c r="EK16">
        <v>1</v>
      </c>
      <c r="EL16">
        <v>1</v>
      </c>
      <c r="EM16">
        <v>0</v>
      </c>
      <c r="EN16">
        <v>0</v>
      </c>
      <c r="EO16">
        <v>0</v>
      </c>
      <c r="EP16">
        <v>1</v>
      </c>
      <c r="EQ16">
        <v>0</v>
      </c>
      <c r="ER16">
        <v>0</v>
      </c>
      <c r="ES16">
        <v>0</v>
      </c>
      <c r="ET16">
        <v>0</v>
      </c>
      <c r="EU16">
        <v>0</v>
      </c>
      <c r="EV16">
        <v>1</v>
      </c>
      <c r="EW16">
        <v>1</v>
      </c>
      <c r="EX16">
        <v>1</v>
      </c>
      <c r="EY16">
        <v>1</v>
      </c>
      <c r="EZ16">
        <v>0</v>
      </c>
      <c r="FA16">
        <v>0</v>
      </c>
      <c r="FB16">
        <v>0</v>
      </c>
      <c r="FC16">
        <v>1</v>
      </c>
      <c r="FD16">
        <v>1</v>
      </c>
      <c r="FE16">
        <v>0</v>
      </c>
      <c r="FF16">
        <v>0</v>
      </c>
      <c r="FG16">
        <v>0</v>
      </c>
      <c r="FH16">
        <v>0</v>
      </c>
      <c r="FI16">
        <v>0</v>
      </c>
      <c r="FJ16">
        <v>0</v>
      </c>
      <c r="FK16">
        <v>1</v>
      </c>
      <c r="FL16">
        <v>1</v>
      </c>
      <c r="FM16">
        <v>0</v>
      </c>
      <c r="FN16">
        <v>0</v>
      </c>
      <c r="FO16">
        <v>1</v>
      </c>
      <c r="FP16">
        <v>1</v>
      </c>
      <c r="FQ16">
        <v>1</v>
      </c>
      <c r="FR16">
        <v>0</v>
      </c>
      <c r="FS16">
        <v>0</v>
      </c>
      <c r="FT16">
        <v>0</v>
      </c>
      <c r="FU16">
        <v>0</v>
      </c>
      <c r="FV16">
        <v>0</v>
      </c>
      <c r="FW16">
        <v>1</v>
      </c>
      <c r="FX16">
        <v>0</v>
      </c>
      <c r="FY16">
        <v>0</v>
      </c>
      <c r="FZ16">
        <v>0</v>
      </c>
      <c r="GA16">
        <v>1</v>
      </c>
      <c r="GB16">
        <v>0</v>
      </c>
      <c r="GC16">
        <v>0</v>
      </c>
      <c r="GD16">
        <v>0</v>
      </c>
      <c r="GE16">
        <v>0</v>
      </c>
      <c r="GF16">
        <v>0</v>
      </c>
      <c r="GG16">
        <v>1</v>
      </c>
      <c r="GH16">
        <v>0</v>
      </c>
      <c r="GI16">
        <v>0</v>
      </c>
      <c r="GJ16">
        <v>0</v>
      </c>
      <c r="GK16">
        <v>0</v>
      </c>
      <c r="GL16">
        <v>0</v>
      </c>
      <c r="GM16">
        <v>1</v>
      </c>
      <c r="GN16">
        <v>1</v>
      </c>
      <c r="GO16">
        <v>0</v>
      </c>
      <c r="GP16">
        <v>0</v>
      </c>
      <c r="GQ16">
        <v>0</v>
      </c>
      <c r="GR16">
        <v>0</v>
      </c>
      <c r="GS16">
        <v>0</v>
      </c>
      <c r="GT16">
        <v>0</v>
      </c>
      <c r="GU16">
        <v>0</v>
      </c>
      <c r="GV16">
        <v>0</v>
      </c>
      <c r="GW16">
        <v>0</v>
      </c>
      <c r="GX16">
        <v>0</v>
      </c>
      <c r="GY16">
        <v>0</v>
      </c>
      <c r="GZ16">
        <v>0</v>
      </c>
      <c r="HA16">
        <v>0</v>
      </c>
      <c r="HB16">
        <v>0</v>
      </c>
      <c r="HC16" t="s">
        <v>222</v>
      </c>
      <c r="HD16" t="s">
        <v>222</v>
      </c>
      <c r="HE16" t="s">
        <v>222</v>
      </c>
      <c r="HF16" t="s">
        <v>222</v>
      </c>
      <c r="HG16" t="s">
        <v>222</v>
      </c>
      <c r="HH16" t="s">
        <v>222</v>
      </c>
      <c r="HI16" t="s">
        <v>222</v>
      </c>
      <c r="HJ16" t="s">
        <v>222</v>
      </c>
      <c r="HK16" t="s">
        <v>222</v>
      </c>
      <c r="HL16" t="s">
        <v>222</v>
      </c>
      <c r="HM16" t="s">
        <v>222</v>
      </c>
      <c r="HN16" t="s">
        <v>222</v>
      </c>
    </row>
    <row r="17" spans="1:222" x14ac:dyDescent="0.35">
      <c r="A17" t="s">
        <v>224</v>
      </c>
      <c r="B17" s="1">
        <v>43315</v>
      </c>
      <c r="C17" s="1">
        <v>43465</v>
      </c>
      <c r="D17">
        <v>2</v>
      </c>
      <c r="E17">
        <v>1</v>
      </c>
      <c r="F17">
        <v>1</v>
      </c>
      <c r="G17">
        <v>1</v>
      </c>
      <c r="H17">
        <v>0</v>
      </c>
      <c r="I17">
        <v>1</v>
      </c>
      <c r="J17">
        <v>1</v>
      </c>
      <c r="K17">
        <v>0</v>
      </c>
      <c r="L17">
        <v>0</v>
      </c>
      <c r="M17">
        <v>0</v>
      </c>
      <c r="N17">
        <v>0</v>
      </c>
      <c r="O17">
        <v>0</v>
      </c>
      <c r="P17">
        <v>0</v>
      </c>
      <c r="Q17">
        <v>0</v>
      </c>
      <c r="R17">
        <v>0</v>
      </c>
      <c r="S17">
        <v>0</v>
      </c>
      <c r="T17">
        <v>1</v>
      </c>
      <c r="U17">
        <v>0</v>
      </c>
      <c r="V17">
        <v>0</v>
      </c>
      <c r="W17">
        <v>0</v>
      </c>
      <c r="X17">
        <v>0</v>
      </c>
      <c r="Y17">
        <v>1</v>
      </c>
      <c r="Z17">
        <v>0</v>
      </c>
      <c r="AA17">
        <v>0</v>
      </c>
      <c r="AB17">
        <v>0</v>
      </c>
      <c r="AC17">
        <v>0</v>
      </c>
      <c r="AD17">
        <v>0</v>
      </c>
      <c r="AE17">
        <v>1</v>
      </c>
      <c r="AF17">
        <v>0</v>
      </c>
      <c r="AG17">
        <v>1</v>
      </c>
      <c r="AH17">
        <v>1</v>
      </c>
      <c r="AI17">
        <v>0</v>
      </c>
      <c r="AJ17">
        <v>0</v>
      </c>
      <c r="AK17">
        <v>0</v>
      </c>
      <c r="AL17">
        <v>0</v>
      </c>
      <c r="AM17">
        <v>0</v>
      </c>
      <c r="AN17">
        <v>0</v>
      </c>
      <c r="AO17">
        <v>1</v>
      </c>
      <c r="AP17">
        <v>0</v>
      </c>
      <c r="AQ17">
        <v>0</v>
      </c>
      <c r="AR17">
        <v>0</v>
      </c>
      <c r="AS17">
        <v>1</v>
      </c>
      <c r="AT17">
        <v>1</v>
      </c>
      <c r="AU17">
        <v>1</v>
      </c>
      <c r="AV17">
        <v>0</v>
      </c>
      <c r="AW17">
        <v>0</v>
      </c>
      <c r="AX17">
        <v>0</v>
      </c>
      <c r="AY17">
        <v>0</v>
      </c>
      <c r="AZ17">
        <v>0</v>
      </c>
      <c r="BA17">
        <v>0</v>
      </c>
      <c r="BB17">
        <v>1</v>
      </c>
      <c r="BC17">
        <v>1</v>
      </c>
      <c r="BD17">
        <v>0</v>
      </c>
      <c r="BE17">
        <v>0</v>
      </c>
      <c r="BF17">
        <v>1</v>
      </c>
      <c r="BG17">
        <v>1</v>
      </c>
      <c r="BH17">
        <v>1</v>
      </c>
      <c r="BI17">
        <v>0</v>
      </c>
      <c r="BJ17">
        <v>0</v>
      </c>
      <c r="BK17">
        <v>0</v>
      </c>
      <c r="BL17">
        <v>0</v>
      </c>
      <c r="BM17">
        <v>0</v>
      </c>
      <c r="BN17">
        <v>1</v>
      </c>
      <c r="BO17">
        <v>0</v>
      </c>
      <c r="BP17">
        <v>0</v>
      </c>
      <c r="BQ17">
        <v>1</v>
      </c>
      <c r="BR17">
        <v>0</v>
      </c>
      <c r="BS17">
        <v>0</v>
      </c>
      <c r="BT17">
        <v>0</v>
      </c>
      <c r="BU17">
        <v>0</v>
      </c>
      <c r="BV17">
        <v>0</v>
      </c>
      <c r="BW17">
        <v>0</v>
      </c>
      <c r="BX17">
        <v>1</v>
      </c>
      <c r="BY17">
        <v>0</v>
      </c>
      <c r="BZ17">
        <v>0</v>
      </c>
      <c r="CA17">
        <v>0</v>
      </c>
      <c r="CB17">
        <v>0</v>
      </c>
      <c r="CC17">
        <v>0</v>
      </c>
      <c r="CD17">
        <v>1</v>
      </c>
      <c r="CE17">
        <v>1</v>
      </c>
      <c r="CF17">
        <v>0</v>
      </c>
      <c r="CG17">
        <v>0</v>
      </c>
      <c r="CH17">
        <v>0</v>
      </c>
      <c r="CI17">
        <v>0</v>
      </c>
      <c r="CJ17">
        <v>0</v>
      </c>
      <c r="CK17">
        <v>0</v>
      </c>
      <c r="CL17">
        <v>0</v>
      </c>
      <c r="CM17">
        <v>0</v>
      </c>
      <c r="CN17">
        <v>0</v>
      </c>
      <c r="CO17">
        <v>0</v>
      </c>
      <c r="CP17">
        <v>0</v>
      </c>
      <c r="CQ17">
        <v>0</v>
      </c>
      <c r="CR17">
        <v>0</v>
      </c>
      <c r="CS17">
        <v>0</v>
      </c>
      <c r="CT17" t="s">
        <v>222</v>
      </c>
      <c r="CU17" t="s">
        <v>222</v>
      </c>
      <c r="CV17" t="s">
        <v>222</v>
      </c>
      <c r="CW17" t="s">
        <v>222</v>
      </c>
      <c r="CX17" t="s">
        <v>222</v>
      </c>
      <c r="CY17" t="s">
        <v>222</v>
      </c>
      <c r="CZ17" t="s">
        <v>222</v>
      </c>
      <c r="DA17" t="s">
        <v>222</v>
      </c>
      <c r="DB17" t="s">
        <v>222</v>
      </c>
      <c r="DC17" t="s">
        <v>222</v>
      </c>
      <c r="DD17" t="s">
        <v>222</v>
      </c>
      <c r="DE17">
        <v>1</v>
      </c>
      <c r="DF17">
        <v>1</v>
      </c>
      <c r="DG17">
        <v>0</v>
      </c>
      <c r="DH17">
        <v>1</v>
      </c>
      <c r="DI17">
        <v>1</v>
      </c>
      <c r="DJ17">
        <v>0</v>
      </c>
      <c r="DK17">
        <v>0</v>
      </c>
      <c r="DL17">
        <v>0</v>
      </c>
      <c r="DM17">
        <v>0</v>
      </c>
      <c r="DN17">
        <v>0</v>
      </c>
      <c r="DO17">
        <v>0</v>
      </c>
      <c r="DP17">
        <v>0</v>
      </c>
      <c r="DQ17">
        <v>0</v>
      </c>
      <c r="DR17">
        <v>0</v>
      </c>
      <c r="DS17">
        <v>1</v>
      </c>
      <c r="DT17">
        <v>0</v>
      </c>
      <c r="DU17">
        <v>0</v>
      </c>
      <c r="DV17">
        <v>0</v>
      </c>
      <c r="DW17">
        <v>0</v>
      </c>
      <c r="DX17">
        <v>0</v>
      </c>
      <c r="DY17">
        <v>1</v>
      </c>
      <c r="DZ17">
        <v>0</v>
      </c>
      <c r="EA17">
        <v>0</v>
      </c>
      <c r="EB17">
        <v>0</v>
      </c>
      <c r="EC17">
        <v>0</v>
      </c>
      <c r="ED17">
        <v>0</v>
      </c>
      <c r="EE17">
        <v>0</v>
      </c>
      <c r="EF17">
        <v>0</v>
      </c>
      <c r="EG17">
        <v>1</v>
      </c>
      <c r="EH17">
        <v>0</v>
      </c>
      <c r="EI17">
        <v>0</v>
      </c>
      <c r="EJ17">
        <v>0</v>
      </c>
      <c r="EK17">
        <v>1</v>
      </c>
      <c r="EL17">
        <v>1</v>
      </c>
      <c r="EM17">
        <v>0</v>
      </c>
      <c r="EN17">
        <v>0</v>
      </c>
      <c r="EO17">
        <v>0</v>
      </c>
      <c r="EP17">
        <v>1</v>
      </c>
      <c r="EQ17">
        <v>0</v>
      </c>
      <c r="ER17">
        <v>0</v>
      </c>
      <c r="ES17">
        <v>0</v>
      </c>
      <c r="ET17">
        <v>0</v>
      </c>
      <c r="EU17">
        <v>0</v>
      </c>
      <c r="EV17">
        <v>1</v>
      </c>
      <c r="EW17">
        <v>0</v>
      </c>
      <c r="EX17">
        <v>0</v>
      </c>
      <c r="EY17">
        <v>0</v>
      </c>
      <c r="EZ17">
        <v>0</v>
      </c>
      <c r="FA17">
        <v>0</v>
      </c>
      <c r="FB17">
        <v>0</v>
      </c>
      <c r="FC17">
        <v>1</v>
      </c>
      <c r="FD17">
        <v>1</v>
      </c>
      <c r="FE17">
        <v>0</v>
      </c>
      <c r="FF17">
        <v>0</v>
      </c>
      <c r="FG17">
        <v>0</v>
      </c>
      <c r="FH17">
        <v>0</v>
      </c>
      <c r="FI17">
        <v>0</v>
      </c>
      <c r="FJ17">
        <v>0</v>
      </c>
      <c r="FK17">
        <v>1</v>
      </c>
      <c r="FL17">
        <v>1</v>
      </c>
      <c r="FM17">
        <v>0</v>
      </c>
      <c r="FN17">
        <v>0</v>
      </c>
      <c r="FO17">
        <v>1</v>
      </c>
      <c r="FP17">
        <v>1</v>
      </c>
      <c r="FQ17">
        <v>1</v>
      </c>
      <c r="FR17">
        <v>0</v>
      </c>
      <c r="FS17">
        <v>0</v>
      </c>
      <c r="FT17">
        <v>0</v>
      </c>
      <c r="FU17">
        <v>0</v>
      </c>
      <c r="FV17">
        <v>0</v>
      </c>
      <c r="FW17">
        <v>1</v>
      </c>
      <c r="FX17">
        <v>0</v>
      </c>
      <c r="FY17">
        <v>0</v>
      </c>
      <c r="FZ17">
        <v>0</v>
      </c>
      <c r="GA17">
        <v>1</v>
      </c>
      <c r="GB17">
        <v>0</v>
      </c>
      <c r="GC17">
        <v>0</v>
      </c>
      <c r="GD17">
        <v>0</v>
      </c>
      <c r="GE17">
        <v>0</v>
      </c>
      <c r="GF17">
        <v>0</v>
      </c>
      <c r="GG17">
        <v>1</v>
      </c>
      <c r="GH17">
        <v>0</v>
      </c>
      <c r="GI17">
        <v>0</v>
      </c>
      <c r="GJ17">
        <v>0</v>
      </c>
      <c r="GK17">
        <v>0</v>
      </c>
      <c r="GL17">
        <v>0</v>
      </c>
      <c r="GM17">
        <v>1</v>
      </c>
      <c r="GN17">
        <v>1</v>
      </c>
      <c r="GO17">
        <v>0</v>
      </c>
      <c r="GP17">
        <v>0</v>
      </c>
      <c r="GQ17">
        <v>0</v>
      </c>
      <c r="GR17">
        <v>0</v>
      </c>
      <c r="GS17">
        <v>0</v>
      </c>
      <c r="GT17">
        <v>0</v>
      </c>
      <c r="GU17">
        <v>0</v>
      </c>
      <c r="GV17">
        <v>0</v>
      </c>
      <c r="GW17">
        <v>0</v>
      </c>
      <c r="GX17">
        <v>0</v>
      </c>
      <c r="GY17">
        <v>0</v>
      </c>
      <c r="GZ17">
        <v>0</v>
      </c>
      <c r="HA17">
        <v>0</v>
      </c>
      <c r="HB17">
        <v>0</v>
      </c>
      <c r="HC17" t="s">
        <v>222</v>
      </c>
      <c r="HD17" t="s">
        <v>222</v>
      </c>
      <c r="HE17" t="s">
        <v>222</v>
      </c>
      <c r="HF17" t="s">
        <v>222</v>
      </c>
      <c r="HG17" t="s">
        <v>222</v>
      </c>
      <c r="HH17" t="s">
        <v>222</v>
      </c>
      <c r="HI17" t="s">
        <v>222</v>
      </c>
      <c r="HJ17" t="s">
        <v>222</v>
      </c>
      <c r="HK17" t="s">
        <v>222</v>
      </c>
      <c r="HL17" t="s">
        <v>222</v>
      </c>
      <c r="HM17" t="s">
        <v>222</v>
      </c>
      <c r="HN17" t="s">
        <v>222</v>
      </c>
    </row>
    <row r="18" spans="1:222" x14ac:dyDescent="0.35">
      <c r="A18" t="s">
        <v>224</v>
      </c>
      <c r="B18" s="1">
        <v>43466</v>
      </c>
      <c r="C18" s="1">
        <v>43509</v>
      </c>
      <c r="D18">
        <v>2</v>
      </c>
      <c r="E18">
        <v>1</v>
      </c>
      <c r="F18">
        <v>1</v>
      </c>
      <c r="G18">
        <v>1</v>
      </c>
      <c r="H18">
        <v>0</v>
      </c>
      <c r="I18">
        <v>1</v>
      </c>
      <c r="J18">
        <v>1</v>
      </c>
      <c r="K18">
        <v>0</v>
      </c>
      <c r="L18">
        <v>0</v>
      </c>
      <c r="M18">
        <v>0</v>
      </c>
      <c r="N18">
        <v>0</v>
      </c>
      <c r="O18">
        <v>0</v>
      </c>
      <c r="P18">
        <v>0</v>
      </c>
      <c r="Q18">
        <v>0</v>
      </c>
      <c r="R18">
        <v>0</v>
      </c>
      <c r="S18">
        <v>0</v>
      </c>
      <c r="T18">
        <v>1</v>
      </c>
      <c r="U18">
        <v>0</v>
      </c>
      <c r="V18">
        <v>0</v>
      </c>
      <c r="W18">
        <v>0</v>
      </c>
      <c r="X18">
        <v>0</v>
      </c>
      <c r="Y18">
        <v>1</v>
      </c>
      <c r="Z18">
        <v>0</v>
      </c>
      <c r="AA18">
        <v>0</v>
      </c>
      <c r="AB18">
        <v>0</v>
      </c>
      <c r="AC18">
        <v>0</v>
      </c>
      <c r="AD18">
        <v>0</v>
      </c>
      <c r="AE18">
        <v>1</v>
      </c>
      <c r="AF18">
        <v>0</v>
      </c>
      <c r="AG18">
        <v>1</v>
      </c>
      <c r="AH18">
        <v>1</v>
      </c>
      <c r="AI18">
        <v>0</v>
      </c>
      <c r="AJ18">
        <v>0</v>
      </c>
      <c r="AK18">
        <v>0</v>
      </c>
      <c r="AL18">
        <v>0</v>
      </c>
      <c r="AM18">
        <v>0</v>
      </c>
      <c r="AN18">
        <v>1</v>
      </c>
      <c r="AO18">
        <v>1</v>
      </c>
      <c r="AP18">
        <v>0</v>
      </c>
      <c r="AQ18">
        <v>0</v>
      </c>
      <c r="AR18">
        <v>0</v>
      </c>
      <c r="AS18">
        <v>1</v>
      </c>
      <c r="AT18">
        <v>1</v>
      </c>
      <c r="AU18">
        <v>1</v>
      </c>
      <c r="AV18">
        <v>0</v>
      </c>
      <c r="AW18">
        <v>0</v>
      </c>
      <c r="AX18">
        <v>0</v>
      </c>
      <c r="AY18">
        <v>0</v>
      </c>
      <c r="AZ18">
        <v>0</v>
      </c>
      <c r="BA18">
        <v>0</v>
      </c>
      <c r="BB18">
        <v>1</v>
      </c>
      <c r="BC18">
        <v>1</v>
      </c>
      <c r="BD18">
        <v>0</v>
      </c>
      <c r="BE18">
        <v>0</v>
      </c>
      <c r="BF18">
        <v>1</v>
      </c>
      <c r="BG18">
        <v>1</v>
      </c>
      <c r="BH18">
        <v>1</v>
      </c>
      <c r="BI18">
        <v>0</v>
      </c>
      <c r="BJ18">
        <v>0</v>
      </c>
      <c r="BK18">
        <v>0</v>
      </c>
      <c r="BL18">
        <v>0</v>
      </c>
      <c r="BM18">
        <v>0</v>
      </c>
      <c r="BN18">
        <v>1</v>
      </c>
      <c r="BO18">
        <v>0</v>
      </c>
      <c r="BP18">
        <v>0</v>
      </c>
      <c r="BQ18">
        <v>1</v>
      </c>
      <c r="BR18">
        <v>0</v>
      </c>
      <c r="BS18">
        <v>0</v>
      </c>
      <c r="BT18">
        <v>0</v>
      </c>
      <c r="BU18">
        <v>0</v>
      </c>
      <c r="BV18">
        <v>0</v>
      </c>
      <c r="BW18">
        <v>0</v>
      </c>
      <c r="BX18">
        <v>1</v>
      </c>
      <c r="BY18">
        <v>0</v>
      </c>
      <c r="BZ18">
        <v>0</v>
      </c>
      <c r="CA18">
        <v>0</v>
      </c>
      <c r="CB18">
        <v>0</v>
      </c>
      <c r="CC18">
        <v>0</v>
      </c>
      <c r="CD18">
        <v>1</v>
      </c>
      <c r="CE18">
        <v>1</v>
      </c>
      <c r="CF18">
        <v>0</v>
      </c>
      <c r="CG18">
        <v>0</v>
      </c>
      <c r="CH18">
        <v>0</v>
      </c>
      <c r="CI18">
        <v>0</v>
      </c>
      <c r="CJ18">
        <v>0</v>
      </c>
      <c r="CK18">
        <v>0</v>
      </c>
      <c r="CL18">
        <v>0</v>
      </c>
      <c r="CM18">
        <v>0</v>
      </c>
      <c r="CN18">
        <v>0</v>
      </c>
      <c r="CO18">
        <v>0</v>
      </c>
      <c r="CP18">
        <v>0</v>
      </c>
      <c r="CQ18">
        <v>0</v>
      </c>
      <c r="CR18">
        <v>0</v>
      </c>
      <c r="CS18">
        <v>0</v>
      </c>
      <c r="CT18" t="s">
        <v>222</v>
      </c>
      <c r="CU18" t="s">
        <v>222</v>
      </c>
      <c r="CV18" t="s">
        <v>222</v>
      </c>
      <c r="CW18" t="s">
        <v>222</v>
      </c>
      <c r="CX18" t="s">
        <v>222</v>
      </c>
      <c r="CY18" t="s">
        <v>222</v>
      </c>
      <c r="CZ18" t="s">
        <v>222</v>
      </c>
      <c r="DA18" t="s">
        <v>222</v>
      </c>
      <c r="DB18" t="s">
        <v>222</v>
      </c>
      <c r="DC18" t="s">
        <v>222</v>
      </c>
      <c r="DD18" t="s">
        <v>222</v>
      </c>
      <c r="DE18">
        <v>1</v>
      </c>
      <c r="DF18">
        <v>1</v>
      </c>
      <c r="DG18">
        <v>0</v>
      </c>
      <c r="DH18">
        <v>1</v>
      </c>
      <c r="DI18">
        <v>1</v>
      </c>
      <c r="DJ18">
        <v>0</v>
      </c>
      <c r="DK18">
        <v>0</v>
      </c>
      <c r="DL18">
        <v>0</v>
      </c>
      <c r="DM18">
        <v>0</v>
      </c>
      <c r="DN18">
        <v>0</v>
      </c>
      <c r="DO18">
        <v>0</v>
      </c>
      <c r="DP18">
        <v>0</v>
      </c>
      <c r="DQ18">
        <v>0</v>
      </c>
      <c r="DR18">
        <v>0</v>
      </c>
      <c r="DS18">
        <v>1</v>
      </c>
      <c r="DT18">
        <v>0</v>
      </c>
      <c r="DU18">
        <v>0</v>
      </c>
      <c r="DV18">
        <v>0</v>
      </c>
      <c r="DW18">
        <v>0</v>
      </c>
      <c r="DX18">
        <v>0</v>
      </c>
      <c r="DY18">
        <v>1</v>
      </c>
      <c r="DZ18">
        <v>0</v>
      </c>
      <c r="EA18">
        <v>0</v>
      </c>
      <c r="EB18">
        <v>0</v>
      </c>
      <c r="EC18">
        <v>0</v>
      </c>
      <c r="ED18">
        <v>0</v>
      </c>
      <c r="EE18">
        <v>0</v>
      </c>
      <c r="EF18">
        <v>0</v>
      </c>
      <c r="EG18">
        <v>1</v>
      </c>
      <c r="EH18">
        <v>0</v>
      </c>
      <c r="EI18">
        <v>0</v>
      </c>
      <c r="EJ18">
        <v>0</v>
      </c>
      <c r="EK18">
        <v>1</v>
      </c>
      <c r="EL18">
        <v>1</v>
      </c>
      <c r="EM18">
        <v>0</v>
      </c>
      <c r="EN18">
        <v>0</v>
      </c>
      <c r="EO18">
        <v>1</v>
      </c>
      <c r="EP18">
        <v>1</v>
      </c>
      <c r="EQ18">
        <v>0</v>
      </c>
      <c r="ER18">
        <v>0</v>
      </c>
      <c r="ES18">
        <v>0</v>
      </c>
      <c r="ET18">
        <v>0</v>
      </c>
      <c r="EU18">
        <v>0</v>
      </c>
      <c r="EV18">
        <v>1</v>
      </c>
      <c r="EW18">
        <v>0</v>
      </c>
      <c r="EX18">
        <v>0</v>
      </c>
      <c r="EY18">
        <v>0</v>
      </c>
      <c r="EZ18">
        <v>0</v>
      </c>
      <c r="FA18">
        <v>0</v>
      </c>
      <c r="FB18">
        <v>0</v>
      </c>
      <c r="FC18">
        <v>1</v>
      </c>
      <c r="FD18">
        <v>1</v>
      </c>
      <c r="FE18">
        <v>0</v>
      </c>
      <c r="FF18">
        <v>0</v>
      </c>
      <c r="FG18">
        <v>0</v>
      </c>
      <c r="FH18">
        <v>0</v>
      </c>
      <c r="FI18">
        <v>0</v>
      </c>
      <c r="FJ18">
        <v>0</v>
      </c>
      <c r="FK18">
        <v>1</v>
      </c>
      <c r="FL18">
        <v>1</v>
      </c>
      <c r="FM18">
        <v>0</v>
      </c>
      <c r="FN18">
        <v>0</v>
      </c>
      <c r="FO18">
        <v>1</v>
      </c>
      <c r="FP18">
        <v>1</v>
      </c>
      <c r="FQ18">
        <v>1</v>
      </c>
      <c r="FR18">
        <v>0</v>
      </c>
      <c r="FS18">
        <v>0</v>
      </c>
      <c r="FT18">
        <v>0</v>
      </c>
      <c r="FU18">
        <v>0</v>
      </c>
      <c r="FV18">
        <v>0</v>
      </c>
      <c r="FW18">
        <v>1</v>
      </c>
      <c r="FX18">
        <v>0</v>
      </c>
      <c r="FY18">
        <v>0</v>
      </c>
      <c r="FZ18">
        <v>0</v>
      </c>
      <c r="GA18">
        <v>1</v>
      </c>
      <c r="GB18">
        <v>0</v>
      </c>
      <c r="GC18">
        <v>0</v>
      </c>
      <c r="GD18">
        <v>0</v>
      </c>
      <c r="GE18">
        <v>0</v>
      </c>
      <c r="GF18">
        <v>0</v>
      </c>
      <c r="GG18">
        <v>1</v>
      </c>
      <c r="GH18">
        <v>0</v>
      </c>
      <c r="GI18">
        <v>0</v>
      </c>
      <c r="GJ18">
        <v>0</v>
      </c>
      <c r="GK18">
        <v>0</v>
      </c>
      <c r="GL18">
        <v>0</v>
      </c>
      <c r="GM18">
        <v>1</v>
      </c>
      <c r="GN18">
        <v>1</v>
      </c>
      <c r="GO18">
        <v>0</v>
      </c>
      <c r="GP18">
        <v>0</v>
      </c>
      <c r="GQ18">
        <v>0</v>
      </c>
      <c r="GR18">
        <v>0</v>
      </c>
      <c r="GS18">
        <v>0</v>
      </c>
      <c r="GT18">
        <v>0</v>
      </c>
      <c r="GU18">
        <v>0</v>
      </c>
      <c r="GV18">
        <v>0</v>
      </c>
      <c r="GW18">
        <v>0</v>
      </c>
      <c r="GX18">
        <v>0</v>
      </c>
      <c r="GY18">
        <v>0</v>
      </c>
      <c r="GZ18">
        <v>0</v>
      </c>
      <c r="HA18">
        <v>0</v>
      </c>
      <c r="HB18">
        <v>0</v>
      </c>
      <c r="HC18" t="s">
        <v>222</v>
      </c>
      <c r="HD18" t="s">
        <v>222</v>
      </c>
      <c r="HE18" t="s">
        <v>222</v>
      </c>
      <c r="HF18" t="s">
        <v>222</v>
      </c>
      <c r="HG18" t="s">
        <v>222</v>
      </c>
      <c r="HH18" t="s">
        <v>222</v>
      </c>
      <c r="HI18" t="s">
        <v>222</v>
      </c>
      <c r="HJ18" t="s">
        <v>222</v>
      </c>
      <c r="HK18" t="s">
        <v>222</v>
      </c>
      <c r="HL18" t="s">
        <v>222</v>
      </c>
      <c r="HM18" t="s">
        <v>222</v>
      </c>
      <c r="HN18" t="s">
        <v>222</v>
      </c>
    </row>
    <row r="19" spans="1:222" x14ac:dyDescent="0.35">
      <c r="A19" t="s">
        <v>224</v>
      </c>
      <c r="B19" s="1">
        <v>43510</v>
      </c>
      <c r="C19" s="1">
        <v>43579</v>
      </c>
      <c r="D19">
        <v>2</v>
      </c>
      <c r="E19">
        <v>1</v>
      </c>
      <c r="F19">
        <v>1</v>
      </c>
      <c r="G19">
        <v>1</v>
      </c>
      <c r="H19">
        <v>0</v>
      </c>
      <c r="I19">
        <v>1</v>
      </c>
      <c r="J19">
        <v>1</v>
      </c>
      <c r="K19">
        <v>0</v>
      </c>
      <c r="L19">
        <v>0</v>
      </c>
      <c r="M19">
        <v>0</v>
      </c>
      <c r="N19">
        <v>0</v>
      </c>
      <c r="O19">
        <v>0</v>
      </c>
      <c r="P19">
        <v>0</v>
      </c>
      <c r="Q19">
        <v>0</v>
      </c>
      <c r="R19">
        <v>0</v>
      </c>
      <c r="S19">
        <v>0</v>
      </c>
      <c r="T19">
        <v>1</v>
      </c>
      <c r="U19">
        <v>0</v>
      </c>
      <c r="V19">
        <v>0</v>
      </c>
      <c r="W19">
        <v>0</v>
      </c>
      <c r="X19">
        <v>0</v>
      </c>
      <c r="Y19">
        <v>1</v>
      </c>
      <c r="Z19">
        <v>0</v>
      </c>
      <c r="AA19">
        <v>0</v>
      </c>
      <c r="AB19">
        <v>0</v>
      </c>
      <c r="AC19">
        <v>0</v>
      </c>
      <c r="AD19">
        <v>0</v>
      </c>
      <c r="AE19">
        <v>1</v>
      </c>
      <c r="AF19">
        <v>0</v>
      </c>
      <c r="AG19">
        <v>1</v>
      </c>
      <c r="AH19">
        <v>1</v>
      </c>
      <c r="AI19">
        <v>0</v>
      </c>
      <c r="AJ19">
        <v>0</v>
      </c>
      <c r="AK19">
        <v>0</v>
      </c>
      <c r="AL19">
        <v>0</v>
      </c>
      <c r="AM19">
        <v>0</v>
      </c>
      <c r="AN19">
        <v>1</v>
      </c>
      <c r="AO19">
        <v>1</v>
      </c>
      <c r="AP19">
        <v>0</v>
      </c>
      <c r="AQ19">
        <v>0</v>
      </c>
      <c r="AR19">
        <v>0</v>
      </c>
      <c r="AS19">
        <v>1</v>
      </c>
      <c r="AT19">
        <v>1</v>
      </c>
      <c r="AU19">
        <v>1</v>
      </c>
      <c r="AV19">
        <v>0</v>
      </c>
      <c r="AW19">
        <v>0</v>
      </c>
      <c r="AX19">
        <v>0</v>
      </c>
      <c r="AY19">
        <v>0</v>
      </c>
      <c r="AZ19">
        <v>0</v>
      </c>
      <c r="BA19">
        <v>0</v>
      </c>
      <c r="BB19">
        <v>1</v>
      </c>
      <c r="BC19">
        <v>1</v>
      </c>
      <c r="BD19">
        <v>0</v>
      </c>
      <c r="BE19">
        <v>0</v>
      </c>
      <c r="BF19">
        <v>1</v>
      </c>
      <c r="BG19">
        <v>1</v>
      </c>
      <c r="BH19">
        <v>1</v>
      </c>
      <c r="BI19">
        <v>0</v>
      </c>
      <c r="BJ19">
        <v>0</v>
      </c>
      <c r="BK19">
        <v>0</v>
      </c>
      <c r="BL19">
        <v>0</v>
      </c>
      <c r="BM19">
        <v>0</v>
      </c>
      <c r="BN19">
        <v>1</v>
      </c>
      <c r="BO19">
        <v>0</v>
      </c>
      <c r="BP19">
        <v>0</v>
      </c>
      <c r="BQ19">
        <v>1</v>
      </c>
      <c r="BR19">
        <v>0</v>
      </c>
      <c r="BS19">
        <v>0</v>
      </c>
      <c r="BT19">
        <v>0</v>
      </c>
      <c r="BU19">
        <v>0</v>
      </c>
      <c r="BV19">
        <v>0</v>
      </c>
      <c r="BW19">
        <v>0</v>
      </c>
      <c r="BX19">
        <v>1</v>
      </c>
      <c r="BY19">
        <v>0</v>
      </c>
      <c r="BZ19">
        <v>0</v>
      </c>
      <c r="CA19">
        <v>0</v>
      </c>
      <c r="CB19">
        <v>0</v>
      </c>
      <c r="CC19">
        <v>0</v>
      </c>
      <c r="CD19">
        <v>1</v>
      </c>
      <c r="CE19">
        <v>1</v>
      </c>
      <c r="CF19">
        <v>0</v>
      </c>
      <c r="CG19">
        <v>0</v>
      </c>
      <c r="CH19">
        <v>0</v>
      </c>
      <c r="CI19">
        <v>0</v>
      </c>
      <c r="CJ19">
        <v>0</v>
      </c>
      <c r="CK19">
        <v>0</v>
      </c>
      <c r="CL19">
        <v>0</v>
      </c>
      <c r="CM19">
        <v>0</v>
      </c>
      <c r="CN19">
        <v>0</v>
      </c>
      <c r="CO19">
        <v>0</v>
      </c>
      <c r="CP19">
        <v>0</v>
      </c>
      <c r="CQ19">
        <v>0</v>
      </c>
      <c r="CR19">
        <v>0</v>
      </c>
      <c r="CS19">
        <v>0</v>
      </c>
      <c r="CT19" t="s">
        <v>222</v>
      </c>
      <c r="CU19" t="s">
        <v>222</v>
      </c>
      <c r="CV19" t="s">
        <v>222</v>
      </c>
      <c r="CW19" t="s">
        <v>222</v>
      </c>
      <c r="CX19" t="s">
        <v>222</v>
      </c>
      <c r="CY19" t="s">
        <v>222</v>
      </c>
      <c r="CZ19" t="s">
        <v>222</v>
      </c>
      <c r="DA19" t="s">
        <v>222</v>
      </c>
      <c r="DB19" t="s">
        <v>222</v>
      </c>
      <c r="DC19" t="s">
        <v>222</v>
      </c>
      <c r="DD19" t="s">
        <v>222</v>
      </c>
      <c r="DE19">
        <v>1</v>
      </c>
      <c r="DF19">
        <v>1</v>
      </c>
      <c r="DG19">
        <v>0</v>
      </c>
      <c r="DH19">
        <v>1</v>
      </c>
      <c r="DI19">
        <v>1</v>
      </c>
      <c r="DJ19">
        <v>0</v>
      </c>
      <c r="DK19">
        <v>0</v>
      </c>
      <c r="DL19">
        <v>0</v>
      </c>
      <c r="DM19">
        <v>0</v>
      </c>
      <c r="DN19">
        <v>0</v>
      </c>
      <c r="DO19">
        <v>0</v>
      </c>
      <c r="DP19">
        <v>0</v>
      </c>
      <c r="DQ19">
        <v>0</v>
      </c>
      <c r="DR19">
        <v>0</v>
      </c>
      <c r="DS19">
        <v>1</v>
      </c>
      <c r="DT19">
        <v>0</v>
      </c>
      <c r="DU19">
        <v>0</v>
      </c>
      <c r="DV19">
        <v>0</v>
      </c>
      <c r="DW19">
        <v>0</v>
      </c>
      <c r="DX19">
        <v>0</v>
      </c>
      <c r="DY19">
        <v>1</v>
      </c>
      <c r="DZ19">
        <v>0</v>
      </c>
      <c r="EA19">
        <v>0</v>
      </c>
      <c r="EB19">
        <v>0</v>
      </c>
      <c r="EC19">
        <v>0</v>
      </c>
      <c r="ED19">
        <v>0</v>
      </c>
      <c r="EE19">
        <v>0</v>
      </c>
      <c r="EF19">
        <v>0</v>
      </c>
      <c r="EG19">
        <v>1</v>
      </c>
      <c r="EH19">
        <v>0</v>
      </c>
      <c r="EI19">
        <v>0</v>
      </c>
      <c r="EJ19">
        <v>0</v>
      </c>
      <c r="EK19">
        <v>1</v>
      </c>
      <c r="EL19">
        <v>1</v>
      </c>
      <c r="EM19">
        <v>0</v>
      </c>
      <c r="EN19">
        <v>0</v>
      </c>
      <c r="EO19">
        <v>1</v>
      </c>
      <c r="EP19">
        <v>1</v>
      </c>
      <c r="EQ19">
        <v>0</v>
      </c>
      <c r="ER19">
        <v>0</v>
      </c>
      <c r="ES19">
        <v>0</v>
      </c>
      <c r="ET19">
        <v>0</v>
      </c>
      <c r="EU19">
        <v>0</v>
      </c>
      <c r="EV19">
        <v>1</v>
      </c>
      <c r="EW19">
        <v>0</v>
      </c>
      <c r="EX19">
        <v>0</v>
      </c>
      <c r="EY19">
        <v>0</v>
      </c>
      <c r="EZ19">
        <v>0</v>
      </c>
      <c r="FA19">
        <v>0</v>
      </c>
      <c r="FB19">
        <v>0</v>
      </c>
      <c r="FC19">
        <v>1</v>
      </c>
      <c r="FD19">
        <v>1</v>
      </c>
      <c r="FE19">
        <v>0</v>
      </c>
      <c r="FF19">
        <v>0</v>
      </c>
      <c r="FG19">
        <v>0</v>
      </c>
      <c r="FH19">
        <v>0</v>
      </c>
      <c r="FI19">
        <v>0</v>
      </c>
      <c r="FJ19">
        <v>0</v>
      </c>
      <c r="FK19">
        <v>1</v>
      </c>
      <c r="FL19">
        <v>1</v>
      </c>
      <c r="FM19">
        <v>0</v>
      </c>
      <c r="FN19">
        <v>0</v>
      </c>
      <c r="FO19">
        <v>1</v>
      </c>
      <c r="FP19">
        <v>1</v>
      </c>
      <c r="FQ19">
        <v>1</v>
      </c>
      <c r="FR19">
        <v>0</v>
      </c>
      <c r="FS19">
        <v>0</v>
      </c>
      <c r="FT19">
        <v>0</v>
      </c>
      <c r="FU19">
        <v>0</v>
      </c>
      <c r="FV19">
        <v>0</v>
      </c>
      <c r="FW19">
        <v>1</v>
      </c>
      <c r="FX19">
        <v>0</v>
      </c>
      <c r="FY19">
        <v>0</v>
      </c>
      <c r="FZ19">
        <v>0</v>
      </c>
      <c r="GA19">
        <v>1</v>
      </c>
      <c r="GB19">
        <v>0</v>
      </c>
      <c r="GC19">
        <v>0</v>
      </c>
      <c r="GD19">
        <v>0</v>
      </c>
      <c r="GE19">
        <v>0</v>
      </c>
      <c r="GF19">
        <v>0</v>
      </c>
      <c r="GG19">
        <v>1</v>
      </c>
      <c r="GH19">
        <v>0</v>
      </c>
      <c r="GI19">
        <v>0</v>
      </c>
      <c r="GJ19">
        <v>0</v>
      </c>
      <c r="GK19">
        <v>0</v>
      </c>
      <c r="GL19">
        <v>0</v>
      </c>
      <c r="GM19">
        <v>1</v>
      </c>
      <c r="GN19">
        <v>1</v>
      </c>
      <c r="GO19">
        <v>0</v>
      </c>
      <c r="GP19">
        <v>0</v>
      </c>
      <c r="GQ19">
        <v>0</v>
      </c>
      <c r="GR19">
        <v>0</v>
      </c>
      <c r="GS19">
        <v>0</v>
      </c>
      <c r="GT19">
        <v>0</v>
      </c>
      <c r="GU19">
        <v>0</v>
      </c>
      <c r="GV19">
        <v>0</v>
      </c>
      <c r="GW19">
        <v>0</v>
      </c>
      <c r="GX19">
        <v>0</v>
      </c>
      <c r="GY19">
        <v>0</v>
      </c>
      <c r="GZ19">
        <v>0</v>
      </c>
      <c r="HA19">
        <v>0</v>
      </c>
      <c r="HB19">
        <v>0</v>
      </c>
      <c r="HC19" t="s">
        <v>222</v>
      </c>
      <c r="HD19" t="s">
        <v>222</v>
      </c>
      <c r="HE19" t="s">
        <v>222</v>
      </c>
      <c r="HF19" t="s">
        <v>222</v>
      </c>
      <c r="HG19" t="s">
        <v>222</v>
      </c>
      <c r="HH19" t="s">
        <v>222</v>
      </c>
      <c r="HI19" t="s">
        <v>222</v>
      </c>
      <c r="HJ19" t="s">
        <v>222</v>
      </c>
      <c r="HK19" t="s">
        <v>222</v>
      </c>
      <c r="HL19" t="s">
        <v>222</v>
      </c>
      <c r="HM19" t="s">
        <v>222</v>
      </c>
      <c r="HN19" t="s">
        <v>222</v>
      </c>
    </row>
    <row r="20" spans="1:222" x14ac:dyDescent="0.35">
      <c r="A20" t="s">
        <v>224</v>
      </c>
      <c r="B20" s="1">
        <v>43580</v>
      </c>
      <c r="C20" s="1">
        <v>43703</v>
      </c>
      <c r="D20">
        <v>2</v>
      </c>
      <c r="E20">
        <v>1</v>
      </c>
      <c r="F20">
        <v>1</v>
      </c>
      <c r="G20">
        <v>1</v>
      </c>
      <c r="H20">
        <v>0</v>
      </c>
      <c r="I20">
        <v>1</v>
      </c>
      <c r="J20">
        <v>1</v>
      </c>
      <c r="K20">
        <v>0</v>
      </c>
      <c r="L20">
        <v>0</v>
      </c>
      <c r="M20">
        <v>0</v>
      </c>
      <c r="N20">
        <v>0</v>
      </c>
      <c r="O20">
        <v>0</v>
      </c>
      <c r="P20">
        <v>0</v>
      </c>
      <c r="Q20">
        <v>0</v>
      </c>
      <c r="R20">
        <v>0</v>
      </c>
      <c r="S20">
        <v>0</v>
      </c>
      <c r="T20">
        <v>1</v>
      </c>
      <c r="U20">
        <v>0</v>
      </c>
      <c r="V20">
        <v>0</v>
      </c>
      <c r="W20">
        <v>0</v>
      </c>
      <c r="X20">
        <v>0</v>
      </c>
      <c r="Y20">
        <v>1</v>
      </c>
      <c r="Z20">
        <v>0</v>
      </c>
      <c r="AA20">
        <v>0</v>
      </c>
      <c r="AB20">
        <v>0</v>
      </c>
      <c r="AC20">
        <v>0</v>
      </c>
      <c r="AD20">
        <v>0</v>
      </c>
      <c r="AE20">
        <v>1</v>
      </c>
      <c r="AF20">
        <v>0</v>
      </c>
      <c r="AG20">
        <v>1</v>
      </c>
      <c r="AH20">
        <v>1</v>
      </c>
      <c r="AI20">
        <v>0</v>
      </c>
      <c r="AJ20">
        <v>0</v>
      </c>
      <c r="AK20">
        <v>0</v>
      </c>
      <c r="AL20">
        <v>0</v>
      </c>
      <c r="AM20">
        <v>0</v>
      </c>
      <c r="AN20">
        <v>1</v>
      </c>
      <c r="AO20">
        <v>1</v>
      </c>
      <c r="AP20">
        <v>0</v>
      </c>
      <c r="AQ20">
        <v>0</v>
      </c>
      <c r="AR20">
        <v>0</v>
      </c>
      <c r="AS20">
        <v>1</v>
      </c>
      <c r="AT20">
        <v>1</v>
      </c>
      <c r="AU20">
        <v>1</v>
      </c>
      <c r="AV20">
        <v>0</v>
      </c>
      <c r="AW20">
        <v>0</v>
      </c>
      <c r="AX20">
        <v>0</v>
      </c>
      <c r="AY20">
        <v>0</v>
      </c>
      <c r="AZ20">
        <v>0</v>
      </c>
      <c r="BA20">
        <v>0</v>
      </c>
      <c r="BB20">
        <v>1</v>
      </c>
      <c r="BC20">
        <v>1</v>
      </c>
      <c r="BD20">
        <v>0</v>
      </c>
      <c r="BE20">
        <v>0</v>
      </c>
      <c r="BF20">
        <v>1</v>
      </c>
      <c r="BG20">
        <v>1</v>
      </c>
      <c r="BH20">
        <v>1</v>
      </c>
      <c r="BI20">
        <v>0</v>
      </c>
      <c r="BJ20">
        <v>0</v>
      </c>
      <c r="BK20">
        <v>0</v>
      </c>
      <c r="BL20">
        <v>0</v>
      </c>
      <c r="BM20">
        <v>0</v>
      </c>
      <c r="BN20">
        <v>1</v>
      </c>
      <c r="BO20">
        <v>0</v>
      </c>
      <c r="BP20">
        <v>0</v>
      </c>
      <c r="BQ20">
        <v>1</v>
      </c>
      <c r="BR20">
        <v>0</v>
      </c>
      <c r="BS20">
        <v>0</v>
      </c>
      <c r="BT20">
        <v>0</v>
      </c>
      <c r="BU20">
        <v>0</v>
      </c>
      <c r="BV20">
        <v>0</v>
      </c>
      <c r="BW20">
        <v>0</v>
      </c>
      <c r="BX20">
        <v>1</v>
      </c>
      <c r="BY20">
        <v>0</v>
      </c>
      <c r="BZ20">
        <v>0</v>
      </c>
      <c r="CA20">
        <v>0</v>
      </c>
      <c r="CB20">
        <v>0</v>
      </c>
      <c r="CC20">
        <v>0</v>
      </c>
      <c r="CD20">
        <v>1</v>
      </c>
      <c r="CE20">
        <v>1</v>
      </c>
      <c r="CF20">
        <v>0</v>
      </c>
      <c r="CG20">
        <v>0</v>
      </c>
      <c r="CH20">
        <v>0</v>
      </c>
      <c r="CI20">
        <v>0</v>
      </c>
      <c r="CJ20">
        <v>0</v>
      </c>
      <c r="CK20">
        <v>0</v>
      </c>
      <c r="CL20">
        <v>0</v>
      </c>
      <c r="CM20">
        <v>0</v>
      </c>
      <c r="CN20">
        <v>0</v>
      </c>
      <c r="CO20">
        <v>0</v>
      </c>
      <c r="CP20">
        <v>0</v>
      </c>
      <c r="CQ20">
        <v>0</v>
      </c>
      <c r="CR20">
        <v>0</v>
      </c>
      <c r="CS20">
        <v>0</v>
      </c>
      <c r="CT20" t="s">
        <v>222</v>
      </c>
      <c r="CU20" t="s">
        <v>222</v>
      </c>
      <c r="CV20" t="s">
        <v>222</v>
      </c>
      <c r="CW20" t="s">
        <v>222</v>
      </c>
      <c r="CX20" t="s">
        <v>222</v>
      </c>
      <c r="CY20" t="s">
        <v>222</v>
      </c>
      <c r="CZ20" t="s">
        <v>222</v>
      </c>
      <c r="DA20" t="s">
        <v>222</v>
      </c>
      <c r="DB20" t="s">
        <v>222</v>
      </c>
      <c r="DC20" t="s">
        <v>222</v>
      </c>
      <c r="DD20" t="s">
        <v>222</v>
      </c>
      <c r="DE20">
        <v>1</v>
      </c>
      <c r="DF20">
        <v>1</v>
      </c>
      <c r="DG20">
        <v>0</v>
      </c>
      <c r="DH20">
        <v>1</v>
      </c>
      <c r="DI20">
        <v>1</v>
      </c>
      <c r="DJ20">
        <v>0</v>
      </c>
      <c r="DK20">
        <v>0</v>
      </c>
      <c r="DL20">
        <v>0</v>
      </c>
      <c r="DM20">
        <v>0</v>
      </c>
      <c r="DN20">
        <v>0</v>
      </c>
      <c r="DO20">
        <v>0</v>
      </c>
      <c r="DP20">
        <v>0</v>
      </c>
      <c r="DQ20">
        <v>0</v>
      </c>
      <c r="DR20">
        <v>0</v>
      </c>
      <c r="DS20">
        <v>1</v>
      </c>
      <c r="DT20">
        <v>0</v>
      </c>
      <c r="DU20">
        <v>0</v>
      </c>
      <c r="DV20">
        <v>0</v>
      </c>
      <c r="DW20">
        <v>0</v>
      </c>
      <c r="DX20">
        <v>0</v>
      </c>
      <c r="DY20">
        <v>1</v>
      </c>
      <c r="DZ20">
        <v>0</v>
      </c>
      <c r="EA20">
        <v>0</v>
      </c>
      <c r="EB20">
        <v>0</v>
      </c>
      <c r="EC20">
        <v>0</v>
      </c>
      <c r="ED20">
        <v>0</v>
      </c>
      <c r="EE20">
        <v>0</v>
      </c>
      <c r="EF20">
        <v>0</v>
      </c>
      <c r="EG20">
        <v>1</v>
      </c>
      <c r="EH20">
        <v>0</v>
      </c>
      <c r="EI20">
        <v>0</v>
      </c>
      <c r="EJ20">
        <v>0</v>
      </c>
      <c r="EK20">
        <v>1</v>
      </c>
      <c r="EL20">
        <v>1</v>
      </c>
      <c r="EM20">
        <v>0</v>
      </c>
      <c r="EN20">
        <v>0</v>
      </c>
      <c r="EO20">
        <v>1</v>
      </c>
      <c r="EP20">
        <v>1</v>
      </c>
      <c r="EQ20">
        <v>0</v>
      </c>
      <c r="ER20">
        <v>0</v>
      </c>
      <c r="ES20">
        <v>0</v>
      </c>
      <c r="ET20">
        <v>0</v>
      </c>
      <c r="EU20">
        <v>0</v>
      </c>
      <c r="EV20">
        <v>1</v>
      </c>
      <c r="EW20">
        <v>0</v>
      </c>
      <c r="EX20">
        <v>0</v>
      </c>
      <c r="EY20">
        <v>0</v>
      </c>
      <c r="EZ20">
        <v>0</v>
      </c>
      <c r="FA20">
        <v>0</v>
      </c>
      <c r="FB20">
        <v>0</v>
      </c>
      <c r="FC20">
        <v>1</v>
      </c>
      <c r="FD20">
        <v>1</v>
      </c>
      <c r="FE20">
        <v>0</v>
      </c>
      <c r="FF20">
        <v>0</v>
      </c>
      <c r="FG20">
        <v>0</v>
      </c>
      <c r="FH20">
        <v>0</v>
      </c>
      <c r="FI20">
        <v>0</v>
      </c>
      <c r="FJ20">
        <v>0</v>
      </c>
      <c r="FK20">
        <v>1</v>
      </c>
      <c r="FL20">
        <v>1</v>
      </c>
      <c r="FM20">
        <v>0</v>
      </c>
      <c r="FN20">
        <v>0</v>
      </c>
      <c r="FO20">
        <v>1</v>
      </c>
      <c r="FP20">
        <v>1</v>
      </c>
      <c r="FQ20">
        <v>1</v>
      </c>
      <c r="FR20">
        <v>0</v>
      </c>
      <c r="FS20">
        <v>0</v>
      </c>
      <c r="FT20">
        <v>0</v>
      </c>
      <c r="FU20">
        <v>0</v>
      </c>
      <c r="FV20">
        <v>0</v>
      </c>
      <c r="FW20">
        <v>1</v>
      </c>
      <c r="FX20">
        <v>0</v>
      </c>
      <c r="FY20">
        <v>0</v>
      </c>
      <c r="FZ20">
        <v>0</v>
      </c>
      <c r="GA20">
        <v>1</v>
      </c>
      <c r="GB20">
        <v>0</v>
      </c>
      <c r="GC20">
        <v>0</v>
      </c>
      <c r="GD20">
        <v>0</v>
      </c>
      <c r="GE20">
        <v>0</v>
      </c>
      <c r="GF20">
        <v>0</v>
      </c>
      <c r="GG20">
        <v>1</v>
      </c>
      <c r="GH20">
        <v>0</v>
      </c>
      <c r="GI20">
        <v>0</v>
      </c>
      <c r="GJ20">
        <v>0</v>
      </c>
      <c r="GK20">
        <v>0</v>
      </c>
      <c r="GL20">
        <v>0</v>
      </c>
      <c r="GM20">
        <v>1</v>
      </c>
      <c r="GN20">
        <v>1</v>
      </c>
      <c r="GO20">
        <v>0</v>
      </c>
      <c r="GP20">
        <v>0</v>
      </c>
      <c r="GQ20">
        <v>0</v>
      </c>
      <c r="GR20">
        <v>0</v>
      </c>
      <c r="GS20">
        <v>0</v>
      </c>
      <c r="GT20">
        <v>0</v>
      </c>
      <c r="GU20">
        <v>0</v>
      </c>
      <c r="GV20">
        <v>0</v>
      </c>
      <c r="GW20">
        <v>0</v>
      </c>
      <c r="GX20">
        <v>0</v>
      </c>
      <c r="GY20">
        <v>0</v>
      </c>
      <c r="GZ20">
        <v>0</v>
      </c>
      <c r="HA20">
        <v>0</v>
      </c>
      <c r="HB20">
        <v>0</v>
      </c>
      <c r="HC20" t="s">
        <v>222</v>
      </c>
      <c r="HD20" t="s">
        <v>222</v>
      </c>
      <c r="HE20" t="s">
        <v>222</v>
      </c>
      <c r="HF20" t="s">
        <v>222</v>
      </c>
      <c r="HG20" t="s">
        <v>222</v>
      </c>
      <c r="HH20" t="s">
        <v>222</v>
      </c>
      <c r="HI20" t="s">
        <v>222</v>
      </c>
      <c r="HJ20" t="s">
        <v>222</v>
      </c>
      <c r="HK20" t="s">
        <v>222</v>
      </c>
      <c r="HL20" t="s">
        <v>222</v>
      </c>
      <c r="HM20" t="s">
        <v>222</v>
      </c>
      <c r="HN20" t="s">
        <v>222</v>
      </c>
    </row>
    <row r="21" spans="1:222" x14ac:dyDescent="0.35">
      <c r="A21" t="s">
        <v>224</v>
      </c>
      <c r="B21" s="1">
        <v>43704</v>
      </c>
      <c r="C21" s="1">
        <v>43738</v>
      </c>
      <c r="D21">
        <v>2</v>
      </c>
      <c r="E21">
        <v>1</v>
      </c>
      <c r="F21">
        <v>1</v>
      </c>
      <c r="G21">
        <v>1</v>
      </c>
      <c r="H21">
        <v>0</v>
      </c>
      <c r="I21">
        <v>1</v>
      </c>
      <c r="J21">
        <v>1</v>
      </c>
      <c r="K21">
        <v>0</v>
      </c>
      <c r="L21">
        <v>0</v>
      </c>
      <c r="M21">
        <v>0</v>
      </c>
      <c r="N21">
        <v>0</v>
      </c>
      <c r="O21">
        <v>0</v>
      </c>
      <c r="P21">
        <v>0</v>
      </c>
      <c r="Q21">
        <v>0</v>
      </c>
      <c r="R21">
        <v>0</v>
      </c>
      <c r="S21">
        <v>0</v>
      </c>
      <c r="T21">
        <v>1</v>
      </c>
      <c r="U21">
        <v>0</v>
      </c>
      <c r="V21">
        <v>0</v>
      </c>
      <c r="W21">
        <v>0</v>
      </c>
      <c r="X21">
        <v>0</v>
      </c>
      <c r="Y21">
        <v>1</v>
      </c>
      <c r="Z21">
        <v>0</v>
      </c>
      <c r="AA21">
        <v>0</v>
      </c>
      <c r="AB21">
        <v>0</v>
      </c>
      <c r="AC21">
        <v>0</v>
      </c>
      <c r="AD21">
        <v>0</v>
      </c>
      <c r="AE21">
        <v>1</v>
      </c>
      <c r="AF21">
        <v>0</v>
      </c>
      <c r="AG21">
        <v>1</v>
      </c>
      <c r="AH21">
        <v>1</v>
      </c>
      <c r="AI21">
        <v>0</v>
      </c>
      <c r="AJ21">
        <v>0</v>
      </c>
      <c r="AK21">
        <v>0</v>
      </c>
      <c r="AL21">
        <v>0</v>
      </c>
      <c r="AM21">
        <v>0</v>
      </c>
      <c r="AN21">
        <v>1</v>
      </c>
      <c r="AO21">
        <v>1</v>
      </c>
      <c r="AP21">
        <v>0</v>
      </c>
      <c r="AQ21">
        <v>0</v>
      </c>
      <c r="AR21">
        <v>0</v>
      </c>
      <c r="AS21">
        <v>1</v>
      </c>
      <c r="AT21">
        <v>1</v>
      </c>
      <c r="AU21">
        <v>1</v>
      </c>
      <c r="AV21">
        <v>0</v>
      </c>
      <c r="AW21">
        <v>0</v>
      </c>
      <c r="AX21">
        <v>0</v>
      </c>
      <c r="AY21">
        <v>0</v>
      </c>
      <c r="AZ21">
        <v>0</v>
      </c>
      <c r="BA21">
        <v>0</v>
      </c>
      <c r="BB21">
        <v>1</v>
      </c>
      <c r="BC21">
        <v>1</v>
      </c>
      <c r="BD21">
        <v>0</v>
      </c>
      <c r="BE21">
        <v>0</v>
      </c>
      <c r="BF21">
        <v>1</v>
      </c>
      <c r="BG21">
        <v>1</v>
      </c>
      <c r="BH21">
        <v>1</v>
      </c>
      <c r="BI21">
        <v>0</v>
      </c>
      <c r="BJ21">
        <v>0</v>
      </c>
      <c r="BK21">
        <v>0</v>
      </c>
      <c r="BL21">
        <v>0</v>
      </c>
      <c r="BM21">
        <v>0</v>
      </c>
      <c r="BN21">
        <v>1</v>
      </c>
      <c r="BO21">
        <v>0</v>
      </c>
      <c r="BP21">
        <v>0</v>
      </c>
      <c r="BQ21">
        <v>1</v>
      </c>
      <c r="BR21">
        <v>0</v>
      </c>
      <c r="BS21">
        <v>0</v>
      </c>
      <c r="BT21">
        <v>0</v>
      </c>
      <c r="BU21">
        <v>0</v>
      </c>
      <c r="BV21">
        <v>0</v>
      </c>
      <c r="BW21">
        <v>0</v>
      </c>
      <c r="BX21">
        <v>1</v>
      </c>
      <c r="BY21">
        <v>0</v>
      </c>
      <c r="BZ21">
        <v>0</v>
      </c>
      <c r="CA21">
        <v>0</v>
      </c>
      <c r="CB21">
        <v>0</v>
      </c>
      <c r="CC21">
        <v>0</v>
      </c>
      <c r="CD21">
        <v>1</v>
      </c>
      <c r="CE21">
        <v>1</v>
      </c>
      <c r="CF21">
        <v>0</v>
      </c>
      <c r="CG21">
        <v>0</v>
      </c>
      <c r="CH21">
        <v>0</v>
      </c>
      <c r="CI21">
        <v>0</v>
      </c>
      <c r="CJ21">
        <v>0</v>
      </c>
      <c r="CK21">
        <v>0</v>
      </c>
      <c r="CL21">
        <v>0</v>
      </c>
      <c r="CM21">
        <v>0</v>
      </c>
      <c r="CN21">
        <v>0</v>
      </c>
      <c r="CO21">
        <v>0</v>
      </c>
      <c r="CP21">
        <v>0</v>
      </c>
      <c r="CQ21">
        <v>0</v>
      </c>
      <c r="CR21">
        <v>0</v>
      </c>
      <c r="CS21">
        <v>0</v>
      </c>
      <c r="CT21" t="s">
        <v>222</v>
      </c>
      <c r="CU21" t="s">
        <v>222</v>
      </c>
      <c r="CV21" t="s">
        <v>222</v>
      </c>
      <c r="CW21" t="s">
        <v>222</v>
      </c>
      <c r="CX21" t="s">
        <v>222</v>
      </c>
      <c r="CY21" t="s">
        <v>222</v>
      </c>
      <c r="CZ21" t="s">
        <v>222</v>
      </c>
      <c r="DA21" t="s">
        <v>222</v>
      </c>
      <c r="DB21" t="s">
        <v>222</v>
      </c>
      <c r="DC21" t="s">
        <v>222</v>
      </c>
      <c r="DD21" t="s">
        <v>222</v>
      </c>
      <c r="DE21">
        <v>1</v>
      </c>
      <c r="DF21">
        <v>1</v>
      </c>
      <c r="DG21">
        <v>0</v>
      </c>
      <c r="DH21">
        <v>1</v>
      </c>
      <c r="DI21">
        <v>1</v>
      </c>
      <c r="DJ21">
        <v>0</v>
      </c>
      <c r="DK21">
        <v>0</v>
      </c>
      <c r="DL21">
        <v>0</v>
      </c>
      <c r="DM21">
        <v>0</v>
      </c>
      <c r="DN21">
        <v>0</v>
      </c>
      <c r="DO21">
        <v>0</v>
      </c>
      <c r="DP21">
        <v>0</v>
      </c>
      <c r="DQ21">
        <v>0</v>
      </c>
      <c r="DR21">
        <v>0</v>
      </c>
      <c r="DS21">
        <v>1</v>
      </c>
      <c r="DT21">
        <v>0</v>
      </c>
      <c r="DU21">
        <v>0</v>
      </c>
      <c r="DV21">
        <v>0</v>
      </c>
      <c r="DW21">
        <v>0</v>
      </c>
      <c r="DX21">
        <v>0</v>
      </c>
      <c r="DY21">
        <v>1</v>
      </c>
      <c r="DZ21">
        <v>0</v>
      </c>
      <c r="EA21">
        <v>0</v>
      </c>
      <c r="EB21">
        <v>0</v>
      </c>
      <c r="EC21">
        <v>0</v>
      </c>
      <c r="ED21">
        <v>0</v>
      </c>
      <c r="EE21">
        <v>0</v>
      </c>
      <c r="EF21">
        <v>0</v>
      </c>
      <c r="EG21">
        <v>1</v>
      </c>
      <c r="EH21">
        <v>0</v>
      </c>
      <c r="EI21">
        <v>0</v>
      </c>
      <c r="EJ21">
        <v>0</v>
      </c>
      <c r="EK21">
        <v>1</v>
      </c>
      <c r="EL21">
        <v>1</v>
      </c>
      <c r="EM21">
        <v>0</v>
      </c>
      <c r="EN21">
        <v>0</v>
      </c>
      <c r="EO21">
        <v>1</v>
      </c>
      <c r="EP21">
        <v>1</v>
      </c>
      <c r="EQ21">
        <v>0</v>
      </c>
      <c r="ER21">
        <v>0</v>
      </c>
      <c r="ES21">
        <v>0</v>
      </c>
      <c r="ET21">
        <v>0</v>
      </c>
      <c r="EU21">
        <v>0</v>
      </c>
      <c r="EV21">
        <v>1</v>
      </c>
      <c r="EW21">
        <v>0</v>
      </c>
      <c r="EX21">
        <v>0</v>
      </c>
      <c r="EY21">
        <v>0</v>
      </c>
      <c r="EZ21">
        <v>0</v>
      </c>
      <c r="FA21">
        <v>0</v>
      </c>
      <c r="FB21">
        <v>0</v>
      </c>
      <c r="FC21">
        <v>1</v>
      </c>
      <c r="FD21">
        <v>1</v>
      </c>
      <c r="FE21">
        <v>0</v>
      </c>
      <c r="FF21">
        <v>0</v>
      </c>
      <c r="FG21">
        <v>0</v>
      </c>
      <c r="FH21">
        <v>0</v>
      </c>
      <c r="FI21">
        <v>0</v>
      </c>
      <c r="FJ21">
        <v>0</v>
      </c>
      <c r="FK21">
        <v>1</v>
      </c>
      <c r="FL21">
        <v>1</v>
      </c>
      <c r="FM21">
        <v>0</v>
      </c>
      <c r="FN21">
        <v>0</v>
      </c>
      <c r="FO21">
        <v>1</v>
      </c>
      <c r="FP21">
        <v>1</v>
      </c>
      <c r="FQ21">
        <v>1</v>
      </c>
      <c r="FR21">
        <v>0</v>
      </c>
      <c r="FS21">
        <v>0</v>
      </c>
      <c r="FT21">
        <v>0</v>
      </c>
      <c r="FU21">
        <v>0</v>
      </c>
      <c r="FV21">
        <v>0</v>
      </c>
      <c r="FW21">
        <v>1</v>
      </c>
      <c r="FX21">
        <v>0</v>
      </c>
      <c r="FY21">
        <v>0</v>
      </c>
      <c r="FZ21">
        <v>0</v>
      </c>
      <c r="GA21">
        <v>1</v>
      </c>
      <c r="GB21">
        <v>0</v>
      </c>
      <c r="GC21">
        <v>0</v>
      </c>
      <c r="GD21">
        <v>0</v>
      </c>
      <c r="GE21">
        <v>0</v>
      </c>
      <c r="GF21">
        <v>0</v>
      </c>
      <c r="GG21">
        <v>1</v>
      </c>
      <c r="GH21">
        <v>0</v>
      </c>
      <c r="GI21">
        <v>0</v>
      </c>
      <c r="GJ21">
        <v>0</v>
      </c>
      <c r="GK21">
        <v>0</v>
      </c>
      <c r="GL21">
        <v>0</v>
      </c>
      <c r="GM21">
        <v>1</v>
      </c>
      <c r="GN21">
        <v>1</v>
      </c>
      <c r="GO21">
        <v>0</v>
      </c>
      <c r="GP21">
        <v>0</v>
      </c>
      <c r="GQ21">
        <v>0</v>
      </c>
      <c r="GR21">
        <v>0</v>
      </c>
      <c r="GS21">
        <v>0</v>
      </c>
      <c r="GT21">
        <v>0</v>
      </c>
      <c r="GU21">
        <v>0</v>
      </c>
      <c r="GV21">
        <v>0</v>
      </c>
      <c r="GW21">
        <v>0</v>
      </c>
      <c r="GX21">
        <v>0</v>
      </c>
      <c r="GY21">
        <v>0</v>
      </c>
      <c r="GZ21">
        <v>0</v>
      </c>
      <c r="HA21">
        <v>0</v>
      </c>
      <c r="HB21">
        <v>0</v>
      </c>
      <c r="HC21" t="s">
        <v>222</v>
      </c>
      <c r="HD21" t="s">
        <v>222</v>
      </c>
      <c r="HE21" t="s">
        <v>222</v>
      </c>
      <c r="HF21" t="s">
        <v>222</v>
      </c>
      <c r="HG21" t="s">
        <v>222</v>
      </c>
      <c r="HH21" t="s">
        <v>222</v>
      </c>
      <c r="HI21" t="s">
        <v>222</v>
      </c>
      <c r="HJ21" t="s">
        <v>222</v>
      </c>
      <c r="HK21" t="s">
        <v>222</v>
      </c>
      <c r="HL21" t="s">
        <v>222</v>
      </c>
      <c r="HM21" t="s">
        <v>222</v>
      </c>
      <c r="HN21" t="s">
        <v>222</v>
      </c>
    </row>
    <row r="22" spans="1:222" x14ac:dyDescent="0.35">
      <c r="A22" t="s">
        <v>224</v>
      </c>
      <c r="B22" s="1">
        <v>43739</v>
      </c>
      <c r="C22" s="1">
        <v>43769</v>
      </c>
      <c r="D22">
        <v>2</v>
      </c>
      <c r="E22">
        <v>1</v>
      </c>
      <c r="F22">
        <v>1</v>
      </c>
      <c r="G22">
        <v>1</v>
      </c>
      <c r="H22">
        <v>0</v>
      </c>
      <c r="I22">
        <v>1</v>
      </c>
      <c r="J22">
        <v>1</v>
      </c>
      <c r="K22">
        <v>0</v>
      </c>
      <c r="L22">
        <v>0</v>
      </c>
      <c r="M22">
        <v>0</v>
      </c>
      <c r="N22">
        <v>0</v>
      </c>
      <c r="O22">
        <v>0</v>
      </c>
      <c r="P22">
        <v>0</v>
      </c>
      <c r="Q22">
        <v>0</v>
      </c>
      <c r="R22">
        <v>0</v>
      </c>
      <c r="S22">
        <v>0</v>
      </c>
      <c r="T22">
        <v>1</v>
      </c>
      <c r="U22">
        <v>0</v>
      </c>
      <c r="V22">
        <v>0</v>
      </c>
      <c r="W22">
        <v>0</v>
      </c>
      <c r="X22">
        <v>0</v>
      </c>
      <c r="Y22">
        <v>1</v>
      </c>
      <c r="Z22">
        <v>0</v>
      </c>
      <c r="AA22">
        <v>0</v>
      </c>
      <c r="AB22">
        <v>0</v>
      </c>
      <c r="AC22">
        <v>0</v>
      </c>
      <c r="AD22">
        <v>0</v>
      </c>
      <c r="AE22">
        <v>1</v>
      </c>
      <c r="AF22">
        <v>0</v>
      </c>
      <c r="AG22">
        <v>1</v>
      </c>
      <c r="AH22">
        <v>1</v>
      </c>
      <c r="AI22">
        <v>0</v>
      </c>
      <c r="AJ22">
        <v>0</v>
      </c>
      <c r="AK22">
        <v>0</v>
      </c>
      <c r="AL22">
        <v>0</v>
      </c>
      <c r="AM22">
        <v>0</v>
      </c>
      <c r="AN22">
        <v>1</v>
      </c>
      <c r="AO22">
        <v>1</v>
      </c>
      <c r="AP22">
        <v>0</v>
      </c>
      <c r="AQ22">
        <v>0</v>
      </c>
      <c r="AR22">
        <v>0</v>
      </c>
      <c r="AS22">
        <v>1</v>
      </c>
      <c r="AT22">
        <v>1</v>
      </c>
      <c r="AU22">
        <v>1</v>
      </c>
      <c r="AV22">
        <v>0</v>
      </c>
      <c r="AW22">
        <v>0</v>
      </c>
      <c r="AX22">
        <v>0</v>
      </c>
      <c r="AY22">
        <v>0</v>
      </c>
      <c r="AZ22">
        <v>0</v>
      </c>
      <c r="BA22">
        <v>0</v>
      </c>
      <c r="BB22">
        <v>1</v>
      </c>
      <c r="BC22">
        <v>1</v>
      </c>
      <c r="BD22">
        <v>0</v>
      </c>
      <c r="BE22">
        <v>0</v>
      </c>
      <c r="BF22">
        <v>1</v>
      </c>
      <c r="BG22">
        <v>1</v>
      </c>
      <c r="BH22">
        <v>1</v>
      </c>
      <c r="BI22">
        <v>0</v>
      </c>
      <c r="BJ22">
        <v>0</v>
      </c>
      <c r="BK22">
        <v>0</v>
      </c>
      <c r="BL22">
        <v>0</v>
      </c>
      <c r="BM22">
        <v>0</v>
      </c>
      <c r="BN22">
        <v>1</v>
      </c>
      <c r="BO22">
        <v>0</v>
      </c>
      <c r="BP22">
        <v>0</v>
      </c>
      <c r="BQ22">
        <v>1</v>
      </c>
      <c r="BR22">
        <v>0</v>
      </c>
      <c r="BS22">
        <v>0</v>
      </c>
      <c r="BT22">
        <v>0</v>
      </c>
      <c r="BU22">
        <v>0</v>
      </c>
      <c r="BV22">
        <v>0</v>
      </c>
      <c r="BW22">
        <v>0</v>
      </c>
      <c r="BX22">
        <v>1</v>
      </c>
      <c r="BY22">
        <v>0</v>
      </c>
      <c r="BZ22">
        <v>0</v>
      </c>
      <c r="CA22">
        <v>0</v>
      </c>
      <c r="CB22">
        <v>0</v>
      </c>
      <c r="CC22">
        <v>0</v>
      </c>
      <c r="CD22">
        <v>1</v>
      </c>
      <c r="CE22">
        <v>1</v>
      </c>
      <c r="CF22">
        <v>0</v>
      </c>
      <c r="CG22">
        <v>0</v>
      </c>
      <c r="CH22">
        <v>0</v>
      </c>
      <c r="CI22">
        <v>0</v>
      </c>
      <c r="CJ22">
        <v>0</v>
      </c>
      <c r="CK22">
        <v>0</v>
      </c>
      <c r="CL22">
        <v>0</v>
      </c>
      <c r="CM22">
        <v>0</v>
      </c>
      <c r="CN22">
        <v>0</v>
      </c>
      <c r="CO22">
        <v>0</v>
      </c>
      <c r="CP22">
        <v>0</v>
      </c>
      <c r="CQ22">
        <v>0</v>
      </c>
      <c r="CR22">
        <v>0</v>
      </c>
      <c r="CS22">
        <v>0</v>
      </c>
      <c r="CT22" t="s">
        <v>222</v>
      </c>
      <c r="CU22" t="s">
        <v>222</v>
      </c>
      <c r="CV22" t="s">
        <v>222</v>
      </c>
      <c r="CW22" t="s">
        <v>222</v>
      </c>
      <c r="CX22" t="s">
        <v>222</v>
      </c>
      <c r="CY22" t="s">
        <v>222</v>
      </c>
      <c r="CZ22" t="s">
        <v>222</v>
      </c>
      <c r="DA22" t="s">
        <v>222</v>
      </c>
      <c r="DB22" t="s">
        <v>222</v>
      </c>
      <c r="DC22" t="s">
        <v>222</v>
      </c>
      <c r="DD22" t="s">
        <v>222</v>
      </c>
      <c r="DE22">
        <v>1</v>
      </c>
      <c r="DF22">
        <v>1</v>
      </c>
      <c r="DG22">
        <v>0</v>
      </c>
      <c r="DH22">
        <v>1</v>
      </c>
      <c r="DI22">
        <v>1</v>
      </c>
      <c r="DJ22">
        <v>0</v>
      </c>
      <c r="DK22">
        <v>0</v>
      </c>
      <c r="DL22">
        <v>0</v>
      </c>
      <c r="DM22">
        <v>0</v>
      </c>
      <c r="DN22">
        <v>0</v>
      </c>
      <c r="DO22">
        <v>0</v>
      </c>
      <c r="DP22">
        <v>0</v>
      </c>
      <c r="DQ22">
        <v>0</v>
      </c>
      <c r="DR22">
        <v>0</v>
      </c>
      <c r="DS22">
        <v>1</v>
      </c>
      <c r="DT22">
        <v>0</v>
      </c>
      <c r="DU22">
        <v>0</v>
      </c>
      <c r="DV22">
        <v>0</v>
      </c>
      <c r="DW22">
        <v>0</v>
      </c>
      <c r="DX22">
        <v>0</v>
      </c>
      <c r="DY22">
        <v>1</v>
      </c>
      <c r="DZ22">
        <v>0</v>
      </c>
      <c r="EA22">
        <v>0</v>
      </c>
      <c r="EB22">
        <v>0</v>
      </c>
      <c r="EC22">
        <v>0</v>
      </c>
      <c r="ED22">
        <v>0</v>
      </c>
      <c r="EE22">
        <v>0</v>
      </c>
      <c r="EF22">
        <v>0</v>
      </c>
      <c r="EG22">
        <v>1</v>
      </c>
      <c r="EH22">
        <v>0</v>
      </c>
      <c r="EI22">
        <v>0</v>
      </c>
      <c r="EJ22">
        <v>0</v>
      </c>
      <c r="EK22">
        <v>1</v>
      </c>
      <c r="EL22">
        <v>1</v>
      </c>
      <c r="EM22">
        <v>0</v>
      </c>
      <c r="EN22">
        <v>0</v>
      </c>
      <c r="EO22">
        <v>1</v>
      </c>
      <c r="EP22">
        <v>1</v>
      </c>
      <c r="EQ22">
        <v>0</v>
      </c>
      <c r="ER22">
        <v>0</v>
      </c>
      <c r="ES22">
        <v>0</v>
      </c>
      <c r="ET22">
        <v>0</v>
      </c>
      <c r="EU22">
        <v>0</v>
      </c>
      <c r="EV22">
        <v>1</v>
      </c>
      <c r="EW22">
        <v>0</v>
      </c>
      <c r="EX22">
        <v>0</v>
      </c>
      <c r="EY22">
        <v>0</v>
      </c>
      <c r="EZ22">
        <v>0</v>
      </c>
      <c r="FA22">
        <v>0</v>
      </c>
      <c r="FB22">
        <v>0</v>
      </c>
      <c r="FC22">
        <v>1</v>
      </c>
      <c r="FD22">
        <v>1</v>
      </c>
      <c r="FE22">
        <v>0</v>
      </c>
      <c r="FF22">
        <v>0</v>
      </c>
      <c r="FG22">
        <v>0</v>
      </c>
      <c r="FH22">
        <v>0</v>
      </c>
      <c r="FI22">
        <v>0</v>
      </c>
      <c r="FJ22">
        <v>0</v>
      </c>
      <c r="FK22">
        <v>1</v>
      </c>
      <c r="FL22">
        <v>1</v>
      </c>
      <c r="FM22">
        <v>0</v>
      </c>
      <c r="FN22">
        <v>0</v>
      </c>
      <c r="FO22">
        <v>1</v>
      </c>
      <c r="FP22">
        <v>1</v>
      </c>
      <c r="FQ22">
        <v>1</v>
      </c>
      <c r="FR22">
        <v>0</v>
      </c>
      <c r="FS22">
        <v>0</v>
      </c>
      <c r="FT22">
        <v>0</v>
      </c>
      <c r="FU22">
        <v>0</v>
      </c>
      <c r="FV22">
        <v>0</v>
      </c>
      <c r="FW22">
        <v>1</v>
      </c>
      <c r="FX22">
        <v>0</v>
      </c>
      <c r="FY22">
        <v>0</v>
      </c>
      <c r="FZ22">
        <v>0</v>
      </c>
      <c r="GA22">
        <v>1</v>
      </c>
      <c r="GB22">
        <v>0</v>
      </c>
      <c r="GC22">
        <v>0</v>
      </c>
      <c r="GD22">
        <v>0</v>
      </c>
      <c r="GE22">
        <v>0</v>
      </c>
      <c r="GF22">
        <v>0</v>
      </c>
      <c r="GG22">
        <v>1</v>
      </c>
      <c r="GH22">
        <v>0</v>
      </c>
      <c r="GI22">
        <v>0</v>
      </c>
      <c r="GJ22">
        <v>0</v>
      </c>
      <c r="GK22">
        <v>0</v>
      </c>
      <c r="GL22">
        <v>0</v>
      </c>
      <c r="GM22">
        <v>1</v>
      </c>
      <c r="GN22">
        <v>1</v>
      </c>
      <c r="GO22">
        <v>0</v>
      </c>
      <c r="GP22">
        <v>0</v>
      </c>
      <c r="GQ22">
        <v>0</v>
      </c>
      <c r="GR22">
        <v>0</v>
      </c>
      <c r="GS22">
        <v>0</v>
      </c>
      <c r="GT22">
        <v>0</v>
      </c>
      <c r="GU22">
        <v>0</v>
      </c>
      <c r="GV22">
        <v>0</v>
      </c>
      <c r="GW22">
        <v>0</v>
      </c>
      <c r="GX22">
        <v>0</v>
      </c>
      <c r="GY22">
        <v>0</v>
      </c>
      <c r="GZ22">
        <v>0</v>
      </c>
      <c r="HA22">
        <v>0</v>
      </c>
      <c r="HB22">
        <v>0</v>
      </c>
      <c r="HC22" t="s">
        <v>222</v>
      </c>
      <c r="HD22" t="s">
        <v>222</v>
      </c>
      <c r="HE22" t="s">
        <v>222</v>
      </c>
      <c r="HF22" t="s">
        <v>222</v>
      </c>
      <c r="HG22" t="s">
        <v>222</v>
      </c>
      <c r="HH22" t="s">
        <v>222</v>
      </c>
      <c r="HI22" t="s">
        <v>222</v>
      </c>
      <c r="HJ22" t="s">
        <v>222</v>
      </c>
      <c r="HK22" t="s">
        <v>222</v>
      </c>
      <c r="HL22" t="s">
        <v>222</v>
      </c>
      <c r="HM22" t="s">
        <v>222</v>
      </c>
      <c r="HN22" t="s">
        <v>222</v>
      </c>
    </row>
    <row r="23" spans="1:222" x14ac:dyDescent="0.35">
      <c r="A23" t="s">
        <v>224</v>
      </c>
      <c r="B23" s="1">
        <v>43770</v>
      </c>
      <c r="C23" s="1">
        <v>43830</v>
      </c>
      <c r="D23">
        <v>2</v>
      </c>
      <c r="E23">
        <v>1</v>
      </c>
      <c r="F23">
        <v>1</v>
      </c>
      <c r="G23">
        <v>1</v>
      </c>
      <c r="H23">
        <v>0</v>
      </c>
      <c r="I23">
        <v>1</v>
      </c>
      <c r="J23">
        <v>1</v>
      </c>
      <c r="K23">
        <v>0</v>
      </c>
      <c r="L23">
        <v>0</v>
      </c>
      <c r="M23">
        <v>0</v>
      </c>
      <c r="N23">
        <v>0</v>
      </c>
      <c r="O23">
        <v>0</v>
      </c>
      <c r="P23">
        <v>0</v>
      </c>
      <c r="Q23">
        <v>0</v>
      </c>
      <c r="R23">
        <v>0</v>
      </c>
      <c r="S23">
        <v>0</v>
      </c>
      <c r="T23">
        <v>1</v>
      </c>
      <c r="U23">
        <v>0</v>
      </c>
      <c r="V23">
        <v>0</v>
      </c>
      <c r="W23">
        <v>0</v>
      </c>
      <c r="X23">
        <v>0</v>
      </c>
      <c r="Y23">
        <v>1</v>
      </c>
      <c r="Z23">
        <v>0</v>
      </c>
      <c r="AA23">
        <v>0</v>
      </c>
      <c r="AB23">
        <v>0</v>
      </c>
      <c r="AC23">
        <v>0</v>
      </c>
      <c r="AD23">
        <v>0</v>
      </c>
      <c r="AE23">
        <v>1</v>
      </c>
      <c r="AF23">
        <v>0</v>
      </c>
      <c r="AG23">
        <v>1</v>
      </c>
      <c r="AH23">
        <v>1</v>
      </c>
      <c r="AI23">
        <v>0</v>
      </c>
      <c r="AJ23">
        <v>0</v>
      </c>
      <c r="AK23">
        <v>0</v>
      </c>
      <c r="AL23">
        <v>0</v>
      </c>
      <c r="AM23">
        <v>0</v>
      </c>
      <c r="AN23">
        <v>1</v>
      </c>
      <c r="AO23">
        <v>1</v>
      </c>
      <c r="AP23">
        <v>0</v>
      </c>
      <c r="AQ23">
        <v>0</v>
      </c>
      <c r="AR23">
        <v>0</v>
      </c>
      <c r="AS23">
        <v>1</v>
      </c>
      <c r="AT23">
        <v>1</v>
      </c>
      <c r="AU23">
        <v>1</v>
      </c>
      <c r="AV23">
        <v>0</v>
      </c>
      <c r="AW23">
        <v>0</v>
      </c>
      <c r="AX23">
        <v>0</v>
      </c>
      <c r="AY23">
        <v>0</v>
      </c>
      <c r="AZ23">
        <v>0</v>
      </c>
      <c r="BA23">
        <v>0</v>
      </c>
      <c r="BB23">
        <v>1</v>
      </c>
      <c r="BC23">
        <v>1</v>
      </c>
      <c r="BD23">
        <v>0</v>
      </c>
      <c r="BE23">
        <v>0</v>
      </c>
      <c r="BF23">
        <v>1</v>
      </c>
      <c r="BG23">
        <v>1</v>
      </c>
      <c r="BH23">
        <v>1</v>
      </c>
      <c r="BI23">
        <v>0</v>
      </c>
      <c r="BJ23">
        <v>0</v>
      </c>
      <c r="BK23">
        <v>0</v>
      </c>
      <c r="BL23">
        <v>0</v>
      </c>
      <c r="BM23">
        <v>0</v>
      </c>
      <c r="BN23">
        <v>1</v>
      </c>
      <c r="BO23">
        <v>0</v>
      </c>
      <c r="BP23">
        <v>0</v>
      </c>
      <c r="BQ23">
        <v>1</v>
      </c>
      <c r="BR23">
        <v>0</v>
      </c>
      <c r="BS23">
        <v>0</v>
      </c>
      <c r="BT23">
        <v>0</v>
      </c>
      <c r="BU23">
        <v>0</v>
      </c>
      <c r="BV23">
        <v>0</v>
      </c>
      <c r="BW23">
        <v>0</v>
      </c>
      <c r="BX23">
        <v>1</v>
      </c>
      <c r="BY23">
        <v>0</v>
      </c>
      <c r="BZ23">
        <v>0</v>
      </c>
      <c r="CA23">
        <v>0</v>
      </c>
      <c r="CB23">
        <v>0</v>
      </c>
      <c r="CC23">
        <v>0</v>
      </c>
      <c r="CD23">
        <v>1</v>
      </c>
      <c r="CE23">
        <v>1</v>
      </c>
      <c r="CF23">
        <v>0</v>
      </c>
      <c r="CG23">
        <v>0</v>
      </c>
      <c r="CH23">
        <v>0</v>
      </c>
      <c r="CI23">
        <v>0</v>
      </c>
      <c r="CJ23">
        <v>0</v>
      </c>
      <c r="CK23">
        <v>0</v>
      </c>
      <c r="CL23">
        <v>0</v>
      </c>
      <c r="CM23">
        <v>0</v>
      </c>
      <c r="CN23">
        <v>0</v>
      </c>
      <c r="CO23">
        <v>0</v>
      </c>
      <c r="CP23">
        <v>0</v>
      </c>
      <c r="CQ23">
        <v>0</v>
      </c>
      <c r="CR23">
        <v>0</v>
      </c>
      <c r="CS23">
        <v>0</v>
      </c>
      <c r="CT23" t="s">
        <v>222</v>
      </c>
      <c r="CU23" t="s">
        <v>222</v>
      </c>
      <c r="CV23" t="s">
        <v>222</v>
      </c>
      <c r="CW23" t="s">
        <v>222</v>
      </c>
      <c r="CX23" t="s">
        <v>222</v>
      </c>
      <c r="CY23" t="s">
        <v>222</v>
      </c>
      <c r="CZ23" t="s">
        <v>222</v>
      </c>
      <c r="DA23" t="s">
        <v>222</v>
      </c>
      <c r="DB23" t="s">
        <v>222</v>
      </c>
      <c r="DC23" t="s">
        <v>222</v>
      </c>
      <c r="DD23" t="s">
        <v>222</v>
      </c>
      <c r="DE23">
        <v>1</v>
      </c>
      <c r="DF23">
        <v>1</v>
      </c>
      <c r="DG23">
        <v>0</v>
      </c>
      <c r="DH23">
        <v>1</v>
      </c>
      <c r="DI23">
        <v>1</v>
      </c>
      <c r="DJ23">
        <v>0</v>
      </c>
      <c r="DK23">
        <v>0</v>
      </c>
      <c r="DL23">
        <v>0</v>
      </c>
      <c r="DM23">
        <v>0</v>
      </c>
      <c r="DN23">
        <v>0</v>
      </c>
      <c r="DO23">
        <v>0</v>
      </c>
      <c r="DP23">
        <v>0</v>
      </c>
      <c r="DQ23">
        <v>0</v>
      </c>
      <c r="DR23">
        <v>0</v>
      </c>
      <c r="DS23">
        <v>1</v>
      </c>
      <c r="DT23">
        <v>0</v>
      </c>
      <c r="DU23">
        <v>0</v>
      </c>
      <c r="DV23">
        <v>0</v>
      </c>
      <c r="DW23">
        <v>0</v>
      </c>
      <c r="DX23">
        <v>0</v>
      </c>
      <c r="DY23">
        <v>1</v>
      </c>
      <c r="DZ23">
        <v>0</v>
      </c>
      <c r="EA23">
        <v>0</v>
      </c>
      <c r="EB23">
        <v>0</v>
      </c>
      <c r="EC23">
        <v>0</v>
      </c>
      <c r="ED23">
        <v>0</v>
      </c>
      <c r="EE23">
        <v>0</v>
      </c>
      <c r="EF23">
        <v>0</v>
      </c>
      <c r="EG23">
        <v>1</v>
      </c>
      <c r="EH23">
        <v>0</v>
      </c>
      <c r="EI23">
        <v>0</v>
      </c>
      <c r="EJ23">
        <v>0</v>
      </c>
      <c r="EK23">
        <v>1</v>
      </c>
      <c r="EL23">
        <v>1</v>
      </c>
      <c r="EM23">
        <v>0</v>
      </c>
      <c r="EN23">
        <v>0</v>
      </c>
      <c r="EO23">
        <v>1</v>
      </c>
      <c r="EP23">
        <v>1</v>
      </c>
      <c r="EQ23">
        <v>0</v>
      </c>
      <c r="ER23">
        <v>0</v>
      </c>
      <c r="ES23">
        <v>0</v>
      </c>
      <c r="ET23">
        <v>0</v>
      </c>
      <c r="EU23">
        <v>0</v>
      </c>
      <c r="EV23">
        <v>1</v>
      </c>
      <c r="EW23">
        <v>0</v>
      </c>
      <c r="EX23">
        <v>0</v>
      </c>
      <c r="EY23">
        <v>0</v>
      </c>
      <c r="EZ23">
        <v>0</v>
      </c>
      <c r="FA23">
        <v>0</v>
      </c>
      <c r="FB23">
        <v>0</v>
      </c>
      <c r="FC23">
        <v>1</v>
      </c>
      <c r="FD23">
        <v>1</v>
      </c>
      <c r="FE23">
        <v>0</v>
      </c>
      <c r="FF23">
        <v>0</v>
      </c>
      <c r="FG23">
        <v>0</v>
      </c>
      <c r="FH23">
        <v>0</v>
      </c>
      <c r="FI23">
        <v>0</v>
      </c>
      <c r="FJ23">
        <v>0</v>
      </c>
      <c r="FK23">
        <v>1</v>
      </c>
      <c r="FL23">
        <v>1</v>
      </c>
      <c r="FM23">
        <v>0</v>
      </c>
      <c r="FN23">
        <v>0</v>
      </c>
      <c r="FO23">
        <v>1</v>
      </c>
      <c r="FP23">
        <v>1</v>
      </c>
      <c r="FQ23">
        <v>1</v>
      </c>
      <c r="FR23">
        <v>0</v>
      </c>
      <c r="FS23">
        <v>0</v>
      </c>
      <c r="FT23">
        <v>0</v>
      </c>
      <c r="FU23">
        <v>0</v>
      </c>
      <c r="FV23">
        <v>0</v>
      </c>
      <c r="FW23">
        <v>1</v>
      </c>
      <c r="FX23">
        <v>0</v>
      </c>
      <c r="FY23">
        <v>0</v>
      </c>
      <c r="FZ23">
        <v>0</v>
      </c>
      <c r="GA23">
        <v>1</v>
      </c>
      <c r="GB23">
        <v>0</v>
      </c>
      <c r="GC23">
        <v>0</v>
      </c>
      <c r="GD23">
        <v>0</v>
      </c>
      <c r="GE23">
        <v>0</v>
      </c>
      <c r="GF23">
        <v>0</v>
      </c>
      <c r="GG23">
        <v>1</v>
      </c>
      <c r="GH23">
        <v>0</v>
      </c>
      <c r="GI23">
        <v>0</v>
      </c>
      <c r="GJ23">
        <v>0</v>
      </c>
      <c r="GK23">
        <v>0</v>
      </c>
      <c r="GL23">
        <v>0</v>
      </c>
      <c r="GM23">
        <v>1</v>
      </c>
      <c r="GN23">
        <v>1</v>
      </c>
      <c r="GO23">
        <v>0</v>
      </c>
      <c r="GP23">
        <v>0</v>
      </c>
      <c r="GQ23">
        <v>0</v>
      </c>
      <c r="GR23">
        <v>0</v>
      </c>
      <c r="GS23">
        <v>0</v>
      </c>
      <c r="GT23">
        <v>0</v>
      </c>
      <c r="GU23">
        <v>0</v>
      </c>
      <c r="GV23">
        <v>0</v>
      </c>
      <c r="GW23">
        <v>0</v>
      </c>
      <c r="GX23">
        <v>0</v>
      </c>
      <c r="GY23">
        <v>0</v>
      </c>
      <c r="GZ23">
        <v>0</v>
      </c>
      <c r="HA23">
        <v>0</v>
      </c>
      <c r="HB23">
        <v>0</v>
      </c>
      <c r="HC23" t="s">
        <v>222</v>
      </c>
      <c r="HD23" t="s">
        <v>222</v>
      </c>
      <c r="HE23" t="s">
        <v>222</v>
      </c>
      <c r="HF23" t="s">
        <v>222</v>
      </c>
      <c r="HG23" t="s">
        <v>222</v>
      </c>
      <c r="HH23" t="s">
        <v>222</v>
      </c>
      <c r="HI23" t="s">
        <v>222</v>
      </c>
      <c r="HJ23" t="s">
        <v>222</v>
      </c>
      <c r="HK23" t="s">
        <v>222</v>
      </c>
      <c r="HL23" t="s">
        <v>222</v>
      </c>
      <c r="HM23" t="s">
        <v>222</v>
      </c>
      <c r="HN23" t="s">
        <v>222</v>
      </c>
    </row>
    <row r="24" spans="1:222" x14ac:dyDescent="0.35">
      <c r="A24" t="s">
        <v>225</v>
      </c>
      <c r="B24" s="1">
        <v>41640</v>
      </c>
      <c r="C24" s="1">
        <v>42173</v>
      </c>
      <c r="D24">
        <v>3</v>
      </c>
      <c r="E24" t="s">
        <v>222</v>
      </c>
      <c r="F24" t="s">
        <v>222</v>
      </c>
      <c r="G24" t="s">
        <v>222</v>
      </c>
      <c r="H24" t="s">
        <v>222</v>
      </c>
      <c r="I24" t="s">
        <v>222</v>
      </c>
      <c r="J24" t="s">
        <v>222</v>
      </c>
      <c r="K24" t="s">
        <v>222</v>
      </c>
      <c r="L24" t="s">
        <v>222</v>
      </c>
      <c r="M24" t="s">
        <v>222</v>
      </c>
      <c r="N24" t="s">
        <v>222</v>
      </c>
      <c r="O24" t="s">
        <v>222</v>
      </c>
      <c r="P24" t="s">
        <v>222</v>
      </c>
      <c r="Q24" t="s">
        <v>222</v>
      </c>
      <c r="R24" t="s">
        <v>222</v>
      </c>
      <c r="S24" t="s">
        <v>222</v>
      </c>
      <c r="T24" t="s">
        <v>222</v>
      </c>
      <c r="U24" t="s">
        <v>222</v>
      </c>
      <c r="V24" t="s">
        <v>222</v>
      </c>
      <c r="W24" t="s">
        <v>222</v>
      </c>
      <c r="X24" t="s">
        <v>222</v>
      </c>
      <c r="Y24" t="s">
        <v>222</v>
      </c>
      <c r="Z24" t="s">
        <v>222</v>
      </c>
      <c r="AA24" t="s">
        <v>222</v>
      </c>
      <c r="AB24" t="s">
        <v>222</v>
      </c>
      <c r="AC24" t="s">
        <v>222</v>
      </c>
      <c r="AD24" t="s">
        <v>222</v>
      </c>
      <c r="AE24" t="s">
        <v>222</v>
      </c>
      <c r="AF24" t="s">
        <v>222</v>
      </c>
      <c r="AG24" t="s">
        <v>222</v>
      </c>
      <c r="AH24" t="s">
        <v>222</v>
      </c>
      <c r="AI24" t="s">
        <v>222</v>
      </c>
      <c r="AJ24" t="s">
        <v>222</v>
      </c>
      <c r="AK24" t="s">
        <v>222</v>
      </c>
      <c r="AL24" t="s">
        <v>222</v>
      </c>
      <c r="AM24" t="s">
        <v>222</v>
      </c>
      <c r="AN24" t="s">
        <v>222</v>
      </c>
      <c r="AO24" t="s">
        <v>222</v>
      </c>
      <c r="AP24" t="s">
        <v>222</v>
      </c>
      <c r="AQ24" t="s">
        <v>222</v>
      </c>
      <c r="AR24" t="s">
        <v>222</v>
      </c>
      <c r="AS24" t="s">
        <v>222</v>
      </c>
      <c r="AT24" t="s">
        <v>222</v>
      </c>
      <c r="AU24" t="s">
        <v>222</v>
      </c>
      <c r="AV24" t="s">
        <v>222</v>
      </c>
      <c r="AW24" t="s">
        <v>222</v>
      </c>
      <c r="AX24" t="s">
        <v>222</v>
      </c>
      <c r="AY24" t="s">
        <v>222</v>
      </c>
      <c r="AZ24" t="s">
        <v>222</v>
      </c>
      <c r="BA24" t="s">
        <v>222</v>
      </c>
      <c r="BB24" t="s">
        <v>222</v>
      </c>
      <c r="BC24" t="s">
        <v>222</v>
      </c>
      <c r="BD24" t="s">
        <v>222</v>
      </c>
      <c r="BE24" t="s">
        <v>222</v>
      </c>
      <c r="BF24" t="s">
        <v>222</v>
      </c>
      <c r="BG24" t="s">
        <v>222</v>
      </c>
      <c r="BH24" t="s">
        <v>222</v>
      </c>
      <c r="BI24" t="s">
        <v>222</v>
      </c>
      <c r="BJ24" t="s">
        <v>222</v>
      </c>
      <c r="BK24" t="s">
        <v>222</v>
      </c>
      <c r="BL24" t="s">
        <v>222</v>
      </c>
      <c r="BM24" t="s">
        <v>222</v>
      </c>
      <c r="BN24" t="s">
        <v>222</v>
      </c>
      <c r="BO24" t="s">
        <v>222</v>
      </c>
      <c r="BP24" t="s">
        <v>222</v>
      </c>
      <c r="BQ24" t="s">
        <v>222</v>
      </c>
      <c r="BR24" t="s">
        <v>222</v>
      </c>
      <c r="BS24" t="s">
        <v>222</v>
      </c>
      <c r="BT24" t="s">
        <v>222</v>
      </c>
      <c r="BU24" t="s">
        <v>222</v>
      </c>
      <c r="BV24" t="s">
        <v>222</v>
      </c>
      <c r="BW24" t="s">
        <v>222</v>
      </c>
      <c r="BX24" t="s">
        <v>222</v>
      </c>
      <c r="BY24" t="s">
        <v>222</v>
      </c>
      <c r="BZ24" t="s">
        <v>222</v>
      </c>
      <c r="CA24" t="s">
        <v>222</v>
      </c>
      <c r="CB24" t="s">
        <v>222</v>
      </c>
      <c r="CC24" t="s">
        <v>222</v>
      </c>
      <c r="CD24" t="s">
        <v>222</v>
      </c>
      <c r="CE24" t="s">
        <v>222</v>
      </c>
      <c r="CF24" t="s">
        <v>222</v>
      </c>
      <c r="CG24" t="s">
        <v>222</v>
      </c>
      <c r="CH24" t="s">
        <v>222</v>
      </c>
      <c r="CI24" t="s">
        <v>222</v>
      </c>
      <c r="CJ24" t="s">
        <v>222</v>
      </c>
      <c r="CK24" t="s">
        <v>222</v>
      </c>
      <c r="CL24" t="s">
        <v>222</v>
      </c>
      <c r="CM24" t="s">
        <v>222</v>
      </c>
      <c r="CN24" t="s">
        <v>222</v>
      </c>
      <c r="CO24" t="s">
        <v>222</v>
      </c>
      <c r="CP24" t="s">
        <v>222</v>
      </c>
      <c r="CQ24" t="s">
        <v>222</v>
      </c>
      <c r="CR24" t="s">
        <v>222</v>
      </c>
      <c r="CS24" t="s">
        <v>222</v>
      </c>
      <c r="CT24" t="s">
        <v>222</v>
      </c>
      <c r="CU24" t="s">
        <v>222</v>
      </c>
      <c r="CV24" t="s">
        <v>222</v>
      </c>
      <c r="CW24" t="s">
        <v>222</v>
      </c>
      <c r="CX24" t="s">
        <v>222</v>
      </c>
      <c r="CY24" t="s">
        <v>222</v>
      </c>
      <c r="CZ24" t="s">
        <v>222</v>
      </c>
      <c r="DA24" t="s">
        <v>222</v>
      </c>
      <c r="DB24" t="s">
        <v>222</v>
      </c>
      <c r="DC24" t="s">
        <v>222</v>
      </c>
      <c r="DD24" t="s">
        <v>222</v>
      </c>
      <c r="DE24" t="s">
        <v>222</v>
      </c>
      <c r="DF24" t="s">
        <v>222</v>
      </c>
      <c r="DG24" t="s">
        <v>222</v>
      </c>
      <c r="DH24" t="s">
        <v>222</v>
      </c>
      <c r="DI24" t="s">
        <v>222</v>
      </c>
      <c r="DJ24" t="s">
        <v>222</v>
      </c>
      <c r="DK24" t="s">
        <v>222</v>
      </c>
      <c r="DL24" t="s">
        <v>222</v>
      </c>
      <c r="DM24" t="s">
        <v>222</v>
      </c>
      <c r="DN24" t="s">
        <v>222</v>
      </c>
      <c r="DO24" t="s">
        <v>222</v>
      </c>
      <c r="DP24" t="s">
        <v>222</v>
      </c>
      <c r="DQ24" t="s">
        <v>222</v>
      </c>
      <c r="DR24" t="s">
        <v>222</v>
      </c>
      <c r="DS24" t="s">
        <v>222</v>
      </c>
      <c r="DT24" t="s">
        <v>222</v>
      </c>
      <c r="DU24" t="s">
        <v>222</v>
      </c>
      <c r="DV24" t="s">
        <v>222</v>
      </c>
      <c r="DW24" t="s">
        <v>222</v>
      </c>
      <c r="DX24" t="s">
        <v>222</v>
      </c>
      <c r="DY24" t="s">
        <v>222</v>
      </c>
      <c r="DZ24" t="s">
        <v>222</v>
      </c>
      <c r="EA24" t="s">
        <v>222</v>
      </c>
      <c r="EB24" t="s">
        <v>222</v>
      </c>
      <c r="EC24" t="s">
        <v>222</v>
      </c>
      <c r="ED24" t="s">
        <v>222</v>
      </c>
      <c r="EE24" t="s">
        <v>222</v>
      </c>
      <c r="EF24" t="s">
        <v>222</v>
      </c>
      <c r="EG24" t="s">
        <v>222</v>
      </c>
      <c r="EH24" t="s">
        <v>222</v>
      </c>
      <c r="EI24" t="s">
        <v>222</v>
      </c>
      <c r="EJ24" t="s">
        <v>222</v>
      </c>
      <c r="EK24" t="s">
        <v>222</v>
      </c>
      <c r="EL24" t="s">
        <v>222</v>
      </c>
      <c r="EM24" t="s">
        <v>222</v>
      </c>
      <c r="EN24" t="s">
        <v>222</v>
      </c>
      <c r="EO24" t="s">
        <v>222</v>
      </c>
      <c r="EP24" t="s">
        <v>222</v>
      </c>
      <c r="EQ24" t="s">
        <v>222</v>
      </c>
      <c r="ER24" t="s">
        <v>222</v>
      </c>
      <c r="ES24" t="s">
        <v>222</v>
      </c>
      <c r="ET24" t="s">
        <v>222</v>
      </c>
      <c r="EU24" t="s">
        <v>222</v>
      </c>
      <c r="EV24" t="s">
        <v>222</v>
      </c>
      <c r="EW24" t="s">
        <v>222</v>
      </c>
      <c r="EX24" t="s">
        <v>222</v>
      </c>
      <c r="EY24" t="s">
        <v>222</v>
      </c>
      <c r="EZ24" t="s">
        <v>222</v>
      </c>
      <c r="FA24" t="s">
        <v>222</v>
      </c>
      <c r="FB24" t="s">
        <v>222</v>
      </c>
      <c r="FC24" t="s">
        <v>222</v>
      </c>
      <c r="FD24" t="s">
        <v>222</v>
      </c>
      <c r="FE24" t="s">
        <v>222</v>
      </c>
      <c r="FF24" t="s">
        <v>222</v>
      </c>
      <c r="FG24" t="s">
        <v>222</v>
      </c>
      <c r="FH24" t="s">
        <v>222</v>
      </c>
      <c r="FI24" t="s">
        <v>222</v>
      </c>
      <c r="FJ24" t="s">
        <v>222</v>
      </c>
      <c r="FK24" t="s">
        <v>222</v>
      </c>
      <c r="FL24" t="s">
        <v>222</v>
      </c>
      <c r="FM24" t="s">
        <v>222</v>
      </c>
      <c r="FN24" t="s">
        <v>222</v>
      </c>
      <c r="FO24" t="s">
        <v>222</v>
      </c>
      <c r="FP24" t="s">
        <v>222</v>
      </c>
      <c r="FQ24" t="s">
        <v>222</v>
      </c>
      <c r="FR24" t="s">
        <v>222</v>
      </c>
      <c r="FS24" t="s">
        <v>222</v>
      </c>
      <c r="FT24" t="s">
        <v>222</v>
      </c>
      <c r="FU24" t="s">
        <v>222</v>
      </c>
      <c r="FV24" t="s">
        <v>222</v>
      </c>
      <c r="FW24" t="s">
        <v>222</v>
      </c>
      <c r="FX24" t="s">
        <v>222</v>
      </c>
      <c r="FY24" t="s">
        <v>222</v>
      </c>
      <c r="FZ24" t="s">
        <v>222</v>
      </c>
      <c r="GA24" t="s">
        <v>222</v>
      </c>
      <c r="GB24" t="s">
        <v>222</v>
      </c>
      <c r="GC24" t="s">
        <v>222</v>
      </c>
      <c r="GD24" t="s">
        <v>222</v>
      </c>
      <c r="GE24" t="s">
        <v>222</v>
      </c>
      <c r="GF24" t="s">
        <v>222</v>
      </c>
      <c r="GG24" t="s">
        <v>222</v>
      </c>
      <c r="GH24" t="s">
        <v>222</v>
      </c>
      <c r="GI24" t="s">
        <v>222</v>
      </c>
      <c r="GJ24" t="s">
        <v>222</v>
      </c>
      <c r="GK24" t="s">
        <v>222</v>
      </c>
      <c r="GL24" t="s">
        <v>222</v>
      </c>
      <c r="GM24" t="s">
        <v>222</v>
      </c>
      <c r="GN24" t="s">
        <v>222</v>
      </c>
      <c r="GO24" t="s">
        <v>222</v>
      </c>
      <c r="GP24" t="s">
        <v>222</v>
      </c>
      <c r="GQ24" t="s">
        <v>222</v>
      </c>
      <c r="GR24" t="s">
        <v>222</v>
      </c>
      <c r="GS24" t="s">
        <v>222</v>
      </c>
      <c r="GT24" t="s">
        <v>222</v>
      </c>
      <c r="GU24" t="s">
        <v>222</v>
      </c>
      <c r="GV24" t="s">
        <v>222</v>
      </c>
      <c r="GW24" t="s">
        <v>222</v>
      </c>
      <c r="GX24" t="s">
        <v>222</v>
      </c>
      <c r="GY24" t="s">
        <v>222</v>
      </c>
      <c r="GZ24" t="s">
        <v>222</v>
      </c>
      <c r="HA24" t="s">
        <v>222</v>
      </c>
      <c r="HB24" t="s">
        <v>222</v>
      </c>
      <c r="HC24" t="s">
        <v>222</v>
      </c>
      <c r="HD24" t="s">
        <v>222</v>
      </c>
      <c r="HE24" t="s">
        <v>222</v>
      </c>
      <c r="HF24" t="s">
        <v>222</v>
      </c>
      <c r="HG24" t="s">
        <v>222</v>
      </c>
      <c r="HH24" t="s">
        <v>222</v>
      </c>
      <c r="HI24" t="s">
        <v>222</v>
      </c>
      <c r="HJ24" t="s">
        <v>222</v>
      </c>
      <c r="HK24" t="s">
        <v>222</v>
      </c>
      <c r="HL24" t="s">
        <v>222</v>
      </c>
      <c r="HM24" t="s">
        <v>222</v>
      </c>
      <c r="HN24" t="s">
        <v>222</v>
      </c>
    </row>
    <row r="25" spans="1:222" x14ac:dyDescent="0.35">
      <c r="A25" t="s">
        <v>225</v>
      </c>
      <c r="B25" s="1">
        <v>42174</v>
      </c>
      <c r="C25" s="1">
        <v>42206</v>
      </c>
      <c r="D25">
        <v>2</v>
      </c>
      <c r="E25">
        <v>1</v>
      </c>
      <c r="F25">
        <v>1</v>
      </c>
      <c r="G25">
        <v>1</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v>1</v>
      </c>
      <c r="AH25">
        <v>1</v>
      </c>
      <c r="AI25">
        <v>0</v>
      </c>
      <c r="AJ25">
        <v>0</v>
      </c>
      <c r="AK25">
        <v>0</v>
      </c>
      <c r="AL25">
        <v>0</v>
      </c>
      <c r="AM25">
        <v>0</v>
      </c>
      <c r="AN25">
        <v>0</v>
      </c>
      <c r="AO25">
        <v>0</v>
      </c>
      <c r="AP25">
        <v>0</v>
      </c>
      <c r="AQ25">
        <v>0</v>
      </c>
      <c r="AR25">
        <v>0</v>
      </c>
      <c r="AS25">
        <v>1</v>
      </c>
      <c r="AT25">
        <v>1</v>
      </c>
      <c r="AU25">
        <v>0</v>
      </c>
      <c r="AV25">
        <v>0</v>
      </c>
      <c r="AW25">
        <v>0</v>
      </c>
      <c r="AX25">
        <v>0</v>
      </c>
      <c r="AY25">
        <v>0</v>
      </c>
      <c r="AZ25">
        <v>0</v>
      </c>
      <c r="BA25">
        <v>0</v>
      </c>
      <c r="BB25">
        <v>0</v>
      </c>
      <c r="BC25">
        <v>1</v>
      </c>
      <c r="BD25">
        <v>0</v>
      </c>
      <c r="BE25">
        <v>0</v>
      </c>
      <c r="BF25">
        <v>0</v>
      </c>
      <c r="BG25">
        <v>0</v>
      </c>
      <c r="BH25">
        <v>0</v>
      </c>
      <c r="BI25">
        <v>1</v>
      </c>
      <c r="BJ25">
        <v>0</v>
      </c>
      <c r="BK25">
        <v>0</v>
      </c>
      <c r="BL25" t="s">
        <v>222</v>
      </c>
      <c r="BM25" t="s">
        <v>222</v>
      </c>
      <c r="BN25" t="s">
        <v>222</v>
      </c>
      <c r="BO25" t="s">
        <v>222</v>
      </c>
      <c r="BP25" t="s">
        <v>222</v>
      </c>
      <c r="BQ25" t="s">
        <v>222</v>
      </c>
      <c r="BR25" t="s">
        <v>222</v>
      </c>
      <c r="BS25" t="s">
        <v>222</v>
      </c>
      <c r="BT25" t="s">
        <v>222</v>
      </c>
      <c r="BU25" t="s">
        <v>222</v>
      </c>
      <c r="BV25" t="s">
        <v>222</v>
      </c>
      <c r="BW25" t="s">
        <v>222</v>
      </c>
      <c r="BX25" t="s">
        <v>222</v>
      </c>
      <c r="BY25" t="s">
        <v>222</v>
      </c>
      <c r="BZ25" t="s">
        <v>222</v>
      </c>
      <c r="CA25" t="s">
        <v>222</v>
      </c>
      <c r="CB25" t="s">
        <v>222</v>
      </c>
      <c r="CC25" t="s">
        <v>222</v>
      </c>
      <c r="CD25">
        <v>0</v>
      </c>
      <c r="CE25">
        <v>0</v>
      </c>
      <c r="CF25">
        <v>0</v>
      </c>
      <c r="CG25">
        <v>0</v>
      </c>
      <c r="CH25">
        <v>0</v>
      </c>
      <c r="CI25">
        <v>0</v>
      </c>
      <c r="CJ25">
        <v>1</v>
      </c>
      <c r="CK25">
        <v>1</v>
      </c>
      <c r="CL25">
        <v>1</v>
      </c>
      <c r="CM25">
        <v>1</v>
      </c>
      <c r="CN25">
        <v>0</v>
      </c>
      <c r="CO25">
        <v>0</v>
      </c>
      <c r="CP25">
        <v>0</v>
      </c>
      <c r="CQ25">
        <v>0</v>
      </c>
      <c r="CR25">
        <v>0</v>
      </c>
      <c r="CS25">
        <v>1</v>
      </c>
      <c r="CT25">
        <v>1</v>
      </c>
      <c r="CU25">
        <v>0</v>
      </c>
      <c r="CV25">
        <v>0</v>
      </c>
      <c r="CW25">
        <v>0</v>
      </c>
      <c r="CX25">
        <v>0</v>
      </c>
      <c r="CY25">
        <v>0</v>
      </c>
      <c r="CZ25">
        <v>0</v>
      </c>
      <c r="DA25">
        <v>0</v>
      </c>
      <c r="DB25">
        <v>0</v>
      </c>
      <c r="DC25">
        <v>1</v>
      </c>
      <c r="DD25">
        <v>0</v>
      </c>
      <c r="DE25">
        <v>1</v>
      </c>
      <c r="DF25">
        <v>1</v>
      </c>
      <c r="DG25">
        <v>0</v>
      </c>
      <c r="DH25">
        <v>0</v>
      </c>
      <c r="DI25">
        <v>0</v>
      </c>
      <c r="DJ25">
        <v>0</v>
      </c>
      <c r="DK25">
        <v>0</v>
      </c>
      <c r="DL25">
        <v>0</v>
      </c>
      <c r="DM25">
        <v>0</v>
      </c>
      <c r="DN25">
        <v>0</v>
      </c>
      <c r="DO25">
        <v>0</v>
      </c>
      <c r="DP25">
        <v>0</v>
      </c>
      <c r="DQ25">
        <v>1</v>
      </c>
      <c r="DR25">
        <v>0</v>
      </c>
      <c r="DS25">
        <v>0</v>
      </c>
      <c r="DT25">
        <v>0</v>
      </c>
      <c r="DU25">
        <v>0</v>
      </c>
      <c r="DV25">
        <v>0</v>
      </c>
      <c r="DW25">
        <v>0</v>
      </c>
      <c r="DX25">
        <v>0</v>
      </c>
      <c r="DY25">
        <v>0</v>
      </c>
      <c r="DZ25">
        <v>0</v>
      </c>
      <c r="EA25">
        <v>0</v>
      </c>
      <c r="EB25">
        <v>0</v>
      </c>
      <c r="EC25">
        <v>0</v>
      </c>
      <c r="ED25">
        <v>0</v>
      </c>
      <c r="EE25">
        <v>0</v>
      </c>
      <c r="EF25">
        <v>0</v>
      </c>
      <c r="EG25">
        <v>0</v>
      </c>
      <c r="EH25">
        <v>0</v>
      </c>
      <c r="EI25">
        <v>0</v>
      </c>
      <c r="EJ25">
        <v>0</v>
      </c>
      <c r="EK25">
        <v>1</v>
      </c>
      <c r="EL25">
        <v>1</v>
      </c>
      <c r="EM25">
        <v>0</v>
      </c>
      <c r="EN25">
        <v>0</v>
      </c>
      <c r="EO25">
        <v>0</v>
      </c>
      <c r="EP25">
        <v>0</v>
      </c>
      <c r="EQ25">
        <v>0</v>
      </c>
      <c r="ER25">
        <v>0</v>
      </c>
      <c r="ES25">
        <v>0</v>
      </c>
      <c r="ET25">
        <v>0</v>
      </c>
      <c r="EU25">
        <v>1</v>
      </c>
      <c r="EV25">
        <v>1</v>
      </c>
      <c r="EW25">
        <v>0</v>
      </c>
      <c r="EX25">
        <v>1</v>
      </c>
      <c r="EY25">
        <v>0</v>
      </c>
      <c r="EZ25">
        <v>0</v>
      </c>
      <c r="FA25">
        <v>0</v>
      </c>
      <c r="FB25">
        <v>0</v>
      </c>
      <c r="FC25">
        <v>1</v>
      </c>
      <c r="FD25">
        <v>0</v>
      </c>
      <c r="FE25">
        <v>0</v>
      </c>
      <c r="FF25">
        <v>0</v>
      </c>
      <c r="FG25">
        <v>0</v>
      </c>
      <c r="FH25">
        <v>0</v>
      </c>
      <c r="FI25">
        <v>0</v>
      </c>
      <c r="FJ25">
        <v>0</v>
      </c>
      <c r="FK25">
        <v>0</v>
      </c>
      <c r="FL25">
        <v>1</v>
      </c>
      <c r="FM25">
        <v>0</v>
      </c>
      <c r="FN25">
        <v>0</v>
      </c>
      <c r="FO25">
        <v>0</v>
      </c>
      <c r="FP25">
        <v>0</v>
      </c>
      <c r="FQ25">
        <v>0</v>
      </c>
      <c r="FR25">
        <v>0</v>
      </c>
      <c r="FS25">
        <v>1</v>
      </c>
      <c r="FT25">
        <v>0</v>
      </c>
      <c r="FU25" t="s">
        <v>222</v>
      </c>
      <c r="FV25" t="s">
        <v>222</v>
      </c>
      <c r="FW25" t="s">
        <v>222</v>
      </c>
      <c r="FX25" t="s">
        <v>222</v>
      </c>
      <c r="FY25" t="s">
        <v>222</v>
      </c>
      <c r="FZ25" t="s">
        <v>222</v>
      </c>
      <c r="GA25" t="s">
        <v>222</v>
      </c>
      <c r="GB25" t="s">
        <v>222</v>
      </c>
      <c r="GC25" t="s">
        <v>222</v>
      </c>
      <c r="GD25" t="s">
        <v>222</v>
      </c>
      <c r="GE25" t="s">
        <v>222</v>
      </c>
      <c r="GF25" t="s">
        <v>222</v>
      </c>
      <c r="GG25" t="s">
        <v>222</v>
      </c>
      <c r="GH25" t="s">
        <v>222</v>
      </c>
      <c r="GI25" t="s">
        <v>222</v>
      </c>
      <c r="GJ25" t="s">
        <v>222</v>
      </c>
      <c r="GK25" t="s">
        <v>222</v>
      </c>
      <c r="GL25" t="s">
        <v>222</v>
      </c>
      <c r="GM25">
        <v>0</v>
      </c>
      <c r="GN25">
        <v>0</v>
      </c>
      <c r="GO25">
        <v>0</v>
      </c>
      <c r="GP25">
        <v>0</v>
      </c>
      <c r="GQ25">
        <v>0</v>
      </c>
      <c r="GR25">
        <v>0</v>
      </c>
      <c r="GS25">
        <v>1</v>
      </c>
      <c r="GT25">
        <v>1</v>
      </c>
      <c r="GU25">
        <v>1</v>
      </c>
      <c r="GV25">
        <v>1</v>
      </c>
      <c r="GW25">
        <v>0</v>
      </c>
      <c r="GX25">
        <v>0</v>
      </c>
      <c r="GY25">
        <v>0</v>
      </c>
      <c r="GZ25">
        <v>0</v>
      </c>
      <c r="HA25">
        <v>0</v>
      </c>
      <c r="HB25">
        <v>1</v>
      </c>
      <c r="HC25">
        <v>1</v>
      </c>
      <c r="HD25">
        <v>0</v>
      </c>
      <c r="HE25">
        <v>0</v>
      </c>
      <c r="HF25">
        <v>0</v>
      </c>
      <c r="HG25">
        <v>0</v>
      </c>
      <c r="HH25">
        <v>0</v>
      </c>
      <c r="HI25">
        <v>0</v>
      </c>
      <c r="HJ25">
        <v>0</v>
      </c>
      <c r="HK25">
        <v>0</v>
      </c>
      <c r="HL25">
        <v>1</v>
      </c>
      <c r="HM25">
        <v>0</v>
      </c>
      <c r="HN25">
        <v>0</v>
      </c>
    </row>
    <row r="26" spans="1:222" x14ac:dyDescent="0.35">
      <c r="A26" t="s">
        <v>225</v>
      </c>
      <c r="B26" s="1">
        <v>42207</v>
      </c>
      <c r="C26" s="1">
        <v>42351</v>
      </c>
      <c r="D26">
        <v>2</v>
      </c>
      <c r="E26">
        <v>1</v>
      </c>
      <c r="F26">
        <v>1</v>
      </c>
      <c r="G26">
        <v>1</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G26">
        <v>1</v>
      </c>
      <c r="AH26">
        <v>1</v>
      </c>
      <c r="AI26">
        <v>0</v>
      </c>
      <c r="AJ26">
        <v>0</v>
      </c>
      <c r="AK26">
        <v>0</v>
      </c>
      <c r="AL26">
        <v>0</v>
      </c>
      <c r="AM26">
        <v>0</v>
      </c>
      <c r="AN26">
        <v>0</v>
      </c>
      <c r="AO26">
        <v>0</v>
      </c>
      <c r="AP26">
        <v>0</v>
      </c>
      <c r="AQ26">
        <v>0</v>
      </c>
      <c r="AR26">
        <v>0</v>
      </c>
      <c r="AS26">
        <v>1</v>
      </c>
      <c r="AT26">
        <v>1</v>
      </c>
      <c r="AU26">
        <v>0</v>
      </c>
      <c r="AV26">
        <v>0</v>
      </c>
      <c r="AW26">
        <v>0</v>
      </c>
      <c r="AX26">
        <v>0</v>
      </c>
      <c r="AY26">
        <v>0</v>
      </c>
      <c r="AZ26">
        <v>0</v>
      </c>
      <c r="BA26">
        <v>0</v>
      </c>
      <c r="BB26">
        <v>0</v>
      </c>
      <c r="BC26">
        <v>1</v>
      </c>
      <c r="BD26">
        <v>0</v>
      </c>
      <c r="BE26">
        <v>0</v>
      </c>
      <c r="BF26">
        <v>0</v>
      </c>
      <c r="BG26">
        <v>0</v>
      </c>
      <c r="BH26">
        <v>0</v>
      </c>
      <c r="BI26">
        <v>1</v>
      </c>
      <c r="BJ26">
        <v>0</v>
      </c>
      <c r="BK26">
        <v>0</v>
      </c>
      <c r="BL26" t="s">
        <v>222</v>
      </c>
      <c r="BM26" t="s">
        <v>222</v>
      </c>
      <c r="BN26" t="s">
        <v>222</v>
      </c>
      <c r="BO26" t="s">
        <v>222</v>
      </c>
      <c r="BP26" t="s">
        <v>222</v>
      </c>
      <c r="BQ26" t="s">
        <v>222</v>
      </c>
      <c r="BR26" t="s">
        <v>222</v>
      </c>
      <c r="BS26" t="s">
        <v>222</v>
      </c>
      <c r="BT26" t="s">
        <v>222</v>
      </c>
      <c r="BU26" t="s">
        <v>222</v>
      </c>
      <c r="BV26" t="s">
        <v>222</v>
      </c>
      <c r="BW26" t="s">
        <v>222</v>
      </c>
      <c r="BX26" t="s">
        <v>222</v>
      </c>
      <c r="BY26" t="s">
        <v>222</v>
      </c>
      <c r="BZ26" t="s">
        <v>222</v>
      </c>
      <c r="CA26" t="s">
        <v>222</v>
      </c>
      <c r="CB26" t="s">
        <v>222</v>
      </c>
      <c r="CC26" t="s">
        <v>222</v>
      </c>
      <c r="CD26">
        <v>0</v>
      </c>
      <c r="CE26">
        <v>0</v>
      </c>
      <c r="CF26">
        <v>0</v>
      </c>
      <c r="CG26">
        <v>0</v>
      </c>
      <c r="CH26">
        <v>0</v>
      </c>
      <c r="CI26">
        <v>0</v>
      </c>
      <c r="CJ26">
        <v>1</v>
      </c>
      <c r="CK26">
        <v>1</v>
      </c>
      <c r="CL26">
        <v>1</v>
      </c>
      <c r="CM26">
        <v>1</v>
      </c>
      <c r="CN26">
        <v>0</v>
      </c>
      <c r="CO26">
        <v>0</v>
      </c>
      <c r="CP26">
        <v>0</v>
      </c>
      <c r="CQ26">
        <v>0</v>
      </c>
      <c r="CR26">
        <v>0</v>
      </c>
      <c r="CS26">
        <v>1</v>
      </c>
      <c r="CT26">
        <v>1</v>
      </c>
      <c r="CU26">
        <v>0</v>
      </c>
      <c r="CV26">
        <v>0</v>
      </c>
      <c r="CW26">
        <v>0</v>
      </c>
      <c r="CX26">
        <v>0</v>
      </c>
      <c r="CY26">
        <v>0</v>
      </c>
      <c r="CZ26">
        <v>0</v>
      </c>
      <c r="DA26">
        <v>0</v>
      </c>
      <c r="DB26">
        <v>0</v>
      </c>
      <c r="DC26">
        <v>1</v>
      </c>
      <c r="DD26">
        <v>0</v>
      </c>
      <c r="DE26">
        <v>1</v>
      </c>
      <c r="DF26">
        <v>1</v>
      </c>
      <c r="DG26">
        <v>0</v>
      </c>
      <c r="DH26">
        <v>0</v>
      </c>
      <c r="DI26">
        <v>0</v>
      </c>
      <c r="DJ26">
        <v>0</v>
      </c>
      <c r="DK26">
        <v>0</v>
      </c>
      <c r="DL26">
        <v>0</v>
      </c>
      <c r="DM26">
        <v>0</v>
      </c>
      <c r="DN26">
        <v>0</v>
      </c>
      <c r="DO26">
        <v>0</v>
      </c>
      <c r="DP26">
        <v>0</v>
      </c>
      <c r="DQ26">
        <v>1</v>
      </c>
      <c r="DR26">
        <v>0</v>
      </c>
      <c r="DS26">
        <v>0</v>
      </c>
      <c r="DT26">
        <v>0</v>
      </c>
      <c r="DU26">
        <v>0</v>
      </c>
      <c r="DV26">
        <v>0</v>
      </c>
      <c r="DW26">
        <v>0</v>
      </c>
      <c r="DX26">
        <v>0</v>
      </c>
      <c r="DY26">
        <v>0</v>
      </c>
      <c r="DZ26">
        <v>0</v>
      </c>
      <c r="EA26">
        <v>0</v>
      </c>
      <c r="EB26">
        <v>0</v>
      </c>
      <c r="EC26">
        <v>0</v>
      </c>
      <c r="ED26">
        <v>0</v>
      </c>
      <c r="EE26">
        <v>0</v>
      </c>
      <c r="EF26">
        <v>0</v>
      </c>
      <c r="EG26">
        <v>0</v>
      </c>
      <c r="EH26">
        <v>0</v>
      </c>
      <c r="EI26">
        <v>0</v>
      </c>
      <c r="EJ26">
        <v>0</v>
      </c>
      <c r="EK26">
        <v>1</v>
      </c>
      <c r="EL26">
        <v>1</v>
      </c>
      <c r="EM26">
        <v>0</v>
      </c>
      <c r="EN26">
        <v>0</v>
      </c>
      <c r="EO26">
        <v>0</v>
      </c>
      <c r="EP26">
        <v>0</v>
      </c>
      <c r="EQ26">
        <v>0</v>
      </c>
      <c r="ER26">
        <v>0</v>
      </c>
      <c r="ES26">
        <v>0</v>
      </c>
      <c r="ET26">
        <v>0</v>
      </c>
      <c r="EU26">
        <v>1</v>
      </c>
      <c r="EV26">
        <v>1</v>
      </c>
      <c r="EW26">
        <v>0</v>
      </c>
      <c r="EX26">
        <v>1</v>
      </c>
      <c r="EY26">
        <v>0</v>
      </c>
      <c r="EZ26">
        <v>0</v>
      </c>
      <c r="FA26">
        <v>0</v>
      </c>
      <c r="FB26">
        <v>0</v>
      </c>
      <c r="FC26">
        <v>1</v>
      </c>
      <c r="FD26">
        <v>0</v>
      </c>
      <c r="FE26">
        <v>0</v>
      </c>
      <c r="FF26">
        <v>0</v>
      </c>
      <c r="FG26">
        <v>0</v>
      </c>
      <c r="FH26">
        <v>0</v>
      </c>
      <c r="FI26">
        <v>0</v>
      </c>
      <c r="FJ26">
        <v>0</v>
      </c>
      <c r="FK26">
        <v>0</v>
      </c>
      <c r="FL26">
        <v>1</v>
      </c>
      <c r="FM26">
        <v>0</v>
      </c>
      <c r="FN26">
        <v>0</v>
      </c>
      <c r="FO26">
        <v>0</v>
      </c>
      <c r="FP26">
        <v>0</v>
      </c>
      <c r="FQ26">
        <v>0</v>
      </c>
      <c r="FR26">
        <v>0</v>
      </c>
      <c r="FS26">
        <v>1</v>
      </c>
      <c r="FT26">
        <v>0</v>
      </c>
      <c r="FU26" t="s">
        <v>222</v>
      </c>
      <c r="FV26" t="s">
        <v>222</v>
      </c>
      <c r="FW26" t="s">
        <v>222</v>
      </c>
      <c r="FX26" t="s">
        <v>222</v>
      </c>
      <c r="FY26" t="s">
        <v>222</v>
      </c>
      <c r="FZ26" t="s">
        <v>222</v>
      </c>
      <c r="GA26" t="s">
        <v>222</v>
      </c>
      <c r="GB26" t="s">
        <v>222</v>
      </c>
      <c r="GC26" t="s">
        <v>222</v>
      </c>
      <c r="GD26" t="s">
        <v>222</v>
      </c>
      <c r="GE26" t="s">
        <v>222</v>
      </c>
      <c r="GF26" t="s">
        <v>222</v>
      </c>
      <c r="GG26" t="s">
        <v>222</v>
      </c>
      <c r="GH26" t="s">
        <v>222</v>
      </c>
      <c r="GI26" t="s">
        <v>222</v>
      </c>
      <c r="GJ26" t="s">
        <v>222</v>
      </c>
      <c r="GK26" t="s">
        <v>222</v>
      </c>
      <c r="GL26" t="s">
        <v>222</v>
      </c>
      <c r="GM26">
        <v>0</v>
      </c>
      <c r="GN26">
        <v>0</v>
      </c>
      <c r="GO26">
        <v>0</v>
      </c>
      <c r="GP26">
        <v>0</v>
      </c>
      <c r="GQ26">
        <v>0</v>
      </c>
      <c r="GR26">
        <v>0</v>
      </c>
      <c r="GS26">
        <v>1</v>
      </c>
      <c r="GT26">
        <v>1</v>
      </c>
      <c r="GU26">
        <v>1</v>
      </c>
      <c r="GV26">
        <v>1</v>
      </c>
      <c r="GW26">
        <v>0</v>
      </c>
      <c r="GX26">
        <v>0</v>
      </c>
      <c r="GY26">
        <v>0</v>
      </c>
      <c r="GZ26">
        <v>0</v>
      </c>
      <c r="HA26">
        <v>0</v>
      </c>
      <c r="HB26">
        <v>1</v>
      </c>
      <c r="HC26">
        <v>1</v>
      </c>
      <c r="HD26">
        <v>0</v>
      </c>
      <c r="HE26">
        <v>0</v>
      </c>
      <c r="HF26">
        <v>0</v>
      </c>
      <c r="HG26">
        <v>0</v>
      </c>
      <c r="HH26">
        <v>0</v>
      </c>
      <c r="HI26">
        <v>0</v>
      </c>
      <c r="HJ26">
        <v>0</v>
      </c>
      <c r="HK26">
        <v>0</v>
      </c>
      <c r="HL26">
        <v>1</v>
      </c>
      <c r="HM26">
        <v>0</v>
      </c>
      <c r="HN26">
        <v>0</v>
      </c>
    </row>
    <row r="27" spans="1:222" x14ac:dyDescent="0.35">
      <c r="A27" t="s">
        <v>225</v>
      </c>
      <c r="B27" s="1">
        <v>42352</v>
      </c>
      <c r="C27" s="1">
        <v>42454</v>
      </c>
      <c r="D27">
        <v>2</v>
      </c>
      <c r="E27">
        <v>1</v>
      </c>
      <c r="F27">
        <v>1</v>
      </c>
      <c r="G27">
        <v>1</v>
      </c>
      <c r="H27">
        <v>0</v>
      </c>
      <c r="I27">
        <v>0</v>
      </c>
      <c r="J27">
        <v>0</v>
      </c>
      <c r="K27">
        <v>0</v>
      </c>
      <c r="L27">
        <v>0</v>
      </c>
      <c r="M27">
        <v>0</v>
      </c>
      <c r="N27">
        <v>0</v>
      </c>
      <c r="O27">
        <v>0</v>
      </c>
      <c r="P27">
        <v>0</v>
      </c>
      <c r="Q27">
        <v>0</v>
      </c>
      <c r="R27">
        <v>0</v>
      </c>
      <c r="S27">
        <v>0</v>
      </c>
      <c r="T27">
        <v>1</v>
      </c>
      <c r="U27">
        <v>0</v>
      </c>
      <c r="V27">
        <v>0</v>
      </c>
      <c r="W27">
        <v>0</v>
      </c>
      <c r="X27">
        <v>0</v>
      </c>
      <c r="Y27">
        <v>0</v>
      </c>
      <c r="Z27">
        <v>0</v>
      </c>
      <c r="AA27">
        <v>0</v>
      </c>
      <c r="AB27">
        <v>0</v>
      </c>
      <c r="AC27">
        <v>0</v>
      </c>
      <c r="AD27">
        <v>0</v>
      </c>
      <c r="AE27">
        <v>0</v>
      </c>
      <c r="AF27">
        <v>0</v>
      </c>
      <c r="AG27">
        <v>1</v>
      </c>
      <c r="AH27">
        <v>1</v>
      </c>
      <c r="AI27">
        <v>0</v>
      </c>
      <c r="AJ27">
        <v>0</v>
      </c>
      <c r="AK27">
        <v>0</v>
      </c>
      <c r="AL27">
        <v>0</v>
      </c>
      <c r="AM27">
        <v>0</v>
      </c>
      <c r="AN27">
        <v>0</v>
      </c>
      <c r="AO27">
        <v>0</v>
      </c>
      <c r="AP27">
        <v>0</v>
      </c>
      <c r="AQ27">
        <v>0</v>
      </c>
      <c r="AR27">
        <v>0</v>
      </c>
      <c r="AS27">
        <v>1</v>
      </c>
      <c r="AT27">
        <v>1</v>
      </c>
      <c r="AU27">
        <v>0</v>
      </c>
      <c r="AV27">
        <v>0</v>
      </c>
      <c r="AW27">
        <v>0</v>
      </c>
      <c r="AX27">
        <v>0</v>
      </c>
      <c r="AY27">
        <v>0</v>
      </c>
      <c r="AZ27">
        <v>0</v>
      </c>
      <c r="BA27">
        <v>0</v>
      </c>
      <c r="BB27">
        <v>0</v>
      </c>
      <c r="BC27">
        <v>1</v>
      </c>
      <c r="BD27">
        <v>0</v>
      </c>
      <c r="BE27">
        <v>0</v>
      </c>
      <c r="BF27">
        <v>0</v>
      </c>
      <c r="BG27">
        <v>0</v>
      </c>
      <c r="BH27">
        <v>0</v>
      </c>
      <c r="BI27">
        <v>1</v>
      </c>
      <c r="BJ27">
        <v>0</v>
      </c>
      <c r="BK27">
        <v>0</v>
      </c>
      <c r="BL27" t="s">
        <v>222</v>
      </c>
      <c r="BM27" t="s">
        <v>222</v>
      </c>
      <c r="BN27" t="s">
        <v>222</v>
      </c>
      <c r="BO27" t="s">
        <v>222</v>
      </c>
      <c r="BP27" t="s">
        <v>222</v>
      </c>
      <c r="BQ27" t="s">
        <v>222</v>
      </c>
      <c r="BR27" t="s">
        <v>222</v>
      </c>
      <c r="BS27" t="s">
        <v>222</v>
      </c>
      <c r="BT27" t="s">
        <v>222</v>
      </c>
      <c r="BU27" t="s">
        <v>222</v>
      </c>
      <c r="BV27" t="s">
        <v>222</v>
      </c>
      <c r="BW27" t="s">
        <v>222</v>
      </c>
      <c r="BX27" t="s">
        <v>222</v>
      </c>
      <c r="BY27" t="s">
        <v>222</v>
      </c>
      <c r="BZ27" t="s">
        <v>222</v>
      </c>
      <c r="CA27" t="s">
        <v>222</v>
      </c>
      <c r="CB27" t="s">
        <v>222</v>
      </c>
      <c r="CC27" t="s">
        <v>222</v>
      </c>
      <c r="CD27">
        <v>0</v>
      </c>
      <c r="CE27">
        <v>0</v>
      </c>
      <c r="CF27">
        <v>0</v>
      </c>
      <c r="CG27">
        <v>0</v>
      </c>
      <c r="CH27">
        <v>0</v>
      </c>
      <c r="CI27">
        <v>0</v>
      </c>
      <c r="CJ27">
        <v>1</v>
      </c>
      <c r="CK27">
        <v>1</v>
      </c>
      <c r="CL27">
        <v>1</v>
      </c>
      <c r="CM27">
        <v>1</v>
      </c>
      <c r="CN27">
        <v>0</v>
      </c>
      <c r="CO27">
        <v>0</v>
      </c>
      <c r="CP27">
        <v>0</v>
      </c>
      <c r="CQ27">
        <v>0</v>
      </c>
      <c r="CR27">
        <v>0</v>
      </c>
      <c r="CS27">
        <v>1</v>
      </c>
      <c r="CT27">
        <v>1</v>
      </c>
      <c r="CU27">
        <v>0</v>
      </c>
      <c r="CV27">
        <v>0</v>
      </c>
      <c r="CW27">
        <v>0</v>
      </c>
      <c r="CX27">
        <v>0</v>
      </c>
      <c r="CY27">
        <v>0</v>
      </c>
      <c r="CZ27">
        <v>0</v>
      </c>
      <c r="DA27">
        <v>0</v>
      </c>
      <c r="DB27">
        <v>0</v>
      </c>
      <c r="DC27">
        <v>1</v>
      </c>
      <c r="DD27">
        <v>0</v>
      </c>
      <c r="DE27">
        <v>1</v>
      </c>
      <c r="DF27">
        <v>1</v>
      </c>
      <c r="DG27">
        <v>0</v>
      </c>
      <c r="DH27">
        <v>0</v>
      </c>
      <c r="DI27">
        <v>0</v>
      </c>
      <c r="DJ27">
        <v>0</v>
      </c>
      <c r="DK27">
        <v>0</v>
      </c>
      <c r="DL27">
        <v>0</v>
      </c>
      <c r="DM27">
        <v>0</v>
      </c>
      <c r="DN27">
        <v>0</v>
      </c>
      <c r="DO27">
        <v>0</v>
      </c>
      <c r="DP27">
        <v>0</v>
      </c>
      <c r="DQ27">
        <v>0</v>
      </c>
      <c r="DR27">
        <v>0</v>
      </c>
      <c r="DS27">
        <v>1</v>
      </c>
      <c r="DT27">
        <v>0</v>
      </c>
      <c r="DU27">
        <v>0</v>
      </c>
      <c r="DV27">
        <v>0</v>
      </c>
      <c r="DW27">
        <v>0</v>
      </c>
      <c r="DX27">
        <v>0</v>
      </c>
      <c r="DY27">
        <v>0</v>
      </c>
      <c r="DZ27">
        <v>0</v>
      </c>
      <c r="EA27">
        <v>0</v>
      </c>
      <c r="EB27">
        <v>0</v>
      </c>
      <c r="EC27">
        <v>0</v>
      </c>
      <c r="ED27">
        <v>0</v>
      </c>
      <c r="EE27">
        <v>0</v>
      </c>
      <c r="EF27">
        <v>0</v>
      </c>
      <c r="EG27">
        <v>0</v>
      </c>
      <c r="EH27">
        <v>0</v>
      </c>
      <c r="EI27">
        <v>0</v>
      </c>
      <c r="EJ27">
        <v>0</v>
      </c>
      <c r="EK27">
        <v>1</v>
      </c>
      <c r="EL27">
        <v>1</v>
      </c>
      <c r="EM27">
        <v>0</v>
      </c>
      <c r="EN27">
        <v>0</v>
      </c>
      <c r="EO27">
        <v>0</v>
      </c>
      <c r="EP27">
        <v>0</v>
      </c>
      <c r="EQ27">
        <v>0</v>
      </c>
      <c r="ER27">
        <v>0</v>
      </c>
      <c r="ES27">
        <v>0</v>
      </c>
      <c r="ET27">
        <v>0</v>
      </c>
      <c r="EU27">
        <v>1</v>
      </c>
      <c r="EV27">
        <v>1</v>
      </c>
      <c r="EW27">
        <v>0</v>
      </c>
      <c r="EX27">
        <v>1</v>
      </c>
      <c r="EY27">
        <v>0</v>
      </c>
      <c r="EZ27">
        <v>0</v>
      </c>
      <c r="FA27">
        <v>0</v>
      </c>
      <c r="FB27">
        <v>0</v>
      </c>
      <c r="FC27">
        <v>1</v>
      </c>
      <c r="FD27">
        <v>0</v>
      </c>
      <c r="FE27">
        <v>0</v>
      </c>
      <c r="FF27">
        <v>0</v>
      </c>
      <c r="FG27">
        <v>0</v>
      </c>
      <c r="FH27">
        <v>0</v>
      </c>
      <c r="FI27">
        <v>0</v>
      </c>
      <c r="FJ27">
        <v>0</v>
      </c>
      <c r="FK27">
        <v>0</v>
      </c>
      <c r="FL27">
        <v>1</v>
      </c>
      <c r="FM27">
        <v>0</v>
      </c>
      <c r="FN27">
        <v>0</v>
      </c>
      <c r="FO27">
        <v>0</v>
      </c>
      <c r="FP27">
        <v>0</v>
      </c>
      <c r="FQ27">
        <v>0</v>
      </c>
      <c r="FR27">
        <v>0</v>
      </c>
      <c r="FS27">
        <v>1</v>
      </c>
      <c r="FT27">
        <v>0</v>
      </c>
      <c r="FU27" t="s">
        <v>222</v>
      </c>
      <c r="FV27" t="s">
        <v>222</v>
      </c>
      <c r="FW27" t="s">
        <v>222</v>
      </c>
      <c r="FX27" t="s">
        <v>222</v>
      </c>
      <c r="FY27" t="s">
        <v>222</v>
      </c>
      <c r="FZ27" t="s">
        <v>222</v>
      </c>
      <c r="GA27" t="s">
        <v>222</v>
      </c>
      <c r="GB27" t="s">
        <v>222</v>
      </c>
      <c r="GC27" t="s">
        <v>222</v>
      </c>
      <c r="GD27" t="s">
        <v>222</v>
      </c>
      <c r="GE27" t="s">
        <v>222</v>
      </c>
      <c r="GF27" t="s">
        <v>222</v>
      </c>
      <c r="GG27" t="s">
        <v>222</v>
      </c>
      <c r="GH27" t="s">
        <v>222</v>
      </c>
      <c r="GI27" t="s">
        <v>222</v>
      </c>
      <c r="GJ27" t="s">
        <v>222</v>
      </c>
      <c r="GK27" t="s">
        <v>222</v>
      </c>
      <c r="GL27" t="s">
        <v>222</v>
      </c>
      <c r="GM27">
        <v>0</v>
      </c>
      <c r="GN27">
        <v>0</v>
      </c>
      <c r="GO27">
        <v>0</v>
      </c>
      <c r="GP27">
        <v>0</v>
      </c>
      <c r="GQ27">
        <v>0</v>
      </c>
      <c r="GR27">
        <v>0</v>
      </c>
      <c r="GS27">
        <v>1</v>
      </c>
      <c r="GT27">
        <v>1</v>
      </c>
      <c r="GU27">
        <v>1</v>
      </c>
      <c r="GV27">
        <v>1</v>
      </c>
      <c r="GW27">
        <v>0</v>
      </c>
      <c r="GX27">
        <v>0</v>
      </c>
      <c r="GY27">
        <v>0</v>
      </c>
      <c r="GZ27">
        <v>0</v>
      </c>
      <c r="HA27">
        <v>0</v>
      </c>
      <c r="HB27">
        <v>1</v>
      </c>
      <c r="HC27">
        <v>1</v>
      </c>
      <c r="HD27">
        <v>0</v>
      </c>
      <c r="HE27">
        <v>0</v>
      </c>
      <c r="HF27">
        <v>0</v>
      </c>
      <c r="HG27">
        <v>0</v>
      </c>
      <c r="HH27">
        <v>0</v>
      </c>
      <c r="HI27">
        <v>0</v>
      </c>
      <c r="HJ27">
        <v>0</v>
      </c>
      <c r="HK27">
        <v>0</v>
      </c>
      <c r="HL27">
        <v>1</v>
      </c>
      <c r="HM27">
        <v>0</v>
      </c>
      <c r="HN27">
        <v>0</v>
      </c>
    </row>
    <row r="28" spans="1:222" x14ac:dyDescent="0.35">
      <c r="A28" t="s">
        <v>225</v>
      </c>
      <c r="B28" s="1">
        <v>42455</v>
      </c>
      <c r="C28" s="1">
        <v>42616</v>
      </c>
      <c r="D28">
        <v>2</v>
      </c>
      <c r="E28">
        <v>1</v>
      </c>
      <c r="F28">
        <v>1</v>
      </c>
      <c r="G28">
        <v>1</v>
      </c>
      <c r="H28">
        <v>0</v>
      </c>
      <c r="I28">
        <v>0</v>
      </c>
      <c r="J28">
        <v>0</v>
      </c>
      <c r="K28">
        <v>0</v>
      </c>
      <c r="L28">
        <v>0</v>
      </c>
      <c r="M28">
        <v>0</v>
      </c>
      <c r="N28">
        <v>0</v>
      </c>
      <c r="O28">
        <v>0</v>
      </c>
      <c r="P28">
        <v>0</v>
      </c>
      <c r="Q28">
        <v>0</v>
      </c>
      <c r="R28">
        <v>0</v>
      </c>
      <c r="S28">
        <v>0</v>
      </c>
      <c r="T28">
        <v>1</v>
      </c>
      <c r="U28">
        <v>0</v>
      </c>
      <c r="V28">
        <v>0</v>
      </c>
      <c r="W28">
        <v>0</v>
      </c>
      <c r="X28">
        <v>0</v>
      </c>
      <c r="Y28">
        <v>0</v>
      </c>
      <c r="Z28">
        <v>0</v>
      </c>
      <c r="AA28">
        <v>0</v>
      </c>
      <c r="AB28">
        <v>0</v>
      </c>
      <c r="AC28">
        <v>0</v>
      </c>
      <c r="AD28">
        <v>0</v>
      </c>
      <c r="AE28">
        <v>0</v>
      </c>
      <c r="AF28">
        <v>0</v>
      </c>
      <c r="AG28">
        <v>1</v>
      </c>
      <c r="AH28">
        <v>1</v>
      </c>
      <c r="AI28">
        <v>0</v>
      </c>
      <c r="AJ28">
        <v>0</v>
      </c>
      <c r="AK28">
        <v>0</v>
      </c>
      <c r="AL28">
        <v>0</v>
      </c>
      <c r="AM28">
        <v>0</v>
      </c>
      <c r="AN28">
        <v>0</v>
      </c>
      <c r="AO28">
        <v>0</v>
      </c>
      <c r="AP28">
        <v>0</v>
      </c>
      <c r="AQ28">
        <v>0</v>
      </c>
      <c r="AR28">
        <v>0</v>
      </c>
      <c r="AS28">
        <v>1</v>
      </c>
      <c r="AT28">
        <v>1</v>
      </c>
      <c r="AU28">
        <v>0</v>
      </c>
      <c r="AV28">
        <v>0</v>
      </c>
      <c r="AW28">
        <v>0</v>
      </c>
      <c r="AX28">
        <v>0</v>
      </c>
      <c r="AY28">
        <v>0</v>
      </c>
      <c r="AZ28">
        <v>0</v>
      </c>
      <c r="BA28">
        <v>0</v>
      </c>
      <c r="BB28">
        <v>0</v>
      </c>
      <c r="BC28">
        <v>1</v>
      </c>
      <c r="BD28">
        <v>0</v>
      </c>
      <c r="BE28">
        <v>0</v>
      </c>
      <c r="BF28">
        <v>0</v>
      </c>
      <c r="BG28">
        <v>0</v>
      </c>
      <c r="BH28">
        <v>0</v>
      </c>
      <c r="BI28">
        <v>1</v>
      </c>
      <c r="BJ28">
        <v>0</v>
      </c>
      <c r="BK28">
        <v>0</v>
      </c>
      <c r="BL28" t="s">
        <v>222</v>
      </c>
      <c r="BM28" t="s">
        <v>222</v>
      </c>
      <c r="BN28" t="s">
        <v>222</v>
      </c>
      <c r="BO28" t="s">
        <v>222</v>
      </c>
      <c r="BP28" t="s">
        <v>222</v>
      </c>
      <c r="BQ28" t="s">
        <v>222</v>
      </c>
      <c r="BR28" t="s">
        <v>222</v>
      </c>
      <c r="BS28" t="s">
        <v>222</v>
      </c>
      <c r="BT28" t="s">
        <v>222</v>
      </c>
      <c r="BU28" t="s">
        <v>222</v>
      </c>
      <c r="BV28" t="s">
        <v>222</v>
      </c>
      <c r="BW28" t="s">
        <v>222</v>
      </c>
      <c r="BX28" t="s">
        <v>222</v>
      </c>
      <c r="BY28" t="s">
        <v>222</v>
      </c>
      <c r="BZ28" t="s">
        <v>222</v>
      </c>
      <c r="CA28" t="s">
        <v>222</v>
      </c>
      <c r="CB28" t="s">
        <v>222</v>
      </c>
      <c r="CC28" t="s">
        <v>222</v>
      </c>
      <c r="CD28">
        <v>0</v>
      </c>
      <c r="CE28">
        <v>0</v>
      </c>
      <c r="CF28">
        <v>0</v>
      </c>
      <c r="CG28">
        <v>0</v>
      </c>
      <c r="CH28">
        <v>0</v>
      </c>
      <c r="CI28">
        <v>0</v>
      </c>
      <c r="CJ28">
        <v>1</v>
      </c>
      <c r="CK28">
        <v>1</v>
      </c>
      <c r="CL28">
        <v>1</v>
      </c>
      <c r="CM28">
        <v>1</v>
      </c>
      <c r="CN28">
        <v>0</v>
      </c>
      <c r="CO28">
        <v>0</v>
      </c>
      <c r="CP28">
        <v>0</v>
      </c>
      <c r="CQ28">
        <v>0</v>
      </c>
      <c r="CR28">
        <v>0</v>
      </c>
      <c r="CS28">
        <v>1</v>
      </c>
      <c r="CT28">
        <v>1</v>
      </c>
      <c r="CU28">
        <v>0</v>
      </c>
      <c r="CV28">
        <v>0</v>
      </c>
      <c r="CW28">
        <v>0</v>
      </c>
      <c r="CX28">
        <v>0</v>
      </c>
      <c r="CY28">
        <v>0</v>
      </c>
      <c r="CZ28">
        <v>0</v>
      </c>
      <c r="DA28">
        <v>0</v>
      </c>
      <c r="DB28">
        <v>0</v>
      </c>
      <c r="DC28">
        <v>1</v>
      </c>
      <c r="DD28">
        <v>0</v>
      </c>
      <c r="DE28">
        <v>1</v>
      </c>
      <c r="DF28">
        <v>1</v>
      </c>
      <c r="DG28">
        <v>0</v>
      </c>
      <c r="DH28">
        <v>0</v>
      </c>
      <c r="DI28">
        <v>0</v>
      </c>
      <c r="DJ28">
        <v>0</v>
      </c>
      <c r="DK28">
        <v>0</v>
      </c>
      <c r="DL28">
        <v>0</v>
      </c>
      <c r="DM28">
        <v>0</v>
      </c>
      <c r="DN28">
        <v>0</v>
      </c>
      <c r="DO28">
        <v>0</v>
      </c>
      <c r="DP28">
        <v>0</v>
      </c>
      <c r="DQ28">
        <v>0</v>
      </c>
      <c r="DR28">
        <v>0</v>
      </c>
      <c r="DS28">
        <v>1</v>
      </c>
      <c r="DT28">
        <v>0</v>
      </c>
      <c r="DU28">
        <v>0</v>
      </c>
      <c r="DV28">
        <v>0</v>
      </c>
      <c r="DW28">
        <v>0</v>
      </c>
      <c r="DX28">
        <v>0</v>
      </c>
      <c r="DY28">
        <v>0</v>
      </c>
      <c r="DZ28">
        <v>0</v>
      </c>
      <c r="EA28">
        <v>0</v>
      </c>
      <c r="EB28">
        <v>0</v>
      </c>
      <c r="EC28">
        <v>0</v>
      </c>
      <c r="ED28">
        <v>0</v>
      </c>
      <c r="EE28">
        <v>0</v>
      </c>
      <c r="EF28">
        <v>0</v>
      </c>
      <c r="EG28">
        <v>0</v>
      </c>
      <c r="EH28">
        <v>0</v>
      </c>
      <c r="EI28">
        <v>0</v>
      </c>
      <c r="EJ28">
        <v>0</v>
      </c>
      <c r="EK28">
        <v>1</v>
      </c>
      <c r="EL28">
        <v>1</v>
      </c>
      <c r="EM28">
        <v>0</v>
      </c>
      <c r="EN28">
        <v>0</v>
      </c>
      <c r="EO28">
        <v>0</v>
      </c>
      <c r="EP28">
        <v>0</v>
      </c>
      <c r="EQ28">
        <v>0</v>
      </c>
      <c r="ER28">
        <v>0</v>
      </c>
      <c r="ES28">
        <v>0</v>
      </c>
      <c r="ET28">
        <v>0</v>
      </c>
      <c r="EU28">
        <v>1</v>
      </c>
      <c r="EV28">
        <v>1</v>
      </c>
      <c r="EW28">
        <v>0</v>
      </c>
      <c r="EX28">
        <v>1</v>
      </c>
      <c r="EY28">
        <v>0</v>
      </c>
      <c r="EZ28">
        <v>0</v>
      </c>
      <c r="FA28">
        <v>0</v>
      </c>
      <c r="FB28">
        <v>0</v>
      </c>
      <c r="FC28">
        <v>1</v>
      </c>
      <c r="FD28">
        <v>0</v>
      </c>
      <c r="FE28">
        <v>0</v>
      </c>
      <c r="FF28">
        <v>0</v>
      </c>
      <c r="FG28">
        <v>0</v>
      </c>
      <c r="FH28">
        <v>0</v>
      </c>
      <c r="FI28">
        <v>0</v>
      </c>
      <c r="FJ28">
        <v>0</v>
      </c>
      <c r="FK28">
        <v>0</v>
      </c>
      <c r="FL28">
        <v>1</v>
      </c>
      <c r="FM28">
        <v>0</v>
      </c>
      <c r="FN28">
        <v>0</v>
      </c>
      <c r="FO28">
        <v>0</v>
      </c>
      <c r="FP28">
        <v>0</v>
      </c>
      <c r="FQ28">
        <v>0</v>
      </c>
      <c r="FR28">
        <v>0</v>
      </c>
      <c r="FS28">
        <v>1</v>
      </c>
      <c r="FT28">
        <v>0</v>
      </c>
      <c r="FU28" t="s">
        <v>222</v>
      </c>
      <c r="FV28" t="s">
        <v>222</v>
      </c>
      <c r="FW28" t="s">
        <v>222</v>
      </c>
      <c r="FX28" t="s">
        <v>222</v>
      </c>
      <c r="FY28" t="s">
        <v>222</v>
      </c>
      <c r="FZ28" t="s">
        <v>222</v>
      </c>
      <c r="GA28" t="s">
        <v>222</v>
      </c>
      <c r="GB28" t="s">
        <v>222</v>
      </c>
      <c r="GC28" t="s">
        <v>222</v>
      </c>
      <c r="GD28" t="s">
        <v>222</v>
      </c>
      <c r="GE28" t="s">
        <v>222</v>
      </c>
      <c r="GF28" t="s">
        <v>222</v>
      </c>
      <c r="GG28" t="s">
        <v>222</v>
      </c>
      <c r="GH28" t="s">
        <v>222</v>
      </c>
      <c r="GI28" t="s">
        <v>222</v>
      </c>
      <c r="GJ28" t="s">
        <v>222</v>
      </c>
      <c r="GK28" t="s">
        <v>222</v>
      </c>
      <c r="GL28" t="s">
        <v>222</v>
      </c>
      <c r="GM28">
        <v>0</v>
      </c>
      <c r="GN28">
        <v>0</v>
      </c>
      <c r="GO28">
        <v>0</v>
      </c>
      <c r="GP28">
        <v>0</v>
      </c>
      <c r="GQ28">
        <v>0</v>
      </c>
      <c r="GR28">
        <v>0</v>
      </c>
      <c r="GS28">
        <v>1</v>
      </c>
      <c r="GT28">
        <v>1</v>
      </c>
      <c r="GU28">
        <v>1</v>
      </c>
      <c r="GV28">
        <v>1</v>
      </c>
      <c r="GW28">
        <v>0</v>
      </c>
      <c r="GX28">
        <v>0</v>
      </c>
      <c r="GY28">
        <v>0</v>
      </c>
      <c r="GZ28">
        <v>0</v>
      </c>
      <c r="HA28">
        <v>0</v>
      </c>
      <c r="HB28">
        <v>1</v>
      </c>
      <c r="HC28">
        <v>1</v>
      </c>
      <c r="HD28">
        <v>0</v>
      </c>
      <c r="HE28">
        <v>0</v>
      </c>
      <c r="HF28">
        <v>0</v>
      </c>
      <c r="HG28">
        <v>0</v>
      </c>
      <c r="HH28">
        <v>0</v>
      </c>
      <c r="HI28">
        <v>0</v>
      </c>
      <c r="HJ28">
        <v>0</v>
      </c>
      <c r="HK28">
        <v>0</v>
      </c>
      <c r="HL28">
        <v>1</v>
      </c>
      <c r="HM28">
        <v>0</v>
      </c>
      <c r="HN28">
        <v>0</v>
      </c>
    </row>
    <row r="29" spans="1:222" x14ac:dyDescent="0.35">
      <c r="A29" t="s">
        <v>225</v>
      </c>
      <c r="B29" s="1">
        <v>42617</v>
      </c>
      <c r="C29" s="1">
        <v>42947</v>
      </c>
      <c r="D29">
        <v>2</v>
      </c>
      <c r="E29">
        <v>1</v>
      </c>
      <c r="F29">
        <v>1</v>
      </c>
      <c r="G29">
        <v>1</v>
      </c>
      <c r="H29">
        <v>0</v>
      </c>
      <c r="I29">
        <v>0</v>
      </c>
      <c r="J29">
        <v>0</v>
      </c>
      <c r="K29">
        <v>0</v>
      </c>
      <c r="L29">
        <v>0</v>
      </c>
      <c r="M29">
        <v>0</v>
      </c>
      <c r="N29">
        <v>0</v>
      </c>
      <c r="O29">
        <v>0</v>
      </c>
      <c r="P29">
        <v>0</v>
      </c>
      <c r="Q29">
        <v>0</v>
      </c>
      <c r="R29">
        <v>0</v>
      </c>
      <c r="S29">
        <v>0</v>
      </c>
      <c r="T29">
        <v>1</v>
      </c>
      <c r="U29">
        <v>0</v>
      </c>
      <c r="V29">
        <v>0</v>
      </c>
      <c r="W29">
        <v>0</v>
      </c>
      <c r="X29">
        <v>0</v>
      </c>
      <c r="Y29">
        <v>0</v>
      </c>
      <c r="Z29">
        <v>0</v>
      </c>
      <c r="AA29">
        <v>0</v>
      </c>
      <c r="AB29">
        <v>0</v>
      </c>
      <c r="AC29">
        <v>0</v>
      </c>
      <c r="AD29">
        <v>0</v>
      </c>
      <c r="AE29">
        <v>0</v>
      </c>
      <c r="AF29">
        <v>0</v>
      </c>
      <c r="AG29">
        <v>1</v>
      </c>
      <c r="AH29">
        <v>1</v>
      </c>
      <c r="AI29">
        <v>0</v>
      </c>
      <c r="AJ29">
        <v>0</v>
      </c>
      <c r="AK29">
        <v>0</v>
      </c>
      <c r="AL29">
        <v>0</v>
      </c>
      <c r="AM29">
        <v>0</v>
      </c>
      <c r="AN29">
        <v>0</v>
      </c>
      <c r="AO29">
        <v>0</v>
      </c>
      <c r="AP29">
        <v>0</v>
      </c>
      <c r="AQ29">
        <v>0</v>
      </c>
      <c r="AR29">
        <v>0</v>
      </c>
      <c r="AS29">
        <v>1</v>
      </c>
      <c r="AT29">
        <v>1</v>
      </c>
      <c r="AU29">
        <v>0</v>
      </c>
      <c r="AV29">
        <v>0</v>
      </c>
      <c r="AW29">
        <v>0</v>
      </c>
      <c r="AX29">
        <v>0</v>
      </c>
      <c r="AY29">
        <v>0</v>
      </c>
      <c r="AZ29">
        <v>0</v>
      </c>
      <c r="BA29">
        <v>0</v>
      </c>
      <c r="BB29">
        <v>0</v>
      </c>
      <c r="BC29">
        <v>1</v>
      </c>
      <c r="BD29">
        <v>0</v>
      </c>
      <c r="BE29">
        <v>0</v>
      </c>
      <c r="BF29">
        <v>0</v>
      </c>
      <c r="BG29">
        <v>0</v>
      </c>
      <c r="BH29">
        <v>0</v>
      </c>
      <c r="BI29">
        <v>1</v>
      </c>
      <c r="BJ29">
        <v>0</v>
      </c>
      <c r="BK29">
        <v>0</v>
      </c>
      <c r="BL29" t="s">
        <v>222</v>
      </c>
      <c r="BM29" t="s">
        <v>222</v>
      </c>
      <c r="BN29" t="s">
        <v>222</v>
      </c>
      <c r="BO29" t="s">
        <v>222</v>
      </c>
      <c r="BP29" t="s">
        <v>222</v>
      </c>
      <c r="BQ29" t="s">
        <v>222</v>
      </c>
      <c r="BR29" t="s">
        <v>222</v>
      </c>
      <c r="BS29" t="s">
        <v>222</v>
      </c>
      <c r="BT29" t="s">
        <v>222</v>
      </c>
      <c r="BU29" t="s">
        <v>222</v>
      </c>
      <c r="BV29" t="s">
        <v>222</v>
      </c>
      <c r="BW29" t="s">
        <v>222</v>
      </c>
      <c r="BX29" t="s">
        <v>222</v>
      </c>
      <c r="BY29" t="s">
        <v>222</v>
      </c>
      <c r="BZ29" t="s">
        <v>222</v>
      </c>
      <c r="CA29" t="s">
        <v>222</v>
      </c>
      <c r="CB29" t="s">
        <v>222</v>
      </c>
      <c r="CC29" t="s">
        <v>222</v>
      </c>
      <c r="CD29">
        <v>0</v>
      </c>
      <c r="CE29">
        <v>0</v>
      </c>
      <c r="CF29">
        <v>0</v>
      </c>
      <c r="CG29">
        <v>0</v>
      </c>
      <c r="CH29">
        <v>0</v>
      </c>
      <c r="CI29">
        <v>0</v>
      </c>
      <c r="CJ29">
        <v>1</v>
      </c>
      <c r="CK29">
        <v>1</v>
      </c>
      <c r="CL29">
        <v>1</v>
      </c>
      <c r="CM29">
        <v>1</v>
      </c>
      <c r="CN29">
        <v>0</v>
      </c>
      <c r="CO29">
        <v>0</v>
      </c>
      <c r="CP29">
        <v>0</v>
      </c>
      <c r="CQ29">
        <v>0</v>
      </c>
      <c r="CR29">
        <v>0</v>
      </c>
      <c r="CS29">
        <v>1</v>
      </c>
      <c r="CT29">
        <v>1</v>
      </c>
      <c r="CU29">
        <v>0</v>
      </c>
      <c r="CV29">
        <v>0</v>
      </c>
      <c r="CW29">
        <v>0</v>
      </c>
      <c r="CX29">
        <v>0</v>
      </c>
      <c r="CY29">
        <v>0</v>
      </c>
      <c r="CZ29">
        <v>0</v>
      </c>
      <c r="DA29">
        <v>0</v>
      </c>
      <c r="DB29">
        <v>0</v>
      </c>
      <c r="DC29">
        <v>1</v>
      </c>
      <c r="DD29">
        <v>0</v>
      </c>
      <c r="DE29">
        <v>1</v>
      </c>
      <c r="DF29">
        <v>1</v>
      </c>
      <c r="DG29">
        <v>0</v>
      </c>
      <c r="DH29">
        <v>0</v>
      </c>
      <c r="DI29">
        <v>0</v>
      </c>
      <c r="DJ29">
        <v>0</v>
      </c>
      <c r="DK29">
        <v>0</v>
      </c>
      <c r="DL29">
        <v>0</v>
      </c>
      <c r="DM29">
        <v>0</v>
      </c>
      <c r="DN29">
        <v>0</v>
      </c>
      <c r="DO29">
        <v>0</v>
      </c>
      <c r="DP29">
        <v>0</v>
      </c>
      <c r="DQ29">
        <v>0</v>
      </c>
      <c r="DR29">
        <v>0</v>
      </c>
      <c r="DS29">
        <v>1</v>
      </c>
      <c r="DT29">
        <v>0</v>
      </c>
      <c r="DU29">
        <v>0</v>
      </c>
      <c r="DV29">
        <v>0</v>
      </c>
      <c r="DW29">
        <v>0</v>
      </c>
      <c r="DX29">
        <v>0</v>
      </c>
      <c r="DY29">
        <v>0</v>
      </c>
      <c r="DZ29">
        <v>0</v>
      </c>
      <c r="EA29">
        <v>0</v>
      </c>
      <c r="EB29">
        <v>0</v>
      </c>
      <c r="EC29">
        <v>0</v>
      </c>
      <c r="ED29">
        <v>0</v>
      </c>
      <c r="EE29">
        <v>0</v>
      </c>
      <c r="EF29">
        <v>0</v>
      </c>
      <c r="EG29">
        <v>0</v>
      </c>
      <c r="EH29">
        <v>0</v>
      </c>
      <c r="EI29">
        <v>0</v>
      </c>
      <c r="EJ29">
        <v>0</v>
      </c>
      <c r="EK29">
        <v>1</v>
      </c>
      <c r="EL29">
        <v>1</v>
      </c>
      <c r="EM29">
        <v>0</v>
      </c>
      <c r="EN29">
        <v>0</v>
      </c>
      <c r="EO29">
        <v>0</v>
      </c>
      <c r="EP29">
        <v>0</v>
      </c>
      <c r="EQ29">
        <v>0</v>
      </c>
      <c r="ER29">
        <v>0</v>
      </c>
      <c r="ES29">
        <v>0</v>
      </c>
      <c r="ET29">
        <v>0</v>
      </c>
      <c r="EU29">
        <v>1</v>
      </c>
      <c r="EV29">
        <v>1</v>
      </c>
      <c r="EW29">
        <v>0</v>
      </c>
      <c r="EX29">
        <v>1</v>
      </c>
      <c r="EY29">
        <v>0</v>
      </c>
      <c r="EZ29">
        <v>0</v>
      </c>
      <c r="FA29">
        <v>0</v>
      </c>
      <c r="FB29">
        <v>0</v>
      </c>
      <c r="FC29">
        <v>1</v>
      </c>
      <c r="FD29">
        <v>0</v>
      </c>
      <c r="FE29">
        <v>0</v>
      </c>
      <c r="FF29">
        <v>0</v>
      </c>
      <c r="FG29">
        <v>0</v>
      </c>
      <c r="FH29">
        <v>0</v>
      </c>
      <c r="FI29">
        <v>0</v>
      </c>
      <c r="FJ29">
        <v>0</v>
      </c>
      <c r="FK29">
        <v>0</v>
      </c>
      <c r="FL29">
        <v>1</v>
      </c>
      <c r="FM29">
        <v>0</v>
      </c>
      <c r="FN29">
        <v>0</v>
      </c>
      <c r="FO29">
        <v>0</v>
      </c>
      <c r="FP29">
        <v>0</v>
      </c>
      <c r="FQ29">
        <v>0</v>
      </c>
      <c r="FR29">
        <v>0</v>
      </c>
      <c r="FS29">
        <v>1</v>
      </c>
      <c r="FT29">
        <v>0</v>
      </c>
      <c r="FU29" t="s">
        <v>222</v>
      </c>
      <c r="FV29" t="s">
        <v>222</v>
      </c>
      <c r="FW29" t="s">
        <v>222</v>
      </c>
      <c r="FX29" t="s">
        <v>222</v>
      </c>
      <c r="FY29" t="s">
        <v>222</v>
      </c>
      <c r="FZ29" t="s">
        <v>222</v>
      </c>
      <c r="GA29" t="s">
        <v>222</v>
      </c>
      <c r="GB29" t="s">
        <v>222</v>
      </c>
      <c r="GC29" t="s">
        <v>222</v>
      </c>
      <c r="GD29" t="s">
        <v>222</v>
      </c>
      <c r="GE29" t="s">
        <v>222</v>
      </c>
      <c r="GF29" t="s">
        <v>222</v>
      </c>
      <c r="GG29" t="s">
        <v>222</v>
      </c>
      <c r="GH29" t="s">
        <v>222</v>
      </c>
      <c r="GI29" t="s">
        <v>222</v>
      </c>
      <c r="GJ29" t="s">
        <v>222</v>
      </c>
      <c r="GK29" t="s">
        <v>222</v>
      </c>
      <c r="GL29" t="s">
        <v>222</v>
      </c>
      <c r="GM29">
        <v>0</v>
      </c>
      <c r="GN29">
        <v>0</v>
      </c>
      <c r="GO29">
        <v>0</v>
      </c>
      <c r="GP29">
        <v>0</v>
      </c>
      <c r="GQ29">
        <v>0</v>
      </c>
      <c r="GR29">
        <v>0</v>
      </c>
      <c r="GS29">
        <v>1</v>
      </c>
      <c r="GT29">
        <v>1</v>
      </c>
      <c r="GU29">
        <v>1</v>
      </c>
      <c r="GV29">
        <v>1</v>
      </c>
      <c r="GW29">
        <v>0</v>
      </c>
      <c r="GX29">
        <v>0</v>
      </c>
      <c r="GY29">
        <v>0</v>
      </c>
      <c r="GZ29">
        <v>0</v>
      </c>
      <c r="HA29">
        <v>0</v>
      </c>
      <c r="HB29">
        <v>1</v>
      </c>
      <c r="HC29">
        <v>1</v>
      </c>
      <c r="HD29">
        <v>0</v>
      </c>
      <c r="HE29">
        <v>0</v>
      </c>
      <c r="HF29">
        <v>0</v>
      </c>
      <c r="HG29">
        <v>0</v>
      </c>
      <c r="HH29">
        <v>0</v>
      </c>
      <c r="HI29">
        <v>0</v>
      </c>
      <c r="HJ29">
        <v>0</v>
      </c>
      <c r="HK29">
        <v>0</v>
      </c>
      <c r="HL29">
        <v>1</v>
      </c>
      <c r="HM29">
        <v>0</v>
      </c>
      <c r="HN29">
        <v>0</v>
      </c>
    </row>
    <row r="30" spans="1:222" x14ac:dyDescent="0.35">
      <c r="A30" t="s">
        <v>225</v>
      </c>
      <c r="B30" s="1">
        <v>42948</v>
      </c>
      <c r="C30" s="1">
        <v>43008</v>
      </c>
      <c r="D30">
        <v>2</v>
      </c>
      <c r="E30">
        <v>1</v>
      </c>
      <c r="F30">
        <v>1</v>
      </c>
      <c r="G30">
        <v>1</v>
      </c>
      <c r="H30">
        <v>0</v>
      </c>
      <c r="I30">
        <v>0</v>
      </c>
      <c r="J30">
        <v>0</v>
      </c>
      <c r="K30">
        <v>0</v>
      </c>
      <c r="L30">
        <v>0</v>
      </c>
      <c r="M30">
        <v>0</v>
      </c>
      <c r="N30">
        <v>0</v>
      </c>
      <c r="O30">
        <v>0</v>
      </c>
      <c r="P30">
        <v>0</v>
      </c>
      <c r="Q30">
        <v>0</v>
      </c>
      <c r="R30">
        <v>0</v>
      </c>
      <c r="S30">
        <v>0</v>
      </c>
      <c r="T30">
        <v>1</v>
      </c>
      <c r="U30">
        <v>0</v>
      </c>
      <c r="V30">
        <v>0</v>
      </c>
      <c r="W30">
        <v>0</v>
      </c>
      <c r="X30">
        <v>0</v>
      </c>
      <c r="Y30">
        <v>0</v>
      </c>
      <c r="Z30">
        <v>0</v>
      </c>
      <c r="AA30">
        <v>0</v>
      </c>
      <c r="AB30">
        <v>0</v>
      </c>
      <c r="AC30">
        <v>0</v>
      </c>
      <c r="AD30">
        <v>0</v>
      </c>
      <c r="AE30">
        <v>0</v>
      </c>
      <c r="AF30">
        <v>0</v>
      </c>
      <c r="AG30">
        <v>1</v>
      </c>
      <c r="AH30">
        <v>1</v>
      </c>
      <c r="AI30">
        <v>0</v>
      </c>
      <c r="AJ30">
        <v>0</v>
      </c>
      <c r="AK30">
        <v>0</v>
      </c>
      <c r="AL30">
        <v>0</v>
      </c>
      <c r="AM30">
        <v>0</v>
      </c>
      <c r="AN30">
        <v>0</v>
      </c>
      <c r="AO30">
        <v>0</v>
      </c>
      <c r="AP30">
        <v>0</v>
      </c>
      <c r="AQ30">
        <v>0</v>
      </c>
      <c r="AR30">
        <v>0</v>
      </c>
      <c r="AS30">
        <v>1</v>
      </c>
      <c r="AT30">
        <v>1</v>
      </c>
      <c r="AU30">
        <v>0</v>
      </c>
      <c r="AV30">
        <v>0</v>
      </c>
      <c r="AW30">
        <v>0</v>
      </c>
      <c r="AX30">
        <v>0</v>
      </c>
      <c r="AY30">
        <v>0</v>
      </c>
      <c r="AZ30">
        <v>0</v>
      </c>
      <c r="BA30">
        <v>0</v>
      </c>
      <c r="BB30">
        <v>0</v>
      </c>
      <c r="BC30">
        <v>1</v>
      </c>
      <c r="BD30">
        <v>0</v>
      </c>
      <c r="BE30">
        <v>0</v>
      </c>
      <c r="BF30">
        <v>0</v>
      </c>
      <c r="BG30">
        <v>0</v>
      </c>
      <c r="BH30">
        <v>0</v>
      </c>
      <c r="BI30">
        <v>1</v>
      </c>
      <c r="BJ30">
        <v>0</v>
      </c>
      <c r="BK30">
        <v>0</v>
      </c>
      <c r="BL30" t="s">
        <v>222</v>
      </c>
      <c r="BM30" t="s">
        <v>222</v>
      </c>
      <c r="BN30" t="s">
        <v>222</v>
      </c>
      <c r="BO30" t="s">
        <v>222</v>
      </c>
      <c r="BP30" t="s">
        <v>222</v>
      </c>
      <c r="BQ30" t="s">
        <v>222</v>
      </c>
      <c r="BR30" t="s">
        <v>222</v>
      </c>
      <c r="BS30" t="s">
        <v>222</v>
      </c>
      <c r="BT30" t="s">
        <v>222</v>
      </c>
      <c r="BU30" t="s">
        <v>222</v>
      </c>
      <c r="BV30" t="s">
        <v>222</v>
      </c>
      <c r="BW30" t="s">
        <v>222</v>
      </c>
      <c r="BX30" t="s">
        <v>222</v>
      </c>
      <c r="BY30" t="s">
        <v>222</v>
      </c>
      <c r="BZ30" t="s">
        <v>222</v>
      </c>
      <c r="CA30" t="s">
        <v>222</v>
      </c>
      <c r="CB30" t="s">
        <v>222</v>
      </c>
      <c r="CC30" t="s">
        <v>222</v>
      </c>
      <c r="CD30">
        <v>0</v>
      </c>
      <c r="CE30">
        <v>0</v>
      </c>
      <c r="CF30">
        <v>0</v>
      </c>
      <c r="CG30">
        <v>0</v>
      </c>
      <c r="CH30">
        <v>0</v>
      </c>
      <c r="CI30">
        <v>0</v>
      </c>
      <c r="CJ30">
        <v>1</v>
      </c>
      <c r="CK30">
        <v>1</v>
      </c>
      <c r="CL30">
        <v>1</v>
      </c>
      <c r="CM30">
        <v>1</v>
      </c>
      <c r="CN30">
        <v>0</v>
      </c>
      <c r="CO30">
        <v>0</v>
      </c>
      <c r="CP30">
        <v>0</v>
      </c>
      <c r="CQ30">
        <v>0</v>
      </c>
      <c r="CR30">
        <v>0</v>
      </c>
      <c r="CS30">
        <v>1</v>
      </c>
      <c r="CT30">
        <v>1</v>
      </c>
      <c r="CU30">
        <v>0</v>
      </c>
      <c r="CV30">
        <v>0</v>
      </c>
      <c r="CW30">
        <v>0</v>
      </c>
      <c r="CX30">
        <v>0</v>
      </c>
      <c r="CY30">
        <v>0</v>
      </c>
      <c r="CZ30">
        <v>0</v>
      </c>
      <c r="DA30">
        <v>0</v>
      </c>
      <c r="DB30">
        <v>0</v>
      </c>
      <c r="DC30">
        <v>1</v>
      </c>
      <c r="DD30">
        <v>0</v>
      </c>
      <c r="DE30">
        <v>1</v>
      </c>
      <c r="DF30">
        <v>1</v>
      </c>
      <c r="DG30">
        <v>0</v>
      </c>
      <c r="DH30">
        <v>0</v>
      </c>
      <c r="DI30">
        <v>0</v>
      </c>
      <c r="DJ30">
        <v>0</v>
      </c>
      <c r="DK30">
        <v>0</v>
      </c>
      <c r="DL30">
        <v>0</v>
      </c>
      <c r="DM30">
        <v>0</v>
      </c>
      <c r="DN30">
        <v>0</v>
      </c>
      <c r="DO30">
        <v>0</v>
      </c>
      <c r="DP30">
        <v>0</v>
      </c>
      <c r="DQ30">
        <v>0</v>
      </c>
      <c r="DR30">
        <v>0</v>
      </c>
      <c r="DS30">
        <v>1</v>
      </c>
      <c r="DT30">
        <v>0</v>
      </c>
      <c r="DU30">
        <v>0</v>
      </c>
      <c r="DV30">
        <v>0</v>
      </c>
      <c r="DW30">
        <v>0</v>
      </c>
      <c r="DX30">
        <v>0</v>
      </c>
      <c r="DY30">
        <v>0</v>
      </c>
      <c r="DZ30">
        <v>0</v>
      </c>
      <c r="EA30">
        <v>0</v>
      </c>
      <c r="EB30">
        <v>0</v>
      </c>
      <c r="EC30">
        <v>0</v>
      </c>
      <c r="ED30">
        <v>0</v>
      </c>
      <c r="EE30">
        <v>0</v>
      </c>
      <c r="EF30">
        <v>0</v>
      </c>
      <c r="EG30">
        <v>0</v>
      </c>
      <c r="EH30">
        <v>0</v>
      </c>
      <c r="EI30">
        <v>0</v>
      </c>
      <c r="EJ30">
        <v>0</v>
      </c>
      <c r="EK30">
        <v>1</v>
      </c>
      <c r="EL30">
        <v>1</v>
      </c>
      <c r="EM30">
        <v>0</v>
      </c>
      <c r="EN30">
        <v>0</v>
      </c>
      <c r="EO30">
        <v>0</v>
      </c>
      <c r="EP30">
        <v>0</v>
      </c>
      <c r="EQ30">
        <v>0</v>
      </c>
      <c r="ER30">
        <v>0</v>
      </c>
      <c r="ES30">
        <v>0</v>
      </c>
      <c r="ET30">
        <v>0</v>
      </c>
      <c r="EU30">
        <v>1</v>
      </c>
      <c r="EV30">
        <v>1</v>
      </c>
      <c r="EW30">
        <v>0</v>
      </c>
      <c r="EX30">
        <v>1</v>
      </c>
      <c r="EY30">
        <v>0</v>
      </c>
      <c r="EZ30">
        <v>0</v>
      </c>
      <c r="FA30">
        <v>0</v>
      </c>
      <c r="FB30">
        <v>0</v>
      </c>
      <c r="FC30">
        <v>1</v>
      </c>
      <c r="FD30">
        <v>0</v>
      </c>
      <c r="FE30">
        <v>0</v>
      </c>
      <c r="FF30">
        <v>0</v>
      </c>
      <c r="FG30">
        <v>0</v>
      </c>
      <c r="FH30">
        <v>0</v>
      </c>
      <c r="FI30">
        <v>0</v>
      </c>
      <c r="FJ30">
        <v>0</v>
      </c>
      <c r="FK30">
        <v>0</v>
      </c>
      <c r="FL30">
        <v>1</v>
      </c>
      <c r="FM30">
        <v>0</v>
      </c>
      <c r="FN30">
        <v>0</v>
      </c>
      <c r="FO30">
        <v>0</v>
      </c>
      <c r="FP30">
        <v>0</v>
      </c>
      <c r="FQ30">
        <v>0</v>
      </c>
      <c r="FR30">
        <v>0</v>
      </c>
      <c r="FS30">
        <v>1</v>
      </c>
      <c r="FT30">
        <v>0</v>
      </c>
      <c r="FU30" t="s">
        <v>222</v>
      </c>
      <c r="FV30" t="s">
        <v>222</v>
      </c>
      <c r="FW30" t="s">
        <v>222</v>
      </c>
      <c r="FX30" t="s">
        <v>222</v>
      </c>
      <c r="FY30" t="s">
        <v>222</v>
      </c>
      <c r="FZ30" t="s">
        <v>222</v>
      </c>
      <c r="GA30" t="s">
        <v>222</v>
      </c>
      <c r="GB30" t="s">
        <v>222</v>
      </c>
      <c r="GC30" t="s">
        <v>222</v>
      </c>
      <c r="GD30" t="s">
        <v>222</v>
      </c>
      <c r="GE30" t="s">
        <v>222</v>
      </c>
      <c r="GF30" t="s">
        <v>222</v>
      </c>
      <c r="GG30" t="s">
        <v>222</v>
      </c>
      <c r="GH30" t="s">
        <v>222</v>
      </c>
      <c r="GI30" t="s">
        <v>222</v>
      </c>
      <c r="GJ30" t="s">
        <v>222</v>
      </c>
      <c r="GK30" t="s">
        <v>222</v>
      </c>
      <c r="GL30" t="s">
        <v>222</v>
      </c>
      <c r="GM30">
        <v>0</v>
      </c>
      <c r="GN30">
        <v>0</v>
      </c>
      <c r="GO30">
        <v>0</v>
      </c>
      <c r="GP30">
        <v>0</v>
      </c>
      <c r="GQ30">
        <v>0</v>
      </c>
      <c r="GR30">
        <v>0</v>
      </c>
      <c r="GS30">
        <v>1</v>
      </c>
      <c r="GT30">
        <v>1</v>
      </c>
      <c r="GU30">
        <v>1</v>
      </c>
      <c r="GV30">
        <v>1</v>
      </c>
      <c r="GW30">
        <v>0</v>
      </c>
      <c r="GX30">
        <v>0</v>
      </c>
      <c r="GY30">
        <v>0</v>
      </c>
      <c r="GZ30">
        <v>0</v>
      </c>
      <c r="HA30">
        <v>0</v>
      </c>
      <c r="HB30">
        <v>1</v>
      </c>
      <c r="HC30">
        <v>1</v>
      </c>
      <c r="HD30">
        <v>0</v>
      </c>
      <c r="HE30">
        <v>0</v>
      </c>
      <c r="HF30">
        <v>0</v>
      </c>
      <c r="HG30">
        <v>0</v>
      </c>
      <c r="HH30">
        <v>0</v>
      </c>
      <c r="HI30">
        <v>0</v>
      </c>
      <c r="HJ30">
        <v>0</v>
      </c>
      <c r="HK30">
        <v>0</v>
      </c>
      <c r="HL30">
        <v>1</v>
      </c>
      <c r="HM30">
        <v>0</v>
      </c>
      <c r="HN30">
        <v>0</v>
      </c>
    </row>
    <row r="31" spans="1:222" x14ac:dyDescent="0.35">
      <c r="A31" t="s">
        <v>225</v>
      </c>
      <c r="B31" s="1">
        <v>43009</v>
      </c>
      <c r="C31" s="1">
        <v>43097</v>
      </c>
      <c r="D31">
        <v>2</v>
      </c>
      <c r="E31">
        <v>1</v>
      </c>
      <c r="F31">
        <v>1</v>
      </c>
      <c r="G31">
        <v>1</v>
      </c>
      <c r="H31">
        <v>0</v>
      </c>
      <c r="I31">
        <v>0</v>
      </c>
      <c r="J31">
        <v>0</v>
      </c>
      <c r="K31">
        <v>0</v>
      </c>
      <c r="L31">
        <v>0</v>
      </c>
      <c r="M31">
        <v>0</v>
      </c>
      <c r="N31">
        <v>0</v>
      </c>
      <c r="O31">
        <v>0</v>
      </c>
      <c r="P31">
        <v>0</v>
      </c>
      <c r="Q31">
        <v>0</v>
      </c>
      <c r="R31">
        <v>0</v>
      </c>
      <c r="S31">
        <v>0</v>
      </c>
      <c r="T31">
        <v>1</v>
      </c>
      <c r="U31">
        <v>0</v>
      </c>
      <c r="V31">
        <v>0</v>
      </c>
      <c r="W31">
        <v>0</v>
      </c>
      <c r="X31">
        <v>0</v>
      </c>
      <c r="Y31">
        <v>0</v>
      </c>
      <c r="Z31">
        <v>0</v>
      </c>
      <c r="AA31">
        <v>0</v>
      </c>
      <c r="AB31">
        <v>0</v>
      </c>
      <c r="AC31">
        <v>0</v>
      </c>
      <c r="AD31">
        <v>0</v>
      </c>
      <c r="AE31">
        <v>0</v>
      </c>
      <c r="AF31">
        <v>0</v>
      </c>
      <c r="AG31">
        <v>1</v>
      </c>
      <c r="AH31">
        <v>1</v>
      </c>
      <c r="AI31">
        <v>0</v>
      </c>
      <c r="AJ31">
        <v>0</v>
      </c>
      <c r="AK31">
        <v>0</v>
      </c>
      <c r="AL31">
        <v>0</v>
      </c>
      <c r="AM31">
        <v>0</v>
      </c>
      <c r="AN31">
        <v>0</v>
      </c>
      <c r="AO31">
        <v>0</v>
      </c>
      <c r="AP31">
        <v>0</v>
      </c>
      <c r="AQ31">
        <v>0</v>
      </c>
      <c r="AR31">
        <v>0</v>
      </c>
      <c r="AS31">
        <v>1</v>
      </c>
      <c r="AT31">
        <v>1</v>
      </c>
      <c r="AU31">
        <v>0</v>
      </c>
      <c r="AV31">
        <v>0</v>
      </c>
      <c r="AW31">
        <v>0</v>
      </c>
      <c r="AX31">
        <v>0</v>
      </c>
      <c r="AY31">
        <v>0</v>
      </c>
      <c r="AZ31">
        <v>0</v>
      </c>
      <c r="BA31">
        <v>0</v>
      </c>
      <c r="BB31">
        <v>0</v>
      </c>
      <c r="BC31">
        <v>1</v>
      </c>
      <c r="BD31">
        <v>0</v>
      </c>
      <c r="BE31">
        <v>0</v>
      </c>
      <c r="BF31">
        <v>0</v>
      </c>
      <c r="BG31">
        <v>0</v>
      </c>
      <c r="BH31">
        <v>0</v>
      </c>
      <c r="BI31">
        <v>1</v>
      </c>
      <c r="BJ31">
        <v>0</v>
      </c>
      <c r="BK31">
        <v>0</v>
      </c>
      <c r="BL31" t="s">
        <v>222</v>
      </c>
      <c r="BM31" t="s">
        <v>222</v>
      </c>
      <c r="BN31" t="s">
        <v>222</v>
      </c>
      <c r="BO31" t="s">
        <v>222</v>
      </c>
      <c r="BP31" t="s">
        <v>222</v>
      </c>
      <c r="BQ31" t="s">
        <v>222</v>
      </c>
      <c r="BR31" t="s">
        <v>222</v>
      </c>
      <c r="BS31" t="s">
        <v>222</v>
      </c>
      <c r="BT31" t="s">
        <v>222</v>
      </c>
      <c r="BU31" t="s">
        <v>222</v>
      </c>
      <c r="BV31" t="s">
        <v>222</v>
      </c>
      <c r="BW31" t="s">
        <v>222</v>
      </c>
      <c r="BX31" t="s">
        <v>222</v>
      </c>
      <c r="BY31" t="s">
        <v>222</v>
      </c>
      <c r="BZ31" t="s">
        <v>222</v>
      </c>
      <c r="CA31" t="s">
        <v>222</v>
      </c>
      <c r="CB31" t="s">
        <v>222</v>
      </c>
      <c r="CC31" t="s">
        <v>222</v>
      </c>
      <c r="CD31">
        <v>0</v>
      </c>
      <c r="CE31">
        <v>0</v>
      </c>
      <c r="CF31">
        <v>0</v>
      </c>
      <c r="CG31">
        <v>0</v>
      </c>
      <c r="CH31">
        <v>0</v>
      </c>
      <c r="CI31">
        <v>0</v>
      </c>
      <c r="CJ31">
        <v>1</v>
      </c>
      <c r="CK31">
        <v>1</v>
      </c>
      <c r="CL31">
        <v>1</v>
      </c>
      <c r="CM31">
        <v>1</v>
      </c>
      <c r="CN31">
        <v>0</v>
      </c>
      <c r="CO31">
        <v>0</v>
      </c>
      <c r="CP31">
        <v>0</v>
      </c>
      <c r="CQ31">
        <v>0</v>
      </c>
      <c r="CR31">
        <v>0</v>
      </c>
      <c r="CS31">
        <v>1</v>
      </c>
      <c r="CT31">
        <v>1</v>
      </c>
      <c r="CU31">
        <v>0</v>
      </c>
      <c r="CV31">
        <v>0</v>
      </c>
      <c r="CW31">
        <v>0</v>
      </c>
      <c r="CX31">
        <v>0</v>
      </c>
      <c r="CY31">
        <v>0</v>
      </c>
      <c r="CZ31">
        <v>0</v>
      </c>
      <c r="DA31">
        <v>0</v>
      </c>
      <c r="DB31">
        <v>0</v>
      </c>
      <c r="DC31">
        <v>1</v>
      </c>
      <c r="DD31">
        <v>0</v>
      </c>
      <c r="DE31">
        <v>1</v>
      </c>
      <c r="DF31">
        <v>1</v>
      </c>
      <c r="DG31">
        <v>0</v>
      </c>
      <c r="DH31">
        <v>0</v>
      </c>
      <c r="DI31">
        <v>0</v>
      </c>
      <c r="DJ31">
        <v>0</v>
      </c>
      <c r="DK31">
        <v>0</v>
      </c>
      <c r="DL31">
        <v>0</v>
      </c>
      <c r="DM31">
        <v>0</v>
      </c>
      <c r="DN31">
        <v>0</v>
      </c>
      <c r="DO31">
        <v>0</v>
      </c>
      <c r="DP31">
        <v>0</v>
      </c>
      <c r="DQ31">
        <v>0</v>
      </c>
      <c r="DR31">
        <v>0</v>
      </c>
      <c r="DS31">
        <v>1</v>
      </c>
      <c r="DT31">
        <v>0</v>
      </c>
      <c r="DU31">
        <v>0</v>
      </c>
      <c r="DV31">
        <v>0</v>
      </c>
      <c r="DW31">
        <v>0</v>
      </c>
      <c r="DX31">
        <v>0</v>
      </c>
      <c r="DY31">
        <v>0</v>
      </c>
      <c r="DZ31">
        <v>0</v>
      </c>
      <c r="EA31">
        <v>0</v>
      </c>
      <c r="EB31">
        <v>0</v>
      </c>
      <c r="EC31">
        <v>0</v>
      </c>
      <c r="ED31">
        <v>0</v>
      </c>
      <c r="EE31">
        <v>0</v>
      </c>
      <c r="EF31">
        <v>0</v>
      </c>
      <c r="EG31">
        <v>0</v>
      </c>
      <c r="EH31">
        <v>0</v>
      </c>
      <c r="EI31">
        <v>0</v>
      </c>
      <c r="EJ31">
        <v>0</v>
      </c>
      <c r="EK31">
        <v>1</v>
      </c>
      <c r="EL31">
        <v>1</v>
      </c>
      <c r="EM31">
        <v>0</v>
      </c>
      <c r="EN31">
        <v>0</v>
      </c>
      <c r="EO31">
        <v>0</v>
      </c>
      <c r="EP31">
        <v>0</v>
      </c>
      <c r="EQ31">
        <v>0</v>
      </c>
      <c r="ER31">
        <v>0</v>
      </c>
      <c r="ES31">
        <v>0</v>
      </c>
      <c r="ET31">
        <v>0</v>
      </c>
      <c r="EU31">
        <v>1</v>
      </c>
      <c r="EV31">
        <v>1</v>
      </c>
      <c r="EW31">
        <v>0</v>
      </c>
      <c r="EX31">
        <v>1</v>
      </c>
      <c r="EY31">
        <v>0</v>
      </c>
      <c r="EZ31">
        <v>0</v>
      </c>
      <c r="FA31">
        <v>0</v>
      </c>
      <c r="FB31">
        <v>0</v>
      </c>
      <c r="FC31">
        <v>1</v>
      </c>
      <c r="FD31">
        <v>0</v>
      </c>
      <c r="FE31">
        <v>0</v>
      </c>
      <c r="FF31">
        <v>0</v>
      </c>
      <c r="FG31">
        <v>0</v>
      </c>
      <c r="FH31">
        <v>0</v>
      </c>
      <c r="FI31">
        <v>0</v>
      </c>
      <c r="FJ31">
        <v>0</v>
      </c>
      <c r="FK31">
        <v>0</v>
      </c>
      <c r="FL31">
        <v>1</v>
      </c>
      <c r="FM31">
        <v>0</v>
      </c>
      <c r="FN31">
        <v>0</v>
      </c>
      <c r="FO31">
        <v>0</v>
      </c>
      <c r="FP31">
        <v>0</v>
      </c>
      <c r="FQ31">
        <v>0</v>
      </c>
      <c r="FR31">
        <v>0</v>
      </c>
      <c r="FS31">
        <v>1</v>
      </c>
      <c r="FT31">
        <v>0</v>
      </c>
      <c r="FU31" t="s">
        <v>222</v>
      </c>
      <c r="FV31" t="s">
        <v>222</v>
      </c>
      <c r="FW31" t="s">
        <v>222</v>
      </c>
      <c r="FX31" t="s">
        <v>222</v>
      </c>
      <c r="FY31" t="s">
        <v>222</v>
      </c>
      <c r="FZ31" t="s">
        <v>222</v>
      </c>
      <c r="GA31" t="s">
        <v>222</v>
      </c>
      <c r="GB31" t="s">
        <v>222</v>
      </c>
      <c r="GC31" t="s">
        <v>222</v>
      </c>
      <c r="GD31" t="s">
        <v>222</v>
      </c>
      <c r="GE31" t="s">
        <v>222</v>
      </c>
      <c r="GF31" t="s">
        <v>222</v>
      </c>
      <c r="GG31" t="s">
        <v>222</v>
      </c>
      <c r="GH31" t="s">
        <v>222</v>
      </c>
      <c r="GI31" t="s">
        <v>222</v>
      </c>
      <c r="GJ31" t="s">
        <v>222</v>
      </c>
      <c r="GK31" t="s">
        <v>222</v>
      </c>
      <c r="GL31" t="s">
        <v>222</v>
      </c>
      <c r="GM31">
        <v>0</v>
      </c>
      <c r="GN31">
        <v>0</v>
      </c>
      <c r="GO31">
        <v>0</v>
      </c>
      <c r="GP31">
        <v>0</v>
      </c>
      <c r="GQ31">
        <v>0</v>
      </c>
      <c r="GR31">
        <v>0</v>
      </c>
      <c r="GS31">
        <v>1</v>
      </c>
      <c r="GT31">
        <v>1</v>
      </c>
      <c r="GU31">
        <v>1</v>
      </c>
      <c r="GV31">
        <v>1</v>
      </c>
      <c r="GW31">
        <v>0</v>
      </c>
      <c r="GX31">
        <v>0</v>
      </c>
      <c r="GY31">
        <v>0</v>
      </c>
      <c r="GZ31">
        <v>0</v>
      </c>
      <c r="HA31">
        <v>0</v>
      </c>
      <c r="HB31">
        <v>1</v>
      </c>
      <c r="HC31">
        <v>1</v>
      </c>
      <c r="HD31">
        <v>0</v>
      </c>
      <c r="HE31">
        <v>0</v>
      </c>
      <c r="HF31">
        <v>0</v>
      </c>
      <c r="HG31">
        <v>0</v>
      </c>
      <c r="HH31">
        <v>0</v>
      </c>
      <c r="HI31">
        <v>0</v>
      </c>
      <c r="HJ31">
        <v>0</v>
      </c>
      <c r="HK31">
        <v>0</v>
      </c>
      <c r="HL31">
        <v>1</v>
      </c>
      <c r="HM31">
        <v>0</v>
      </c>
      <c r="HN31">
        <v>0</v>
      </c>
    </row>
    <row r="32" spans="1:222" x14ac:dyDescent="0.35">
      <c r="A32" t="s">
        <v>225</v>
      </c>
      <c r="B32" s="1">
        <v>43098</v>
      </c>
      <c r="C32" s="1">
        <v>43314</v>
      </c>
      <c r="D32">
        <v>2</v>
      </c>
      <c r="E32">
        <v>1</v>
      </c>
      <c r="F32">
        <v>1</v>
      </c>
      <c r="G32">
        <v>1</v>
      </c>
      <c r="H32">
        <v>0</v>
      </c>
      <c r="I32">
        <v>0</v>
      </c>
      <c r="J32">
        <v>0</v>
      </c>
      <c r="K32">
        <v>0</v>
      </c>
      <c r="L32">
        <v>0</v>
      </c>
      <c r="M32">
        <v>0</v>
      </c>
      <c r="N32">
        <v>0</v>
      </c>
      <c r="O32">
        <v>0</v>
      </c>
      <c r="P32">
        <v>0</v>
      </c>
      <c r="Q32">
        <v>0</v>
      </c>
      <c r="R32">
        <v>0</v>
      </c>
      <c r="S32">
        <v>0</v>
      </c>
      <c r="T32">
        <v>1</v>
      </c>
      <c r="U32">
        <v>0</v>
      </c>
      <c r="V32">
        <v>0</v>
      </c>
      <c r="W32">
        <v>0</v>
      </c>
      <c r="X32">
        <v>0</v>
      </c>
      <c r="Y32">
        <v>0</v>
      </c>
      <c r="Z32">
        <v>0</v>
      </c>
      <c r="AA32">
        <v>0</v>
      </c>
      <c r="AB32">
        <v>0</v>
      </c>
      <c r="AC32">
        <v>0</v>
      </c>
      <c r="AD32">
        <v>0</v>
      </c>
      <c r="AE32">
        <v>0</v>
      </c>
      <c r="AF32">
        <v>0</v>
      </c>
      <c r="AG32">
        <v>1</v>
      </c>
      <c r="AH32">
        <v>1</v>
      </c>
      <c r="AI32">
        <v>0</v>
      </c>
      <c r="AJ32">
        <v>0</v>
      </c>
      <c r="AK32">
        <v>0</v>
      </c>
      <c r="AL32">
        <v>0</v>
      </c>
      <c r="AM32">
        <v>0</v>
      </c>
      <c r="AN32">
        <v>0</v>
      </c>
      <c r="AO32">
        <v>0</v>
      </c>
      <c r="AP32">
        <v>0</v>
      </c>
      <c r="AQ32">
        <v>0</v>
      </c>
      <c r="AR32">
        <v>0</v>
      </c>
      <c r="AS32">
        <v>1</v>
      </c>
      <c r="AT32">
        <v>1</v>
      </c>
      <c r="AU32">
        <v>0</v>
      </c>
      <c r="AV32">
        <v>0</v>
      </c>
      <c r="AW32">
        <v>0</v>
      </c>
      <c r="AX32">
        <v>0</v>
      </c>
      <c r="AY32">
        <v>0</v>
      </c>
      <c r="AZ32">
        <v>0</v>
      </c>
      <c r="BA32">
        <v>0</v>
      </c>
      <c r="BB32">
        <v>0</v>
      </c>
      <c r="BC32">
        <v>1</v>
      </c>
      <c r="BD32">
        <v>0</v>
      </c>
      <c r="BE32">
        <v>0</v>
      </c>
      <c r="BF32">
        <v>0</v>
      </c>
      <c r="BG32">
        <v>0</v>
      </c>
      <c r="BH32">
        <v>0</v>
      </c>
      <c r="BI32">
        <v>1</v>
      </c>
      <c r="BJ32">
        <v>0</v>
      </c>
      <c r="BK32">
        <v>0</v>
      </c>
      <c r="BL32" t="s">
        <v>222</v>
      </c>
      <c r="BM32" t="s">
        <v>222</v>
      </c>
      <c r="BN32" t="s">
        <v>222</v>
      </c>
      <c r="BO32" t="s">
        <v>222</v>
      </c>
      <c r="BP32" t="s">
        <v>222</v>
      </c>
      <c r="BQ32" t="s">
        <v>222</v>
      </c>
      <c r="BR32" t="s">
        <v>222</v>
      </c>
      <c r="BS32" t="s">
        <v>222</v>
      </c>
      <c r="BT32" t="s">
        <v>222</v>
      </c>
      <c r="BU32" t="s">
        <v>222</v>
      </c>
      <c r="BV32" t="s">
        <v>222</v>
      </c>
      <c r="BW32" t="s">
        <v>222</v>
      </c>
      <c r="BX32" t="s">
        <v>222</v>
      </c>
      <c r="BY32" t="s">
        <v>222</v>
      </c>
      <c r="BZ32" t="s">
        <v>222</v>
      </c>
      <c r="CA32" t="s">
        <v>222</v>
      </c>
      <c r="CB32" t="s">
        <v>222</v>
      </c>
      <c r="CC32" t="s">
        <v>222</v>
      </c>
      <c r="CD32">
        <v>0</v>
      </c>
      <c r="CE32">
        <v>0</v>
      </c>
      <c r="CF32">
        <v>0</v>
      </c>
      <c r="CG32">
        <v>0</v>
      </c>
      <c r="CH32">
        <v>0</v>
      </c>
      <c r="CI32">
        <v>0</v>
      </c>
      <c r="CJ32">
        <v>1</v>
      </c>
      <c r="CK32">
        <v>1</v>
      </c>
      <c r="CL32">
        <v>1</v>
      </c>
      <c r="CM32">
        <v>1</v>
      </c>
      <c r="CN32">
        <v>0</v>
      </c>
      <c r="CO32">
        <v>0</v>
      </c>
      <c r="CP32">
        <v>0</v>
      </c>
      <c r="CQ32">
        <v>0</v>
      </c>
      <c r="CR32">
        <v>0</v>
      </c>
      <c r="CS32">
        <v>1</v>
      </c>
      <c r="CT32">
        <v>1</v>
      </c>
      <c r="CU32">
        <v>0</v>
      </c>
      <c r="CV32">
        <v>0</v>
      </c>
      <c r="CW32">
        <v>0</v>
      </c>
      <c r="CX32">
        <v>0</v>
      </c>
      <c r="CY32">
        <v>0</v>
      </c>
      <c r="CZ32">
        <v>0</v>
      </c>
      <c r="DA32">
        <v>0</v>
      </c>
      <c r="DB32">
        <v>0</v>
      </c>
      <c r="DC32">
        <v>1</v>
      </c>
      <c r="DD32">
        <v>0</v>
      </c>
      <c r="DE32">
        <v>1</v>
      </c>
      <c r="DF32">
        <v>1</v>
      </c>
      <c r="DG32">
        <v>0</v>
      </c>
      <c r="DH32">
        <v>0</v>
      </c>
      <c r="DI32">
        <v>0</v>
      </c>
      <c r="DJ32">
        <v>0</v>
      </c>
      <c r="DK32">
        <v>0</v>
      </c>
      <c r="DL32">
        <v>0</v>
      </c>
      <c r="DM32">
        <v>0</v>
      </c>
      <c r="DN32">
        <v>0</v>
      </c>
      <c r="DO32">
        <v>0</v>
      </c>
      <c r="DP32">
        <v>0</v>
      </c>
      <c r="DQ32">
        <v>0</v>
      </c>
      <c r="DR32">
        <v>0</v>
      </c>
      <c r="DS32">
        <v>1</v>
      </c>
      <c r="DT32">
        <v>0</v>
      </c>
      <c r="DU32">
        <v>0</v>
      </c>
      <c r="DV32">
        <v>0</v>
      </c>
      <c r="DW32">
        <v>0</v>
      </c>
      <c r="DX32">
        <v>0</v>
      </c>
      <c r="DY32">
        <v>0</v>
      </c>
      <c r="DZ32">
        <v>0</v>
      </c>
      <c r="EA32">
        <v>0</v>
      </c>
      <c r="EB32">
        <v>0</v>
      </c>
      <c r="EC32">
        <v>0</v>
      </c>
      <c r="ED32">
        <v>0</v>
      </c>
      <c r="EE32">
        <v>0</v>
      </c>
      <c r="EF32">
        <v>0</v>
      </c>
      <c r="EG32">
        <v>0</v>
      </c>
      <c r="EH32">
        <v>0</v>
      </c>
      <c r="EI32">
        <v>0</v>
      </c>
      <c r="EJ32">
        <v>0</v>
      </c>
      <c r="EK32">
        <v>1</v>
      </c>
      <c r="EL32">
        <v>1</v>
      </c>
      <c r="EM32">
        <v>0</v>
      </c>
      <c r="EN32">
        <v>0</v>
      </c>
      <c r="EO32">
        <v>0</v>
      </c>
      <c r="EP32">
        <v>0</v>
      </c>
      <c r="EQ32">
        <v>0</v>
      </c>
      <c r="ER32">
        <v>0</v>
      </c>
      <c r="ES32">
        <v>0</v>
      </c>
      <c r="ET32">
        <v>0</v>
      </c>
      <c r="EU32">
        <v>1</v>
      </c>
      <c r="EV32">
        <v>1</v>
      </c>
      <c r="EW32">
        <v>0</v>
      </c>
      <c r="EX32">
        <v>1</v>
      </c>
      <c r="EY32">
        <v>0</v>
      </c>
      <c r="EZ32">
        <v>0</v>
      </c>
      <c r="FA32">
        <v>0</v>
      </c>
      <c r="FB32">
        <v>0</v>
      </c>
      <c r="FC32">
        <v>1</v>
      </c>
      <c r="FD32">
        <v>0</v>
      </c>
      <c r="FE32">
        <v>0</v>
      </c>
      <c r="FF32">
        <v>0</v>
      </c>
      <c r="FG32">
        <v>0</v>
      </c>
      <c r="FH32">
        <v>0</v>
      </c>
      <c r="FI32">
        <v>0</v>
      </c>
      <c r="FJ32">
        <v>0</v>
      </c>
      <c r="FK32">
        <v>0</v>
      </c>
      <c r="FL32">
        <v>1</v>
      </c>
      <c r="FM32">
        <v>0</v>
      </c>
      <c r="FN32">
        <v>0</v>
      </c>
      <c r="FO32">
        <v>0</v>
      </c>
      <c r="FP32">
        <v>0</v>
      </c>
      <c r="FQ32">
        <v>0</v>
      </c>
      <c r="FR32">
        <v>0</v>
      </c>
      <c r="FS32">
        <v>1</v>
      </c>
      <c r="FT32">
        <v>0</v>
      </c>
      <c r="FU32" t="s">
        <v>222</v>
      </c>
      <c r="FV32" t="s">
        <v>222</v>
      </c>
      <c r="FW32" t="s">
        <v>222</v>
      </c>
      <c r="FX32" t="s">
        <v>222</v>
      </c>
      <c r="FY32" t="s">
        <v>222</v>
      </c>
      <c r="FZ32" t="s">
        <v>222</v>
      </c>
      <c r="GA32" t="s">
        <v>222</v>
      </c>
      <c r="GB32" t="s">
        <v>222</v>
      </c>
      <c r="GC32" t="s">
        <v>222</v>
      </c>
      <c r="GD32" t="s">
        <v>222</v>
      </c>
      <c r="GE32" t="s">
        <v>222</v>
      </c>
      <c r="GF32" t="s">
        <v>222</v>
      </c>
      <c r="GG32" t="s">
        <v>222</v>
      </c>
      <c r="GH32" t="s">
        <v>222</v>
      </c>
      <c r="GI32" t="s">
        <v>222</v>
      </c>
      <c r="GJ32" t="s">
        <v>222</v>
      </c>
      <c r="GK32" t="s">
        <v>222</v>
      </c>
      <c r="GL32" t="s">
        <v>222</v>
      </c>
      <c r="GM32">
        <v>0</v>
      </c>
      <c r="GN32">
        <v>0</v>
      </c>
      <c r="GO32">
        <v>0</v>
      </c>
      <c r="GP32">
        <v>0</v>
      </c>
      <c r="GQ32">
        <v>0</v>
      </c>
      <c r="GR32">
        <v>0</v>
      </c>
      <c r="GS32">
        <v>1</v>
      </c>
      <c r="GT32">
        <v>1</v>
      </c>
      <c r="GU32">
        <v>1</v>
      </c>
      <c r="GV32">
        <v>1</v>
      </c>
      <c r="GW32">
        <v>0</v>
      </c>
      <c r="GX32">
        <v>0</v>
      </c>
      <c r="GY32">
        <v>0</v>
      </c>
      <c r="GZ32">
        <v>0</v>
      </c>
      <c r="HA32">
        <v>0</v>
      </c>
      <c r="HB32">
        <v>1</v>
      </c>
      <c r="HC32">
        <v>1</v>
      </c>
      <c r="HD32">
        <v>0</v>
      </c>
      <c r="HE32">
        <v>0</v>
      </c>
      <c r="HF32">
        <v>0</v>
      </c>
      <c r="HG32">
        <v>0</v>
      </c>
      <c r="HH32">
        <v>0</v>
      </c>
      <c r="HI32">
        <v>0</v>
      </c>
      <c r="HJ32">
        <v>0</v>
      </c>
      <c r="HK32">
        <v>0</v>
      </c>
      <c r="HL32">
        <v>1</v>
      </c>
      <c r="HM32">
        <v>0</v>
      </c>
      <c r="HN32">
        <v>0</v>
      </c>
    </row>
    <row r="33" spans="1:222" x14ac:dyDescent="0.35">
      <c r="A33" t="s">
        <v>225</v>
      </c>
      <c r="B33" s="1">
        <v>43315</v>
      </c>
      <c r="C33" s="1">
        <v>43462</v>
      </c>
      <c r="D33">
        <v>2</v>
      </c>
      <c r="E33">
        <v>1</v>
      </c>
      <c r="F33">
        <v>1</v>
      </c>
      <c r="G33">
        <v>1</v>
      </c>
      <c r="H33">
        <v>0</v>
      </c>
      <c r="I33">
        <v>0</v>
      </c>
      <c r="J33">
        <v>1</v>
      </c>
      <c r="K33">
        <v>0</v>
      </c>
      <c r="L33">
        <v>0</v>
      </c>
      <c r="M33">
        <v>0</v>
      </c>
      <c r="N33">
        <v>1</v>
      </c>
      <c r="O33">
        <v>0</v>
      </c>
      <c r="P33">
        <v>0</v>
      </c>
      <c r="Q33">
        <v>0</v>
      </c>
      <c r="R33">
        <v>0</v>
      </c>
      <c r="S33">
        <v>1</v>
      </c>
      <c r="T33">
        <v>1</v>
      </c>
      <c r="U33">
        <v>1</v>
      </c>
      <c r="V33">
        <v>0</v>
      </c>
      <c r="W33">
        <v>0</v>
      </c>
      <c r="X33">
        <v>0</v>
      </c>
      <c r="Y33">
        <v>0</v>
      </c>
      <c r="Z33">
        <v>0</v>
      </c>
      <c r="AA33">
        <v>0</v>
      </c>
      <c r="AB33">
        <v>0</v>
      </c>
      <c r="AC33">
        <v>0</v>
      </c>
      <c r="AD33">
        <v>0</v>
      </c>
      <c r="AE33">
        <v>0</v>
      </c>
      <c r="AF33">
        <v>0</v>
      </c>
      <c r="AG33">
        <v>1</v>
      </c>
      <c r="AH33">
        <v>1</v>
      </c>
      <c r="AI33">
        <v>0</v>
      </c>
      <c r="AJ33">
        <v>0</v>
      </c>
      <c r="AK33">
        <v>0</v>
      </c>
      <c r="AL33">
        <v>0</v>
      </c>
      <c r="AM33">
        <v>0</v>
      </c>
      <c r="AN33">
        <v>0</v>
      </c>
      <c r="AO33">
        <v>0</v>
      </c>
      <c r="AP33">
        <v>0</v>
      </c>
      <c r="AQ33">
        <v>0</v>
      </c>
      <c r="AR33">
        <v>0</v>
      </c>
      <c r="AS33">
        <v>1</v>
      </c>
      <c r="AT33">
        <v>1</v>
      </c>
      <c r="AU33">
        <v>1</v>
      </c>
      <c r="AV33">
        <v>1</v>
      </c>
      <c r="AW33">
        <v>0</v>
      </c>
      <c r="AX33">
        <v>1</v>
      </c>
      <c r="AY33">
        <v>0</v>
      </c>
      <c r="AZ33">
        <v>0</v>
      </c>
      <c r="BA33">
        <v>1</v>
      </c>
      <c r="BB33">
        <v>0</v>
      </c>
      <c r="BC33">
        <v>1</v>
      </c>
      <c r="BD33">
        <v>0</v>
      </c>
      <c r="BE33">
        <v>0</v>
      </c>
      <c r="BF33">
        <v>0</v>
      </c>
      <c r="BG33">
        <v>1</v>
      </c>
      <c r="BH33">
        <v>0</v>
      </c>
      <c r="BI33">
        <v>0</v>
      </c>
      <c r="BJ33">
        <v>0</v>
      </c>
      <c r="BK33">
        <v>0</v>
      </c>
      <c r="BL33">
        <v>0</v>
      </c>
      <c r="BM33">
        <v>0</v>
      </c>
      <c r="BN33">
        <v>0</v>
      </c>
      <c r="BO33">
        <v>1</v>
      </c>
      <c r="BP33">
        <v>0</v>
      </c>
      <c r="BQ33">
        <v>0</v>
      </c>
      <c r="BR33">
        <v>0</v>
      </c>
      <c r="BS33">
        <v>0</v>
      </c>
      <c r="BT33">
        <v>0</v>
      </c>
      <c r="BU33">
        <v>0</v>
      </c>
      <c r="BV33">
        <v>0</v>
      </c>
      <c r="BW33">
        <v>0</v>
      </c>
      <c r="BX33">
        <v>0</v>
      </c>
      <c r="BY33">
        <v>0</v>
      </c>
      <c r="BZ33">
        <v>0</v>
      </c>
      <c r="CA33">
        <v>0</v>
      </c>
      <c r="CB33">
        <v>0</v>
      </c>
      <c r="CC33">
        <v>0</v>
      </c>
      <c r="CD33">
        <v>0</v>
      </c>
      <c r="CE33">
        <v>1</v>
      </c>
      <c r="CF33">
        <v>0</v>
      </c>
      <c r="CG33">
        <v>0</v>
      </c>
      <c r="CH33">
        <v>0</v>
      </c>
      <c r="CI33">
        <v>0</v>
      </c>
      <c r="CJ33">
        <v>1</v>
      </c>
      <c r="CK33">
        <v>1</v>
      </c>
      <c r="CL33">
        <v>1</v>
      </c>
      <c r="CM33">
        <v>1</v>
      </c>
      <c r="CN33">
        <v>0</v>
      </c>
      <c r="CO33">
        <v>0</v>
      </c>
      <c r="CP33">
        <v>0</v>
      </c>
      <c r="CQ33">
        <v>0</v>
      </c>
      <c r="CR33">
        <v>0</v>
      </c>
      <c r="CS33">
        <v>1</v>
      </c>
      <c r="CT33">
        <v>1</v>
      </c>
      <c r="CU33">
        <v>0</v>
      </c>
      <c r="CV33">
        <v>0</v>
      </c>
      <c r="CW33">
        <v>0</v>
      </c>
      <c r="CX33">
        <v>0</v>
      </c>
      <c r="CY33">
        <v>0</v>
      </c>
      <c r="CZ33">
        <v>0</v>
      </c>
      <c r="DA33">
        <v>0</v>
      </c>
      <c r="DB33">
        <v>0</v>
      </c>
      <c r="DC33">
        <v>1</v>
      </c>
      <c r="DD33">
        <v>0</v>
      </c>
      <c r="DE33">
        <v>1</v>
      </c>
      <c r="DF33">
        <v>1</v>
      </c>
      <c r="DG33">
        <v>0</v>
      </c>
      <c r="DH33">
        <v>0</v>
      </c>
      <c r="DI33">
        <v>1</v>
      </c>
      <c r="DJ33">
        <v>0</v>
      </c>
      <c r="DK33">
        <v>0</v>
      </c>
      <c r="DL33">
        <v>0</v>
      </c>
      <c r="DM33">
        <v>1</v>
      </c>
      <c r="DN33">
        <v>0</v>
      </c>
      <c r="DO33">
        <v>0</v>
      </c>
      <c r="DP33">
        <v>0</v>
      </c>
      <c r="DQ33">
        <v>1</v>
      </c>
      <c r="DR33">
        <v>0</v>
      </c>
      <c r="DS33">
        <v>1</v>
      </c>
      <c r="DT33">
        <v>1</v>
      </c>
      <c r="DU33">
        <v>0</v>
      </c>
      <c r="DV33">
        <v>0</v>
      </c>
      <c r="DW33">
        <v>0</v>
      </c>
      <c r="DX33">
        <v>0</v>
      </c>
      <c r="DY33">
        <v>0</v>
      </c>
      <c r="DZ33">
        <v>0</v>
      </c>
      <c r="EA33">
        <v>0</v>
      </c>
      <c r="EB33">
        <v>0</v>
      </c>
      <c r="EC33">
        <v>0</v>
      </c>
      <c r="ED33">
        <v>0</v>
      </c>
      <c r="EE33">
        <v>0</v>
      </c>
      <c r="EF33">
        <v>0</v>
      </c>
      <c r="EG33">
        <v>0</v>
      </c>
      <c r="EH33">
        <v>0</v>
      </c>
      <c r="EI33">
        <v>0</v>
      </c>
      <c r="EJ33">
        <v>0</v>
      </c>
      <c r="EK33">
        <v>1</v>
      </c>
      <c r="EL33">
        <v>1</v>
      </c>
      <c r="EM33">
        <v>0</v>
      </c>
      <c r="EN33">
        <v>0</v>
      </c>
      <c r="EO33">
        <v>0</v>
      </c>
      <c r="EP33">
        <v>0</v>
      </c>
      <c r="EQ33">
        <v>0</v>
      </c>
      <c r="ER33">
        <v>0</v>
      </c>
      <c r="ES33">
        <v>0</v>
      </c>
      <c r="ET33">
        <v>0</v>
      </c>
      <c r="EU33">
        <v>1</v>
      </c>
      <c r="EV33">
        <v>1</v>
      </c>
      <c r="EW33">
        <v>0</v>
      </c>
      <c r="EX33">
        <v>1</v>
      </c>
      <c r="EY33">
        <v>0</v>
      </c>
      <c r="EZ33">
        <v>0</v>
      </c>
      <c r="FA33">
        <v>0</v>
      </c>
      <c r="FB33">
        <v>0</v>
      </c>
      <c r="FC33">
        <v>1</v>
      </c>
      <c r="FD33">
        <v>1</v>
      </c>
      <c r="FE33">
        <v>1</v>
      </c>
      <c r="FF33">
        <v>0</v>
      </c>
      <c r="FG33">
        <v>1</v>
      </c>
      <c r="FH33">
        <v>0</v>
      </c>
      <c r="FI33">
        <v>0</v>
      </c>
      <c r="FJ33">
        <v>1</v>
      </c>
      <c r="FK33">
        <v>0</v>
      </c>
      <c r="FL33">
        <v>1</v>
      </c>
      <c r="FM33">
        <v>0</v>
      </c>
      <c r="FN33">
        <v>0</v>
      </c>
      <c r="FO33">
        <v>0</v>
      </c>
      <c r="FP33">
        <v>1</v>
      </c>
      <c r="FQ33">
        <v>0</v>
      </c>
      <c r="FR33">
        <v>0</v>
      </c>
      <c r="FS33">
        <v>0</v>
      </c>
      <c r="FT33">
        <v>0</v>
      </c>
      <c r="FU33">
        <v>0</v>
      </c>
      <c r="FV33">
        <v>0</v>
      </c>
      <c r="FW33">
        <v>0</v>
      </c>
      <c r="FX33">
        <v>1</v>
      </c>
      <c r="FY33">
        <v>0</v>
      </c>
      <c r="FZ33">
        <v>0</v>
      </c>
      <c r="GA33">
        <v>0</v>
      </c>
      <c r="GB33">
        <v>0</v>
      </c>
      <c r="GC33">
        <v>0</v>
      </c>
      <c r="GD33">
        <v>0</v>
      </c>
      <c r="GE33">
        <v>0</v>
      </c>
      <c r="GF33">
        <v>0</v>
      </c>
      <c r="GG33">
        <v>0</v>
      </c>
      <c r="GH33">
        <v>0</v>
      </c>
      <c r="GI33">
        <v>0</v>
      </c>
      <c r="GJ33">
        <v>0</v>
      </c>
      <c r="GK33">
        <v>0</v>
      </c>
      <c r="GL33">
        <v>0</v>
      </c>
      <c r="GM33">
        <v>0</v>
      </c>
      <c r="GN33">
        <v>1</v>
      </c>
      <c r="GO33">
        <v>0</v>
      </c>
      <c r="GP33">
        <v>0</v>
      </c>
      <c r="GQ33">
        <v>0</v>
      </c>
      <c r="GR33">
        <v>0</v>
      </c>
      <c r="GS33">
        <v>1</v>
      </c>
      <c r="GT33">
        <v>1</v>
      </c>
      <c r="GU33">
        <v>1</v>
      </c>
      <c r="GV33">
        <v>1</v>
      </c>
      <c r="GW33">
        <v>0</v>
      </c>
      <c r="GX33">
        <v>0</v>
      </c>
      <c r="GY33">
        <v>0</v>
      </c>
      <c r="GZ33">
        <v>0</v>
      </c>
      <c r="HA33">
        <v>0</v>
      </c>
      <c r="HB33">
        <v>1</v>
      </c>
      <c r="HC33">
        <v>1</v>
      </c>
      <c r="HD33">
        <v>0</v>
      </c>
      <c r="HE33">
        <v>0</v>
      </c>
      <c r="HF33">
        <v>0</v>
      </c>
      <c r="HG33">
        <v>0</v>
      </c>
      <c r="HH33">
        <v>0</v>
      </c>
      <c r="HI33">
        <v>0</v>
      </c>
      <c r="HJ33">
        <v>0</v>
      </c>
      <c r="HK33">
        <v>0</v>
      </c>
      <c r="HL33">
        <v>1</v>
      </c>
      <c r="HM33">
        <v>0</v>
      </c>
      <c r="HN33">
        <v>0</v>
      </c>
    </row>
    <row r="34" spans="1:222" x14ac:dyDescent="0.35">
      <c r="A34" t="s">
        <v>225</v>
      </c>
      <c r="B34" s="1">
        <v>43463</v>
      </c>
      <c r="C34" s="1">
        <v>43635</v>
      </c>
      <c r="D34">
        <v>2</v>
      </c>
      <c r="E34">
        <v>1</v>
      </c>
      <c r="F34">
        <v>1</v>
      </c>
      <c r="G34">
        <v>1</v>
      </c>
      <c r="H34">
        <v>0</v>
      </c>
      <c r="I34">
        <v>0</v>
      </c>
      <c r="J34">
        <v>1</v>
      </c>
      <c r="K34">
        <v>0</v>
      </c>
      <c r="L34">
        <v>0</v>
      </c>
      <c r="M34">
        <v>0</v>
      </c>
      <c r="N34">
        <v>1</v>
      </c>
      <c r="O34">
        <v>0</v>
      </c>
      <c r="P34">
        <v>0</v>
      </c>
      <c r="Q34">
        <v>0</v>
      </c>
      <c r="R34">
        <v>0</v>
      </c>
      <c r="S34">
        <v>1</v>
      </c>
      <c r="T34">
        <v>1</v>
      </c>
      <c r="U34">
        <v>1</v>
      </c>
      <c r="V34">
        <v>0</v>
      </c>
      <c r="W34">
        <v>0</v>
      </c>
      <c r="X34">
        <v>0</v>
      </c>
      <c r="Y34">
        <v>0</v>
      </c>
      <c r="Z34">
        <v>0</v>
      </c>
      <c r="AA34">
        <v>0</v>
      </c>
      <c r="AB34">
        <v>0</v>
      </c>
      <c r="AC34">
        <v>0</v>
      </c>
      <c r="AD34">
        <v>0</v>
      </c>
      <c r="AE34">
        <v>0</v>
      </c>
      <c r="AF34">
        <v>0</v>
      </c>
      <c r="AG34">
        <v>1</v>
      </c>
      <c r="AH34">
        <v>1</v>
      </c>
      <c r="AI34">
        <v>0</v>
      </c>
      <c r="AJ34">
        <v>0</v>
      </c>
      <c r="AK34">
        <v>0</v>
      </c>
      <c r="AL34">
        <v>0</v>
      </c>
      <c r="AM34">
        <v>0</v>
      </c>
      <c r="AN34">
        <v>0</v>
      </c>
      <c r="AO34">
        <v>0</v>
      </c>
      <c r="AP34">
        <v>0</v>
      </c>
      <c r="AQ34">
        <v>0</v>
      </c>
      <c r="AR34">
        <v>0</v>
      </c>
      <c r="AS34">
        <v>1</v>
      </c>
      <c r="AT34">
        <v>1</v>
      </c>
      <c r="AU34">
        <v>1</v>
      </c>
      <c r="AV34">
        <v>1</v>
      </c>
      <c r="AW34">
        <v>0</v>
      </c>
      <c r="AX34">
        <v>1</v>
      </c>
      <c r="AY34">
        <v>0</v>
      </c>
      <c r="AZ34">
        <v>0</v>
      </c>
      <c r="BA34">
        <v>1</v>
      </c>
      <c r="BB34">
        <v>0</v>
      </c>
      <c r="BC34">
        <v>1</v>
      </c>
      <c r="BD34">
        <v>0</v>
      </c>
      <c r="BE34">
        <v>0</v>
      </c>
      <c r="BF34">
        <v>0</v>
      </c>
      <c r="BG34">
        <v>1</v>
      </c>
      <c r="BH34">
        <v>0</v>
      </c>
      <c r="BI34">
        <v>0</v>
      </c>
      <c r="BJ34">
        <v>0</v>
      </c>
      <c r="BK34">
        <v>0</v>
      </c>
      <c r="BL34">
        <v>0</v>
      </c>
      <c r="BM34">
        <v>0</v>
      </c>
      <c r="BN34">
        <v>0</v>
      </c>
      <c r="BO34">
        <v>1</v>
      </c>
      <c r="BP34">
        <v>0</v>
      </c>
      <c r="BQ34">
        <v>0</v>
      </c>
      <c r="BR34">
        <v>0</v>
      </c>
      <c r="BS34">
        <v>0</v>
      </c>
      <c r="BT34">
        <v>0</v>
      </c>
      <c r="BU34">
        <v>0</v>
      </c>
      <c r="BV34">
        <v>0</v>
      </c>
      <c r="BW34">
        <v>0</v>
      </c>
      <c r="BX34">
        <v>0</v>
      </c>
      <c r="BY34">
        <v>0</v>
      </c>
      <c r="BZ34">
        <v>0</v>
      </c>
      <c r="CA34">
        <v>0</v>
      </c>
      <c r="CB34">
        <v>0</v>
      </c>
      <c r="CC34">
        <v>0</v>
      </c>
      <c r="CD34">
        <v>0</v>
      </c>
      <c r="CE34">
        <v>1</v>
      </c>
      <c r="CF34">
        <v>0</v>
      </c>
      <c r="CG34">
        <v>0</v>
      </c>
      <c r="CH34">
        <v>0</v>
      </c>
      <c r="CI34">
        <v>0</v>
      </c>
      <c r="CJ34">
        <v>1</v>
      </c>
      <c r="CK34">
        <v>1</v>
      </c>
      <c r="CL34">
        <v>1</v>
      </c>
      <c r="CM34">
        <v>1</v>
      </c>
      <c r="CN34">
        <v>0</v>
      </c>
      <c r="CO34">
        <v>0</v>
      </c>
      <c r="CP34">
        <v>0</v>
      </c>
      <c r="CQ34">
        <v>0</v>
      </c>
      <c r="CR34">
        <v>0</v>
      </c>
      <c r="CS34">
        <v>1</v>
      </c>
      <c r="CT34">
        <v>1</v>
      </c>
      <c r="CU34">
        <v>0</v>
      </c>
      <c r="CV34">
        <v>0</v>
      </c>
      <c r="CW34">
        <v>0</v>
      </c>
      <c r="CX34">
        <v>0</v>
      </c>
      <c r="CY34">
        <v>0</v>
      </c>
      <c r="CZ34">
        <v>0</v>
      </c>
      <c r="DA34">
        <v>0</v>
      </c>
      <c r="DB34">
        <v>0</v>
      </c>
      <c r="DC34">
        <v>1</v>
      </c>
      <c r="DD34">
        <v>0</v>
      </c>
      <c r="DE34">
        <v>1</v>
      </c>
      <c r="DF34">
        <v>1</v>
      </c>
      <c r="DG34">
        <v>0</v>
      </c>
      <c r="DH34">
        <v>0</v>
      </c>
      <c r="DI34">
        <v>1</v>
      </c>
      <c r="DJ34">
        <v>0</v>
      </c>
      <c r="DK34">
        <v>0</v>
      </c>
      <c r="DL34">
        <v>0</v>
      </c>
      <c r="DM34">
        <v>1</v>
      </c>
      <c r="DN34">
        <v>0</v>
      </c>
      <c r="DO34">
        <v>0</v>
      </c>
      <c r="DP34">
        <v>0</v>
      </c>
      <c r="DQ34">
        <v>1</v>
      </c>
      <c r="DR34">
        <v>0</v>
      </c>
      <c r="DS34">
        <v>1</v>
      </c>
      <c r="DT34">
        <v>1</v>
      </c>
      <c r="DU34">
        <v>0</v>
      </c>
      <c r="DV34">
        <v>0</v>
      </c>
      <c r="DW34">
        <v>0</v>
      </c>
      <c r="DX34">
        <v>0</v>
      </c>
      <c r="DY34">
        <v>0</v>
      </c>
      <c r="DZ34">
        <v>0</v>
      </c>
      <c r="EA34">
        <v>0</v>
      </c>
      <c r="EB34">
        <v>0</v>
      </c>
      <c r="EC34">
        <v>0</v>
      </c>
      <c r="ED34">
        <v>0</v>
      </c>
      <c r="EE34">
        <v>0</v>
      </c>
      <c r="EF34">
        <v>0</v>
      </c>
      <c r="EG34">
        <v>0</v>
      </c>
      <c r="EH34">
        <v>0</v>
      </c>
      <c r="EI34">
        <v>0</v>
      </c>
      <c r="EJ34">
        <v>0</v>
      </c>
      <c r="EK34">
        <v>1</v>
      </c>
      <c r="EL34">
        <v>1</v>
      </c>
      <c r="EM34">
        <v>0</v>
      </c>
      <c r="EN34">
        <v>0</v>
      </c>
      <c r="EO34">
        <v>0</v>
      </c>
      <c r="EP34">
        <v>0</v>
      </c>
      <c r="EQ34">
        <v>0</v>
      </c>
      <c r="ER34">
        <v>0</v>
      </c>
      <c r="ES34">
        <v>0</v>
      </c>
      <c r="ET34">
        <v>0</v>
      </c>
      <c r="EU34">
        <v>1</v>
      </c>
      <c r="EV34">
        <v>1</v>
      </c>
      <c r="EW34">
        <v>0</v>
      </c>
      <c r="EX34">
        <v>1</v>
      </c>
      <c r="EY34">
        <v>0</v>
      </c>
      <c r="EZ34">
        <v>0</v>
      </c>
      <c r="FA34">
        <v>0</v>
      </c>
      <c r="FB34">
        <v>0</v>
      </c>
      <c r="FC34">
        <v>1</v>
      </c>
      <c r="FD34">
        <v>1</v>
      </c>
      <c r="FE34">
        <v>1</v>
      </c>
      <c r="FF34">
        <v>0</v>
      </c>
      <c r="FG34">
        <v>1</v>
      </c>
      <c r="FH34">
        <v>0</v>
      </c>
      <c r="FI34">
        <v>0</v>
      </c>
      <c r="FJ34">
        <v>1</v>
      </c>
      <c r="FK34">
        <v>0</v>
      </c>
      <c r="FL34">
        <v>1</v>
      </c>
      <c r="FM34">
        <v>0</v>
      </c>
      <c r="FN34">
        <v>0</v>
      </c>
      <c r="FO34">
        <v>0</v>
      </c>
      <c r="FP34">
        <v>1</v>
      </c>
      <c r="FQ34">
        <v>0</v>
      </c>
      <c r="FR34">
        <v>0</v>
      </c>
      <c r="FS34">
        <v>0</v>
      </c>
      <c r="FT34">
        <v>0</v>
      </c>
      <c r="FU34">
        <v>0</v>
      </c>
      <c r="FV34">
        <v>0</v>
      </c>
      <c r="FW34">
        <v>0</v>
      </c>
      <c r="FX34">
        <v>1</v>
      </c>
      <c r="FY34">
        <v>0</v>
      </c>
      <c r="FZ34">
        <v>0</v>
      </c>
      <c r="GA34">
        <v>0</v>
      </c>
      <c r="GB34">
        <v>0</v>
      </c>
      <c r="GC34">
        <v>0</v>
      </c>
      <c r="GD34">
        <v>0</v>
      </c>
      <c r="GE34">
        <v>0</v>
      </c>
      <c r="GF34">
        <v>0</v>
      </c>
      <c r="GG34">
        <v>0</v>
      </c>
      <c r="GH34">
        <v>0</v>
      </c>
      <c r="GI34">
        <v>0</v>
      </c>
      <c r="GJ34">
        <v>0</v>
      </c>
      <c r="GK34">
        <v>0</v>
      </c>
      <c r="GL34">
        <v>0</v>
      </c>
      <c r="GM34">
        <v>0</v>
      </c>
      <c r="GN34">
        <v>1</v>
      </c>
      <c r="GO34">
        <v>0</v>
      </c>
      <c r="GP34">
        <v>0</v>
      </c>
      <c r="GQ34">
        <v>0</v>
      </c>
      <c r="GR34">
        <v>0</v>
      </c>
      <c r="GS34">
        <v>1</v>
      </c>
      <c r="GT34">
        <v>1</v>
      </c>
      <c r="GU34">
        <v>1</v>
      </c>
      <c r="GV34">
        <v>1</v>
      </c>
      <c r="GW34">
        <v>0</v>
      </c>
      <c r="GX34">
        <v>0</v>
      </c>
      <c r="GY34">
        <v>0</v>
      </c>
      <c r="GZ34">
        <v>0</v>
      </c>
      <c r="HA34">
        <v>0</v>
      </c>
      <c r="HB34">
        <v>1</v>
      </c>
      <c r="HC34">
        <v>1</v>
      </c>
      <c r="HD34">
        <v>0</v>
      </c>
      <c r="HE34">
        <v>0</v>
      </c>
      <c r="HF34">
        <v>0</v>
      </c>
      <c r="HG34">
        <v>0</v>
      </c>
      <c r="HH34">
        <v>0</v>
      </c>
      <c r="HI34">
        <v>0</v>
      </c>
      <c r="HJ34">
        <v>0</v>
      </c>
      <c r="HK34">
        <v>0</v>
      </c>
      <c r="HL34">
        <v>1</v>
      </c>
      <c r="HM34">
        <v>0</v>
      </c>
      <c r="HN34">
        <v>0</v>
      </c>
    </row>
    <row r="35" spans="1:222" x14ac:dyDescent="0.35">
      <c r="A35" t="s">
        <v>225</v>
      </c>
      <c r="B35" s="1">
        <v>43636</v>
      </c>
      <c r="C35" s="1">
        <v>43830</v>
      </c>
      <c r="D35">
        <v>2</v>
      </c>
      <c r="E35">
        <v>1</v>
      </c>
      <c r="F35">
        <v>1</v>
      </c>
      <c r="G35">
        <v>1</v>
      </c>
      <c r="H35">
        <v>0</v>
      </c>
      <c r="I35">
        <v>0</v>
      </c>
      <c r="J35">
        <v>1</v>
      </c>
      <c r="K35">
        <v>0</v>
      </c>
      <c r="L35">
        <v>0</v>
      </c>
      <c r="M35">
        <v>0</v>
      </c>
      <c r="N35">
        <v>1</v>
      </c>
      <c r="O35">
        <v>0</v>
      </c>
      <c r="P35">
        <v>0</v>
      </c>
      <c r="Q35">
        <v>0</v>
      </c>
      <c r="R35">
        <v>0</v>
      </c>
      <c r="S35">
        <v>1</v>
      </c>
      <c r="T35">
        <v>1</v>
      </c>
      <c r="U35">
        <v>1</v>
      </c>
      <c r="V35">
        <v>0</v>
      </c>
      <c r="W35">
        <v>0</v>
      </c>
      <c r="X35">
        <v>0</v>
      </c>
      <c r="Y35">
        <v>0</v>
      </c>
      <c r="Z35">
        <v>0</v>
      </c>
      <c r="AA35">
        <v>0</v>
      </c>
      <c r="AB35">
        <v>0</v>
      </c>
      <c r="AC35">
        <v>0</v>
      </c>
      <c r="AD35">
        <v>0</v>
      </c>
      <c r="AE35">
        <v>0</v>
      </c>
      <c r="AF35">
        <v>0</v>
      </c>
      <c r="AG35">
        <v>1</v>
      </c>
      <c r="AH35">
        <v>1</v>
      </c>
      <c r="AI35">
        <v>0</v>
      </c>
      <c r="AJ35">
        <v>0</v>
      </c>
      <c r="AK35">
        <v>0</v>
      </c>
      <c r="AL35">
        <v>0</v>
      </c>
      <c r="AM35">
        <v>0</v>
      </c>
      <c r="AN35">
        <v>0</v>
      </c>
      <c r="AO35">
        <v>0</v>
      </c>
      <c r="AP35">
        <v>0</v>
      </c>
      <c r="AQ35">
        <v>0</v>
      </c>
      <c r="AR35">
        <v>0</v>
      </c>
      <c r="AS35">
        <v>1</v>
      </c>
      <c r="AT35">
        <v>1</v>
      </c>
      <c r="AU35">
        <v>1</v>
      </c>
      <c r="AV35">
        <v>1</v>
      </c>
      <c r="AW35">
        <v>0</v>
      </c>
      <c r="AX35">
        <v>1</v>
      </c>
      <c r="AY35">
        <v>0</v>
      </c>
      <c r="AZ35">
        <v>0</v>
      </c>
      <c r="BA35">
        <v>1</v>
      </c>
      <c r="BB35">
        <v>0</v>
      </c>
      <c r="BC35">
        <v>1</v>
      </c>
      <c r="BD35">
        <v>0</v>
      </c>
      <c r="BE35">
        <v>0</v>
      </c>
      <c r="BF35">
        <v>0</v>
      </c>
      <c r="BG35">
        <v>1</v>
      </c>
      <c r="BH35">
        <v>0</v>
      </c>
      <c r="BI35">
        <v>0</v>
      </c>
      <c r="BJ35">
        <v>0</v>
      </c>
      <c r="BK35">
        <v>0</v>
      </c>
      <c r="BL35">
        <v>0</v>
      </c>
      <c r="BM35">
        <v>0</v>
      </c>
      <c r="BN35">
        <v>0</v>
      </c>
      <c r="BO35">
        <v>1</v>
      </c>
      <c r="BP35">
        <v>0</v>
      </c>
      <c r="BQ35">
        <v>0</v>
      </c>
      <c r="BR35">
        <v>0</v>
      </c>
      <c r="BS35">
        <v>0</v>
      </c>
      <c r="BT35">
        <v>0</v>
      </c>
      <c r="BU35">
        <v>0</v>
      </c>
      <c r="BV35">
        <v>0</v>
      </c>
      <c r="BW35">
        <v>0</v>
      </c>
      <c r="BX35">
        <v>0</v>
      </c>
      <c r="BY35">
        <v>0</v>
      </c>
      <c r="BZ35">
        <v>0</v>
      </c>
      <c r="CA35">
        <v>0</v>
      </c>
      <c r="CB35">
        <v>0</v>
      </c>
      <c r="CC35">
        <v>0</v>
      </c>
      <c r="CD35">
        <v>0</v>
      </c>
      <c r="CE35">
        <v>1</v>
      </c>
      <c r="CF35">
        <v>0</v>
      </c>
      <c r="CG35">
        <v>0</v>
      </c>
      <c r="CH35">
        <v>0</v>
      </c>
      <c r="CI35">
        <v>0</v>
      </c>
      <c r="CJ35">
        <v>1</v>
      </c>
      <c r="CK35">
        <v>1</v>
      </c>
      <c r="CL35">
        <v>1</v>
      </c>
      <c r="CM35">
        <v>1</v>
      </c>
      <c r="CN35">
        <v>0</v>
      </c>
      <c r="CO35">
        <v>0</v>
      </c>
      <c r="CP35">
        <v>0</v>
      </c>
      <c r="CQ35">
        <v>0</v>
      </c>
      <c r="CR35">
        <v>0</v>
      </c>
      <c r="CS35">
        <v>1</v>
      </c>
      <c r="CT35">
        <v>1</v>
      </c>
      <c r="CU35">
        <v>0</v>
      </c>
      <c r="CV35">
        <v>0</v>
      </c>
      <c r="CW35">
        <v>0</v>
      </c>
      <c r="CX35">
        <v>0</v>
      </c>
      <c r="CY35">
        <v>0</v>
      </c>
      <c r="CZ35">
        <v>0</v>
      </c>
      <c r="DA35">
        <v>0</v>
      </c>
      <c r="DB35">
        <v>0</v>
      </c>
      <c r="DC35">
        <v>1</v>
      </c>
      <c r="DD35">
        <v>0</v>
      </c>
      <c r="DE35">
        <v>1</v>
      </c>
      <c r="DF35">
        <v>1</v>
      </c>
      <c r="DG35">
        <v>0</v>
      </c>
      <c r="DH35">
        <v>0</v>
      </c>
      <c r="DI35">
        <v>1</v>
      </c>
      <c r="DJ35">
        <v>0</v>
      </c>
      <c r="DK35">
        <v>0</v>
      </c>
      <c r="DL35">
        <v>0</v>
      </c>
      <c r="DM35">
        <v>1</v>
      </c>
      <c r="DN35">
        <v>0</v>
      </c>
      <c r="DO35">
        <v>0</v>
      </c>
      <c r="DP35">
        <v>0</v>
      </c>
      <c r="DQ35">
        <v>1</v>
      </c>
      <c r="DR35">
        <v>0</v>
      </c>
      <c r="DS35">
        <v>1</v>
      </c>
      <c r="DT35">
        <v>1</v>
      </c>
      <c r="DU35">
        <v>0</v>
      </c>
      <c r="DV35">
        <v>0</v>
      </c>
      <c r="DW35">
        <v>0</v>
      </c>
      <c r="DX35">
        <v>0</v>
      </c>
      <c r="DY35">
        <v>0</v>
      </c>
      <c r="DZ35">
        <v>0</v>
      </c>
      <c r="EA35">
        <v>0</v>
      </c>
      <c r="EB35">
        <v>0</v>
      </c>
      <c r="EC35">
        <v>0</v>
      </c>
      <c r="ED35">
        <v>0</v>
      </c>
      <c r="EE35">
        <v>0</v>
      </c>
      <c r="EF35">
        <v>0</v>
      </c>
      <c r="EG35">
        <v>0</v>
      </c>
      <c r="EH35">
        <v>0</v>
      </c>
      <c r="EI35">
        <v>0</v>
      </c>
      <c r="EJ35">
        <v>0</v>
      </c>
      <c r="EK35">
        <v>1</v>
      </c>
      <c r="EL35">
        <v>1</v>
      </c>
      <c r="EM35">
        <v>0</v>
      </c>
      <c r="EN35">
        <v>0</v>
      </c>
      <c r="EO35">
        <v>0</v>
      </c>
      <c r="EP35">
        <v>0</v>
      </c>
      <c r="EQ35">
        <v>0</v>
      </c>
      <c r="ER35">
        <v>0</v>
      </c>
      <c r="ES35">
        <v>0</v>
      </c>
      <c r="ET35">
        <v>0</v>
      </c>
      <c r="EU35">
        <v>1</v>
      </c>
      <c r="EV35">
        <v>1</v>
      </c>
      <c r="EW35">
        <v>0</v>
      </c>
      <c r="EX35">
        <v>1</v>
      </c>
      <c r="EY35">
        <v>0</v>
      </c>
      <c r="EZ35">
        <v>0</v>
      </c>
      <c r="FA35">
        <v>0</v>
      </c>
      <c r="FB35">
        <v>0</v>
      </c>
      <c r="FC35">
        <v>1</v>
      </c>
      <c r="FD35">
        <v>1</v>
      </c>
      <c r="FE35">
        <v>1</v>
      </c>
      <c r="FF35">
        <v>0</v>
      </c>
      <c r="FG35">
        <v>1</v>
      </c>
      <c r="FH35">
        <v>0</v>
      </c>
      <c r="FI35">
        <v>0</v>
      </c>
      <c r="FJ35">
        <v>1</v>
      </c>
      <c r="FK35">
        <v>0</v>
      </c>
      <c r="FL35">
        <v>1</v>
      </c>
      <c r="FM35">
        <v>0</v>
      </c>
      <c r="FN35">
        <v>0</v>
      </c>
      <c r="FO35">
        <v>0</v>
      </c>
      <c r="FP35">
        <v>1</v>
      </c>
      <c r="FQ35">
        <v>0</v>
      </c>
      <c r="FR35">
        <v>0</v>
      </c>
      <c r="FS35">
        <v>0</v>
      </c>
      <c r="FT35">
        <v>0</v>
      </c>
      <c r="FU35">
        <v>0</v>
      </c>
      <c r="FV35">
        <v>0</v>
      </c>
      <c r="FW35">
        <v>0</v>
      </c>
      <c r="FX35">
        <v>1</v>
      </c>
      <c r="FY35">
        <v>0</v>
      </c>
      <c r="FZ35">
        <v>0</v>
      </c>
      <c r="GA35">
        <v>0</v>
      </c>
      <c r="GB35">
        <v>0</v>
      </c>
      <c r="GC35">
        <v>0</v>
      </c>
      <c r="GD35">
        <v>0</v>
      </c>
      <c r="GE35">
        <v>0</v>
      </c>
      <c r="GF35">
        <v>0</v>
      </c>
      <c r="GG35">
        <v>0</v>
      </c>
      <c r="GH35">
        <v>0</v>
      </c>
      <c r="GI35">
        <v>0</v>
      </c>
      <c r="GJ35">
        <v>0</v>
      </c>
      <c r="GK35">
        <v>0</v>
      </c>
      <c r="GL35">
        <v>0</v>
      </c>
      <c r="GM35">
        <v>0</v>
      </c>
      <c r="GN35">
        <v>1</v>
      </c>
      <c r="GO35">
        <v>0</v>
      </c>
      <c r="GP35">
        <v>0</v>
      </c>
      <c r="GQ35">
        <v>0</v>
      </c>
      <c r="GR35">
        <v>0</v>
      </c>
      <c r="GS35">
        <v>1</v>
      </c>
      <c r="GT35">
        <v>1</v>
      </c>
      <c r="GU35">
        <v>1</v>
      </c>
      <c r="GV35">
        <v>1</v>
      </c>
      <c r="GW35">
        <v>0</v>
      </c>
      <c r="GX35">
        <v>0</v>
      </c>
      <c r="GY35">
        <v>0</v>
      </c>
      <c r="GZ35">
        <v>0</v>
      </c>
      <c r="HA35">
        <v>0</v>
      </c>
      <c r="HB35">
        <v>1</v>
      </c>
      <c r="HC35">
        <v>1</v>
      </c>
      <c r="HD35">
        <v>0</v>
      </c>
      <c r="HE35">
        <v>0</v>
      </c>
      <c r="HF35">
        <v>0</v>
      </c>
      <c r="HG35">
        <v>0</v>
      </c>
      <c r="HH35">
        <v>0</v>
      </c>
      <c r="HI35">
        <v>0</v>
      </c>
      <c r="HJ35">
        <v>0</v>
      </c>
      <c r="HK35">
        <v>0</v>
      </c>
      <c r="HL35">
        <v>1</v>
      </c>
      <c r="HM35">
        <v>0</v>
      </c>
      <c r="HN35">
        <v>0</v>
      </c>
    </row>
    <row r="36" spans="1:222" x14ac:dyDescent="0.35">
      <c r="A36" t="s">
        <v>226</v>
      </c>
      <c r="B36" s="1">
        <v>41640</v>
      </c>
      <c r="C36" s="1">
        <v>43465</v>
      </c>
      <c r="D36">
        <v>3</v>
      </c>
      <c r="E36" t="s">
        <v>222</v>
      </c>
      <c r="F36" t="s">
        <v>222</v>
      </c>
      <c r="G36" t="s">
        <v>222</v>
      </c>
      <c r="H36" t="s">
        <v>222</v>
      </c>
      <c r="I36" t="s">
        <v>222</v>
      </c>
      <c r="J36" t="s">
        <v>222</v>
      </c>
      <c r="K36" t="s">
        <v>222</v>
      </c>
      <c r="L36" t="s">
        <v>222</v>
      </c>
      <c r="M36" t="s">
        <v>222</v>
      </c>
      <c r="N36" t="s">
        <v>222</v>
      </c>
      <c r="O36" t="s">
        <v>222</v>
      </c>
      <c r="P36" t="s">
        <v>222</v>
      </c>
      <c r="Q36" t="s">
        <v>222</v>
      </c>
      <c r="R36" t="s">
        <v>222</v>
      </c>
      <c r="S36" t="s">
        <v>222</v>
      </c>
      <c r="T36" t="s">
        <v>222</v>
      </c>
      <c r="U36" t="s">
        <v>222</v>
      </c>
      <c r="V36" t="s">
        <v>222</v>
      </c>
      <c r="W36" t="s">
        <v>222</v>
      </c>
      <c r="X36" t="s">
        <v>222</v>
      </c>
      <c r="Y36" t="s">
        <v>222</v>
      </c>
      <c r="Z36" t="s">
        <v>222</v>
      </c>
      <c r="AA36" t="s">
        <v>222</v>
      </c>
      <c r="AB36" t="s">
        <v>222</v>
      </c>
      <c r="AC36" t="s">
        <v>222</v>
      </c>
      <c r="AD36" t="s">
        <v>222</v>
      </c>
      <c r="AE36" t="s">
        <v>222</v>
      </c>
      <c r="AF36" t="s">
        <v>222</v>
      </c>
      <c r="AG36" t="s">
        <v>222</v>
      </c>
      <c r="AH36" t="s">
        <v>222</v>
      </c>
      <c r="AI36" t="s">
        <v>222</v>
      </c>
      <c r="AJ36" t="s">
        <v>222</v>
      </c>
      <c r="AK36" t="s">
        <v>222</v>
      </c>
      <c r="AL36" t="s">
        <v>222</v>
      </c>
      <c r="AM36" t="s">
        <v>222</v>
      </c>
      <c r="AN36" t="s">
        <v>222</v>
      </c>
      <c r="AO36" t="s">
        <v>222</v>
      </c>
      <c r="AP36" t="s">
        <v>222</v>
      </c>
      <c r="AQ36" t="s">
        <v>222</v>
      </c>
      <c r="AR36" t="s">
        <v>222</v>
      </c>
      <c r="AS36" t="s">
        <v>222</v>
      </c>
      <c r="AT36" t="s">
        <v>222</v>
      </c>
      <c r="AU36" t="s">
        <v>222</v>
      </c>
      <c r="AV36" t="s">
        <v>222</v>
      </c>
      <c r="AW36" t="s">
        <v>222</v>
      </c>
      <c r="AX36" t="s">
        <v>222</v>
      </c>
      <c r="AY36" t="s">
        <v>222</v>
      </c>
      <c r="AZ36" t="s">
        <v>222</v>
      </c>
      <c r="BA36" t="s">
        <v>222</v>
      </c>
      <c r="BB36" t="s">
        <v>222</v>
      </c>
      <c r="BC36" t="s">
        <v>222</v>
      </c>
      <c r="BD36" t="s">
        <v>222</v>
      </c>
      <c r="BE36" t="s">
        <v>222</v>
      </c>
      <c r="BF36" t="s">
        <v>222</v>
      </c>
      <c r="BG36" t="s">
        <v>222</v>
      </c>
      <c r="BH36" t="s">
        <v>222</v>
      </c>
      <c r="BI36" t="s">
        <v>222</v>
      </c>
      <c r="BJ36" t="s">
        <v>222</v>
      </c>
      <c r="BK36" t="s">
        <v>222</v>
      </c>
      <c r="BL36" t="s">
        <v>222</v>
      </c>
      <c r="BM36" t="s">
        <v>222</v>
      </c>
      <c r="BN36" t="s">
        <v>222</v>
      </c>
      <c r="BO36" t="s">
        <v>222</v>
      </c>
      <c r="BP36" t="s">
        <v>222</v>
      </c>
      <c r="BQ36" t="s">
        <v>222</v>
      </c>
      <c r="BR36" t="s">
        <v>222</v>
      </c>
      <c r="BS36" t="s">
        <v>222</v>
      </c>
      <c r="BT36" t="s">
        <v>222</v>
      </c>
      <c r="BU36" t="s">
        <v>222</v>
      </c>
      <c r="BV36" t="s">
        <v>222</v>
      </c>
      <c r="BW36" t="s">
        <v>222</v>
      </c>
      <c r="BX36" t="s">
        <v>222</v>
      </c>
      <c r="BY36" t="s">
        <v>222</v>
      </c>
      <c r="BZ36" t="s">
        <v>222</v>
      </c>
      <c r="CA36" t="s">
        <v>222</v>
      </c>
      <c r="CB36" t="s">
        <v>222</v>
      </c>
      <c r="CC36" t="s">
        <v>222</v>
      </c>
      <c r="CD36" t="s">
        <v>222</v>
      </c>
      <c r="CE36" t="s">
        <v>222</v>
      </c>
      <c r="CF36" t="s">
        <v>222</v>
      </c>
      <c r="CG36" t="s">
        <v>222</v>
      </c>
      <c r="CH36" t="s">
        <v>222</v>
      </c>
      <c r="CI36" t="s">
        <v>222</v>
      </c>
      <c r="CJ36" t="s">
        <v>222</v>
      </c>
      <c r="CK36" t="s">
        <v>222</v>
      </c>
      <c r="CL36" t="s">
        <v>222</v>
      </c>
      <c r="CM36" t="s">
        <v>222</v>
      </c>
      <c r="CN36" t="s">
        <v>222</v>
      </c>
      <c r="CO36" t="s">
        <v>222</v>
      </c>
      <c r="CP36" t="s">
        <v>222</v>
      </c>
      <c r="CQ36" t="s">
        <v>222</v>
      </c>
      <c r="CR36" t="s">
        <v>222</v>
      </c>
      <c r="CS36" t="s">
        <v>222</v>
      </c>
      <c r="CT36" t="s">
        <v>222</v>
      </c>
      <c r="CU36" t="s">
        <v>222</v>
      </c>
      <c r="CV36" t="s">
        <v>222</v>
      </c>
      <c r="CW36" t="s">
        <v>222</v>
      </c>
      <c r="CX36" t="s">
        <v>222</v>
      </c>
      <c r="CY36" t="s">
        <v>222</v>
      </c>
      <c r="CZ36" t="s">
        <v>222</v>
      </c>
      <c r="DA36" t="s">
        <v>222</v>
      </c>
      <c r="DB36" t="s">
        <v>222</v>
      </c>
      <c r="DC36" t="s">
        <v>222</v>
      </c>
      <c r="DD36" t="s">
        <v>222</v>
      </c>
      <c r="DE36" t="s">
        <v>222</v>
      </c>
      <c r="DF36" t="s">
        <v>222</v>
      </c>
      <c r="DG36" t="s">
        <v>222</v>
      </c>
      <c r="DH36" t="s">
        <v>222</v>
      </c>
      <c r="DI36" t="s">
        <v>222</v>
      </c>
      <c r="DJ36" t="s">
        <v>222</v>
      </c>
      <c r="DK36" t="s">
        <v>222</v>
      </c>
      <c r="DL36" t="s">
        <v>222</v>
      </c>
      <c r="DM36" t="s">
        <v>222</v>
      </c>
      <c r="DN36" t="s">
        <v>222</v>
      </c>
      <c r="DO36" t="s">
        <v>222</v>
      </c>
      <c r="DP36" t="s">
        <v>222</v>
      </c>
      <c r="DQ36" t="s">
        <v>222</v>
      </c>
      <c r="DR36" t="s">
        <v>222</v>
      </c>
      <c r="DS36" t="s">
        <v>222</v>
      </c>
      <c r="DT36" t="s">
        <v>222</v>
      </c>
      <c r="DU36" t="s">
        <v>222</v>
      </c>
      <c r="DV36" t="s">
        <v>222</v>
      </c>
      <c r="DW36" t="s">
        <v>222</v>
      </c>
      <c r="DX36" t="s">
        <v>222</v>
      </c>
      <c r="DY36" t="s">
        <v>222</v>
      </c>
      <c r="DZ36" t="s">
        <v>222</v>
      </c>
      <c r="EA36" t="s">
        <v>222</v>
      </c>
      <c r="EB36" t="s">
        <v>222</v>
      </c>
      <c r="EC36" t="s">
        <v>222</v>
      </c>
      <c r="ED36" t="s">
        <v>222</v>
      </c>
      <c r="EE36" t="s">
        <v>222</v>
      </c>
      <c r="EF36" t="s">
        <v>222</v>
      </c>
      <c r="EG36" t="s">
        <v>222</v>
      </c>
      <c r="EH36" t="s">
        <v>222</v>
      </c>
      <c r="EI36" t="s">
        <v>222</v>
      </c>
      <c r="EJ36" t="s">
        <v>222</v>
      </c>
      <c r="EK36" t="s">
        <v>222</v>
      </c>
      <c r="EL36" t="s">
        <v>222</v>
      </c>
      <c r="EM36" t="s">
        <v>222</v>
      </c>
      <c r="EN36" t="s">
        <v>222</v>
      </c>
      <c r="EO36" t="s">
        <v>222</v>
      </c>
      <c r="EP36" t="s">
        <v>222</v>
      </c>
      <c r="EQ36" t="s">
        <v>222</v>
      </c>
      <c r="ER36" t="s">
        <v>222</v>
      </c>
      <c r="ES36" t="s">
        <v>222</v>
      </c>
      <c r="ET36" t="s">
        <v>222</v>
      </c>
      <c r="EU36" t="s">
        <v>222</v>
      </c>
      <c r="EV36" t="s">
        <v>222</v>
      </c>
      <c r="EW36" t="s">
        <v>222</v>
      </c>
      <c r="EX36" t="s">
        <v>222</v>
      </c>
      <c r="EY36" t="s">
        <v>222</v>
      </c>
      <c r="EZ36" t="s">
        <v>222</v>
      </c>
      <c r="FA36" t="s">
        <v>222</v>
      </c>
      <c r="FB36" t="s">
        <v>222</v>
      </c>
      <c r="FC36" t="s">
        <v>222</v>
      </c>
      <c r="FD36" t="s">
        <v>222</v>
      </c>
      <c r="FE36" t="s">
        <v>222</v>
      </c>
      <c r="FF36" t="s">
        <v>222</v>
      </c>
      <c r="FG36" t="s">
        <v>222</v>
      </c>
      <c r="FH36" t="s">
        <v>222</v>
      </c>
      <c r="FI36" t="s">
        <v>222</v>
      </c>
      <c r="FJ36" t="s">
        <v>222</v>
      </c>
      <c r="FK36" t="s">
        <v>222</v>
      </c>
      <c r="FL36" t="s">
        <v>222</v>
      </c>
      <c r="FM36" t="s">
        <v>222</v>
      </c>
      <c r="FN36" t="s">
        <v>222</v>
      </c>
      <c r="FO36" t="s">
        <v>222</v>
      </c>
      <c r="FP36" t="s">
        <v>222</v>
      </c>
      <c r="FQ36" t="s">
        <v>222</v>
      </c>
      <c r="FR36" t="s">
        <v>222</v>
      </c>
      <c r="FS36" t="s">
        <v>222</v>
      </c>
      <c r="FT36" t="s">
        <v>222</v>
      </c>
      <c r="FU36" t="s">
        <v>222</v>
      </c>
      <c r="FV36" t="s">
        <v>222</v>
      </c>
      <c r="FW36" t="s">
        <v>222</v>
      </c>
      <c r="FX36" t="s">
        <v>222</v>
      </c>
      <c r="FY36" t="s">
        <v>222</v>
      </c>
      <c r="FZ36" t="s">
        <v>222</v>
      </c>
      <c r="GA36" t="s">
        <v>222</v>
      </c>
      <c r="GB36" t="s">
        <v>222</v>
      </c>
      <c r="GC36" t="s">
        <v>222</v>
      </c>
      <c r="GD36" t="s">
        <v>222</v>
      </c>
      <c r="GE36" t="s">
        <v>222</v>
      </c>
      <c r="GF36" t="s">
        <v>222</v>
      </c>
      <c r="GG36" t="s">
        <v>222</v>
      </c>
      <c r="GH36" t="s">
        <v>222</v>
      </c>
      <c r="GI36" t="s">
        <v>222</v>
      </c>
      <c r="GJ36" t="s">
        <v>222</v>
      </c>
      <c r="GK36" t="s">
        <v>222</v>
      </c>
      <c r="GL36" t="s">
        <v>222</v>
      </c>
      <c r="GM36" t="s">
        <v>222</v>
      </c>
      <c r="GN36" t="s">
        <v>222</v>
      </c>
      <c r="GO36" t="s">
        <v>222</v>
      </c>
      <c r="GP36" t="s">
        <v>222</v>
      </c>
      <c r="GQ36" t="s">
        <v>222</v>
      </c>
      <c r="GR36" t="s">
        <v>222</v>
      </c>
      <c r="GS36" t="s">
        <v>222</v>
      </c>
      <c r="GT36" t="s">
        <v>222</v>
      </c>
      <c r="GU36" t="s">
        <v>222</v>
      </c>
      <c r="GV36" t="s">
        <v>222</v>
      </c>
      <c r="GW36" t="s">
        <v>222</v>
      </c>
      <c r="GX36" t="s">
        <v>222</v>
      </c>
      <c r="GY36" t="s">
        <v>222</v>
      </c>
      <c r="GZ36" t="s">
        <v>222</v>
      </c>
      <c r="HA36" t="s">
        <v>222</v>
      </c>
      <c r="HB36" t="s">
        <v>222</v>
      </c>
      <c r="HC36" t="s">
        <v>222</v>
      </c>
      <c r="HD36" t="s">
        <v>222</v>
      </c>
      <c r="HE36" t="s">
        <v>222</v>
      </c>
      <c r="HF36" t="s">
        <v>222</v>
      </c>
      <c r="HG36" t="s">
        <v>222</v>
      </c>
      <c r="HH36" t="s">
        <v>222</v>
      </c>
      <c r="HI36" t="s">
        <v>222</v>
      </c>
      <c r="HJ36" t="s">
        <v>222</v>
      </c>
      <c r="HK36" t="s">
        <v>222</v>
      </c>
      <c r="HL36" t="s">
        <v>222</v>
      </c>
      <c r="HM36" t="s">
        <v>222</v>
      </c>
      <c r="HN36" t="s">
        <v>222</v>
      </c>
    </row>
    <row r="37" spans="1:222" x14ac:dyDescent="0.35">
      <c r="A37" t="s">
        <v>226</v>
      </c>
      <c r="B37" s="1">
        <v>43466</v>
      </c>
      <c r="C37" s="1">
        <v>43712</v>
      </c>
      <c r="D37">
        <v>1</v>
      </c>
      <c r="E37">
        <v>3</v>
      </c>
      <c r="F37">
        <v>0</v>
      </c>
      <c r="G37" t="s">
        <v>222</v>
      </c>
      <c r="H37" t="s">
        <v>222</v>
      </c>
      <c r="I37" t="s">
        <v>222</v>
      </c>
      <c r="J37" t="s">
        <v>222</v>
      </c>
      <c r="K37" t="s">
        <v>222</v>
      </c>
      <c r="L37" t="s">
        <v>222</v>
      </c>
      <c r="M37" t="s">
        <v>222</v>
      </c>
      <c r="N37" t="s">
        <v>222</v>
      </c>
      <c r="O37" t="s">
        <v>222</v>
      </c>
      <c r="P37" t="s">
        <v>222</v>
      </c>
      <c r="Q37" t="s">
        <v>222</v>
      </c>
      <c r="R37" t="s">
        <v>222</v>
      </c>
      <c r="S37" t="s">
        <v>222</v>
      </c>
      <c r="T37" t="s">
        <v>222</v>
      </c>
      <c r="U37" t="s">
        <v>222</v>
      </c>
      <c r="V37" t="s">
        <v>222</v>
      </c>
      <c r="W37" t="s">
        <v>222</v>
      </c>
      <c r="X37" t="s">
        <v>222</v>
      </c>
      <c r="Y37" t="s">
        <v>222</v>
      </c>
      <c r="Z37" t="s">
        <v>222</v>
      </c>
      <c r="AA37" t="s">
        <v>222</v>
      </c>
      <c r="AB37" t="s">
        <v>222</v>
      </c>
      <c r="AC37" t="s">
        <v>222</v>
      </c>
      <c r="AD37" t="s">
        <v>222</v>
      </c>
      <c r="AE37" t="s">
        <v>222</v>
      </c>
      <c r="AF37" t="s">
        <v>222</v>
      </c>
      <c r="AG37" t="s">
        <v>222</v>
      </c>
      <c r="AH37" t="s">
        <v>222</v>
      </c>
      <c r="AI37" t="s">
        <v>222</v>
      </c>
      <c r="AJ37" t="s">
        <v>222</v>
      </c>
      <c r="AK37" t="s">
        <v>222</v>
      </c>
      <c r="AL37" t="s">
        <v>222</v>
      </c>
      <c r="AM37" t="s">
        <v>222</v>
      </c>
      <c r="AN37" t="s">
        <v>222</v>
      </c>
      <c r="AO37" t="s">
        <v>222</v>
      </c>
      <c r="AP37" t="s">
        <v>222</v>
      </c>
      <c r="AQ37" t="s">
        <v>222</v>
      </c>
      <c r="AR37" t="s">
        <v>222</v>
      </c>
      <c r="AS37" t="s">
        <v>222</v>
      </c>
      <c r="AT37" t="s">
        <v>222</v>
      </c>
      <c r="AU37" t="s">
        <v>222</v>
      </c>
      <c r="AV37" t="s">
        <v>222</v>
      </c>
      <c r="AW37" t="s">
        <v>222</v>
      </c>
      <c r="AX37" t="s">
        <v>222</v>
      </c>
      <c r="AY37" t="s">
        <v>222</v>
      </c>
      <c r="AZ37" t="s">
        <v>222</v>
      </c>
      <c r="BA37" t="s">
        <v>222</v>
      </c>
      <c r="BB37" t="s">
        <v>222</v>
      </c>
      <c r="BC37" t="s">
        <v>222</v>
      </c>
      <c r="BD37" t="s">
        <v>222</v>
      </c>
      <c r="BE37" t="s">
        <v>222</v>
      </c>
      <c r="BF37" t="s">
        <v>222</v>
      </c>
      <c r="BG37" t="s">
        <v>222</v>
      </c>
      <c r="BH37" t="s">
        <v>222</v>
      </c>
      <c r="BI37" t="s">
        <v>222</v>
      </c>
      <c r="BJ37" t="s">
        <v>222</v>
      </c>
      <c r="BK37" t="s">
        <v>222</v>
      </c>
      <c r="BL37" t="s">
        <v>222</v>
      </c>
      <c r="BM37" t="s">
        <v>222</v>
      </c>
      <c r="BN37" t="s">
        <v>222</v>
      </c>
      <c r="BO37" t="s">
        <v>222</v>
      </c>
      <c r="BP37" t="s">
        <v>222</v>
      </c>
      <c r="BQ37" t="s">
        <v>222</v>
      </c>
      <c r="BR37" t="s">
        <v>222</v>
      </c>
      <c r="BS37" t="s">
        <v>222</v>
      </c>
      <c r="BT37" t="s">
        <v>222</v>
      </c>
      <c r="BU37" t="s">
        <v>222</v>
      </c>
      <c r="BV37" t="s">
        <v>222</v>
      </c>
      <c r="BW37" t="s">
        <v>222</v>
      </c>
      <c r="BX37" t="s">
        <v>222</v>
      </c>
      <c r="BY37" t="s">
        <v>222</v>
      </c>
      <c r="BZ37" t="s">
        <v>222</v>
      </c>
      <c r="CA37" t="s">
        <v>222</v>
      </c>
      <c r="CB37" t="s">
        <v>222</v>
      </c>
      <c r="CC37" t="s">
        <v>222</v>
      </c>
      <c r="CD37" t="s">
        <v>222</v>
      </c>
      <c r="CE37" t="s">
        <v>222</v>
      </c>
      <c r="CF37" t="s">
        <v>222</v>
      </c>
      <c r="CG37" t="s">
        <v>222</v>
      </c>
      <c r="CH37" t="s">
        <v>222</v>
      </c>
      <c r="CI37" t="s">
        <v>222</v>
      </c>
      <c r="CJ37" t="s">
        <v>222</v>
      </c>
      <c r="CK37" t="s">
        <v>222</v>
      </c>
      <c r="CL37" t="s">
        <v>222</v>
      </c>
      <c r="CM37" t="s">
        <v>222</v>
      </c>
      <c r="CN37" t="s">
        <v>222</v>
      </c>
      <c r="CO37" t="s">
        <v>222</v>
      </c>
      <c r="CP37" t="s">
        <v>222</v>
      </c>
      <c r="CQ37" t="s">
        <v>222</v>
      </c>
      <c r="CR37" t="s">
        <v>222</v>
      </c>
      <c r="CS37" t="s">
        <v>222</v>
      </c>
      <c r="CT37" t="s">
        <v>222</v>
      </c>
      <c r="CU37" t="s">
        <v>222</v>
      </c>
      <c r="CV37" t="s">
        <v>222</v>
      </c>
      <c r="CW37" t="s">
        <v>222</v>
      </c>
      <c r="CX37" t="s">
        <v>222</v>
      </c>
      <c r="CY37" t="s">
        <v>222</v>
      </c>
      <c r="CZ37" t="s">
        <v>222</v>
      </c>
      <c r="DA37" t="s">
        <v>222</v>
      </c>
      <c r="DB37" t="s">
        <v>222</v>
      </c>
      <c r="DC37" t="s">
        <v>222</v>
      </c>
      <c r="DD37" t="s">
        <v>222</v>
      </c>
      <c r="DE37">
        <v>1</v>
      </c>
      <c r="DF37">
        <v>1</v>
      </c>
      <c r="DG37">
        <v>1</v>
      </c>
      <c r="DH37">
        <v>1</v>
      </c>
      <c r="DI37">
        <v>1</v>
      </c>
      <c r="DJ37">
        <v>1</v>
      </c>
      <c r="DK37">
        <v>1</v>
      </c>
      <c r="DL37">
        <v>0</v>
      </c>
      <c r="DM37">
        <v>0</v>
      </c>
      <c r="DN37">
        <v>0</v>
      </c>
      <c r="DO37">
        <v>0</v>
      </c>
      <c r="DP37">
        <v>0</v>
      </c>
      <c r="DQ37">
        <v>0</v>
      </c>
      <c r="DR37">
        <v>0</v>
      </c>
      <c r="DS37">
        <v>0</v>
      </c>
      <c r="DT37">
        <v>1</v>
      </c>
      <c r="DU37">
        <v>0</v>
      </c>
      <c r="DV37">
        <v>0</v>
      </c>
      <c r="DW37">
        <v>0</v>
      </c>
      <c r="DX37">
        <v>0</v>
      </c>
      <c r="DY37">
        <v>0</v>
      </c>
      <c r="DZ37">
        <v>1</v>
      </c>
      <c r="EA37">
        <v>0</v>
      </c>
      <c r="EB37">
        <v>1</v>
      </c>
      <c r="EC37">
        <v>1</v>
      </c>
      <c r="ED37">
        <v>0</v>
      </c>
      <c r="EE37">
        <v>0</v>
      </c>
      <c r="EF37">
        <v>0</v>
      </c>
      <c r="EG37">
        <v>1</v>
      </c>
      <c r="EH37">
        <v>0</v>
      </c>
      <c r="EI37">
        <v>1</v>
      </c>
      <c r="EJ37">
        <v>0</v>
      </c>
      <c r="EK37">
        <v>0</v>
      </c>
      <c r="EL37">
        <v>1</v>
      </c>
      <c r="EM37">
        <v>1</v>
      </c>
      <c r="EN37">
        <v>0</v>
      </c>
      <c r="EO37">
        <v>0</v>
      </c>
      <c r="EP37">
        <v>0</v>
      </c>
      <c r="EQ37">
        <v>0</v>
      </c>
      <c r="ER37">
        <v>0</v>
      </c>
      <c r="ES37">
        <v>0</v>
      </c>
      <c r="ET37">
        <v>0</v>
      </c>
      <c r="EU37">
        <v>1</v>
      </c>
      <c r="EV37">
        <v>0</v>
      </c>
      <c r="EW37">
        <v>1</v>
      </c>
      <c r="EX37">
        <v>1</v>
      </c>
      <c r="EY37">
        <v>0</v>
      </c>
      <c r="EZ37">
        <v>0</v>
      </c>
      <c r="FA37">
        <v>1</v>
      </c>
      <c r="FB37">
        <v>0</v>
      </c>
      <c r="FC37">
        <v>0</v>
      </c>
      <c r="FD37" t="s">
        <v>222</v>
      </c>
      <c r="FE37" t="s">
        <v>222</v>
      </c>
      <c r="FF37" t="s">
        <v>222</v>
      </c>
      <c r="FG37" t="s">
        <v>222</v>
      </c>
      <c r="FH37" t="s">
        <v>222</v>
      </c>
      <c r="FI37" t="s">
        <v>222</v>
      </c>
      <c r="FJ37" t="s">
        <v>222</v>
      </c>
      <c r="FK37" t="s">
        <v>222</v>
      </c>
      <c r="FL37" t="s">
        <v>222</v>
      </c>
      <c r="FM37">
        <v>0</v>
      </c>
      <c r="FN37">
        <v>0</v>
      </c>
      <c r="FO37">
        <v>0</v>
      </c>
      <c r="FP37">
        <v>1</v>
      </c>
      <c r="FQ37">
        <v>0</v>
      </c>
      <c r="FR37">
        <v>0</v>
      </c>
      <c r="FS37">
        <v>0</v>
      </c>
      <c r="FT37">
        <v>0</v>
      </c>
      <c r="FU37">
        <v>1</v>
      </c>
      <c r="FV37">
        <v>0</v>
      </c>
      <c r="FW37">
        <v>0</v>
      </c>
      <c r="FX37">
        <v>1</v>
      </c>
      <c r="FY37">
        <v>0</v>
      </c>
      <c r="FZ37">
        <v>0</v>
      </c>
      <c r="GA37">
        <v>1</v>
      </c>
      <c r="GB37">
        <v>1</v>
      </c>
      <c r="GC37">
        <v>0</v>
      </c>
      <c r="GD37">
        <v>0</v>
      </c>
      <c r="GE37">
        <v>0</v>
      </c>
      <c r="GF37">
        <v>0</v>
      </c>
      <c r="GG37">
        <v>0</v>
      </c>
      <c r="GH37">
        <v>0</v>
      </c>
      <c r="GI37">
        <v>0</v>
      </c>
      <c r="GJ37">
        <v>0</v>
      </c>
      <c r="GK37">
        <v>0</v>
      </c>
      <c r="GL37">
        <v>0</v>
      </c>
      <c r="GM37">
        <v>0</v>
      </c>
      <c r="GN37">
        <v>1</v>
      </c>
      <c r="GO37">
        <v>0</v>
      </c>
      <c r="GP37">
        <v>0</v>
      </c>
      <c r="GQ37">
        <v>0</v>
      </c>
      <c r="GR37">
        <v>0</v>
      </c>
      <c r="GS37">
        <v>0</v>
      </c>
      <c r="GT37">
        <v>0</v>
      </c>
      <c r="GU37">
        <v>0</v>
      </c>
      <c r="GV37">
        <v>0</v>
      </c>
      <c r="GW37">
        <v>0</v>
      </c>
      <c r="GX37">
        <v>0</v>
      </c>
      <c r="GY37">
        <v>0</v>
      </c>
      <c r="GZ37">
        <v>0</v>
      </c>
      <c r="HA37">
        <v>0</v>
      </c>
      <c r="HB37">
        <v>0</v>
      </c>
      <c r="HC37" t="s">
        <v>222</v>
      </c>
      <c r="HD37" t="s">
        <v>222</v>
      </c>
      <c r="HE37" t="s">
        <v>222</v>
      </c>
      <c r="HF37" t="s">
        <v>222</v>
      </c>
      <c r="HG37" t="s">
        <v>222</v>
      </c>
      <c r="HH37" t="s">
        <v>222</v>
      </c>
      <c r="HI37" t="s">
        <v>222</v>
      </c>
      <c r="HJ37" t="s">
        <v>222</v>
      </c>
      <c r="HK37" t="s">
        <v>222</v>
      </c>
      <c r="HL37" t="s">
        <v>222</v>
      </c>
      <c r="HM37" t="s">
        <v>222</v>
      </c>
      <c r="HN37" t="s">
        <v>222</v>
      </c>
    </row>
    <row r="38" spans="1:222" x14ac:dyDescent="0.35">
      <c r="A38" t="s">
        <v>226</v>
      </c>
      <c r="B38" s="1">
        <v>43713</v>
      </c>
      <c r="C38" s="1">
        <v>43830</v>
      </c>
      <c r="D38">
        <v>1</v>
      </c>
      <c r="E38">
        <v>3</v>
      </c>
      <c r="F38">
        <v>0</v>
      </c>
      <c r="G38" t="s">
        <v>222</v>
      </c>
      <c r="H38" t="s">
        <v>222</v>
      </c>
      <c r="I38" t="s">
        <v>222</v>
      </c>
      <c r="J38" t="s">
        <v>222</v>
      </c>
      <c r="K38" t="s">
        <v>222</v>
      </c>
      <c r="L38" t="s">
        <v>222</v>
      </c>
      <c r="M38" t="s">
        <v>222</v>
      </c>
      <c r="N38" t="s">
        <v>222</v>
      </c>
      <c r="O38" t="s">
        <v>222</v>
      </c>
      <c r="P38" t="s">
        <v>222</v>
      </c>
      <c r="Q38" t="s">
        <v>222</v>
      </c>
      <c r="R38" t="s">
        <v>222</v>
      </c>
      <c r="S38" t="s">
        <v>222</v>
      </c>
      <c r="T38" t="s">
        <v>222</v>
      </c>
      <c r="U38" t="s">
        <v>222</v>
      </c>
      <c r="V38" t="s">
        <v>222</v>
      </c>
      <c r="W38" t="s">
        <v>222</v>
      </c>
      <c r="X38" t="s">
        <v>222</v>
      </c>
      <c r="Y38" t="s">
        <v>222</v>
      </c>
      <c r="Z38" t="s">
        <v>222</v>
      </c>
      <c r="AA38" t="s">
        <v>222</v>
      </c>
      <c r="AB38" t="s">
        <v>222</v>
      </c>
      <c r="AC38" t="s">
        <v>222</v>
      </c>
      <c r="AD38" t="s">
        <v>222</v>
      </c>
      <c r="AE38" t="s">
        <v>222</v>
      </c>
      <c r="AF38" t="s">
        <v>222</v>
      </c>
      <c r="AG38" t="s">
        <v>222</v>
      </c>
      <c r="AH38" t="s">
        <v>222</v>
      </c>
      <c r="AI38" t="s">
        <v>222</v>
      </c>
      <c r="AJ38" t="s">
        <v>222</v>
      </c>
      <c r="AK38" t="s">
        <v>222</v>
      </c>
      <c r="AL38" t="s">
        <v>222</v>
      </c>
      <c r="AM38" t="s">
        <v>222</v>
      </c>
      <c r="AN38" t="s">
        <v>222</v>
      </c>
      <c r="AO38" t="s">
        <v>222</v>
      </c>
      <c r="AP38" t="s">
        <v>222</v>
      </c>
      <c r="AQ38" t="s">
        <v>222</v>
      </c>
      <c r="AR38" t="s">
        <v>222</v>
      </c>
      <c r="AS38" t="s">
        <v>222</v>
      </c>
      <c r="AT38" t="s">
        <v>222</v>
      </c>
      <c r="AU38" t="s">
        <v>222</v>
      </c>
      <c r="AV38" t="s">
        <v>222</v>
      </c>
      <c r="AW38" t="s">
        <v>222</v>
      </c>
      <c r="AX38" t="s">
        <v>222</v>
      </c>
      <c r="AY38" t="s">
        <v>222</v>
      </c>
      <c r="AZ38" t="s">
        <v>222</v>
      </c>
      <c r="BA38" t="s">
        <v>222</v>
      </c>
      <c r="BB38" t="s">
        <v>222</v>
      </c>
      <c r="BC38" t="s">
        <v>222</v>
      </c>
      <c r="BD38" t="s">
        <v>222</v>
      </c>
      <c r="BE38" t="s">
        <v>222</v>
      </c>
      <c r="BF38" t="s">
        <v>222</v>
      </c>
      <c r="BG38" t="s">
        <v>222</v>
      </c>
      <c r="BH38" t="s">
        <v>222</v>
      </c>
      <c r="BI38" t="s">
        <v>222</v>
      </c>
      <c r="BJ38" t="s">
        <v>222</v>
      </c>
      <c r="BK38" t="s">
        <v>222</v>
      </c>
      <c r="BL38" t="s">
        <v>222</v>
      </c>
      <c r="BM38" t="s">
        <v>222</v>
      </c>
      <c r="BN38" t="s">
        <v>222</v>
      </c>
      <c r="BO38" t="s">
        <v>222</v>
      </c>
      <c r="BP38" t="s">
        <v>222</v>
      </c>
      <c r="BQ38" t="s">
        <v>222</v>
      </c>
      <c r="BR38" t="s">
        <v>222</v>
      </c>
      <c r="BS38" t="s">
        <v>222</v>
      </c>
      <c r="BT38" t="s">
        <v>222</v>
      </c>
      <c r="BU38" t="s">
        <v>222</v>
      </c>
      <c r="BV38" t="s">
        <v>222</v>
      </c>
      <c r="BW38" t="s">
        <v>222</v>
      </c>
      <c r="BX38" t="s">
        <v>222</v>
      </c>
      <c r="BY38" t="s">
        <v>222</v>
      </c>
      <c r="BZ38" t="s">
        <v>222</v>
      </c>
      <c r="CA38" t="s">
        <v>222</v>
      </c>
      <c r="CB38" t="s">
        <v>222</v>
      </c>
      <c r="CC38" t="s">
        <v>222</v>
      </c>
      <c r="CD38" t="s">
        <v>222</v>
      </c>
      <c r="CE38" t="s">
        <v>222</v>
      </c>
      <c r="CF38" t="s">
        <v>222</v>
      </c>
      <c r="CG38" t="s">
        <v>222</v>
      </c>
      <c r="CH38" t="s">
        <v>222</v>
      </c>
      <c r="CI38" t="s">
        <v>222</v>
      </c>
      <c r="CJ38" t="s">
        <v>222</v>
      </c>
      <c r="CK38" t="s">
        <v>222</v>
      </c>
      <c r="CL38" t="s">
        <v>222</v>
      </c>
      <c r="CM38" t="s">
        <v>222</v>
      </c>
      <c r="CN38" t="s">
        <v>222</v>
      </c>
      <c r="CO38" t="s">
        <v>222</v>
      </c>
      <c r="CP38" t="s">
        <v>222</v>
      </c>
      <c r="CQ38" t="s">
        <v>222</v>
      </c>
      <c r="CR38" t="s">
        <v>222</v>
      </c>
      <c r="CS38" t="s">
        <v>222</v>
      </c>
      <c r="CT38" t="s">
        <v>222</v>
      </c>
      <c r="CU38" t="s">
        <v>222</v>
      </c>
      <c r="CV38" t="s">
        <v>222</v>
      </c>
      <c r="CW38" t="s">
        <v>222</v>
      </c>
      <c r="CX38" t="s">
        <v>222</v>
      </c>
      <c r="CY38" t="s">
        <v>222</v>
      </c>
      <c r="CZ38" t="s">
        <v>222</v>
      </c>
      <c r="DA38" t="s">
        <v>222</v>
      </c>
      <c r="DB38" t="s">
        <v>222</v>
      </c>
      <c r="DC38" t="s">
        <v>222</v>
      </c>
      <c r="DD38" t="s">
        <v>222</v>
      </c>
      <c r="DE38">
        <v>1</v>
      </c>
      <c r="DF38">
        <v>1</v>
      </c>
      <c r="DG38">
        <v>1</v>
      </c>
      <c r="DH38">
        <v>1</v>
      </c>
      <c r="DI38">
        <v>1</v>
      </c>
      <c r="DJ38">
        <v>1</v>
      </c>
      <c r="DK38">
        <v>1</v>
      </c>
      <c r="DL38">
        <v>0</v>
      </c>
      <c r="DM38">
        <v>0</v>
      </c>
      <c r="DN38">
        <v>0</v>
      </c>
      <c r="DO38">
        <v>0</v>
      </c>
      <c r="DP38">
        <v>0</v>
      </c>
      <c r="DQ38">
        <v>0</v>
      </c>
      <c r="DR38">
        <v>0</v>
      </c>
      <c r="DS38">
        <v>0</v>
      </c>
      <c r="DT38">
        <v>1</v>
      </c>
      <c r="DU38">
        <v>0</v>
      </c>
      <c r="DV38">
        <v>0</v>
      </c>
      <c r="DW38">
        <v>0</v>
      </c>
      <c r="DX38">
        <v>0</v>
      </c>
      <c r="DY38">
        <v>0</v>
      </c>
      <c r="DZ38">
        <v>1</v>
      </c>
      <c r="EA38">
        <v>0</v>
      </c>
      <c r="EB38">
        <v>1</v>
      </c>
      <c r="EC38">
        <v>1</v>
      </c>
      <c r="ED38">
        <v>0</v>
      </c>
      <c r="EE38">
        <v>0</v>
      </c>
      <c r="EF38">
        <v>0</v>
      </c>
      <c r="EG38">
        <v>1</v>
      </c>
      <c r="EH38">
        <v>0</v>
      </c>
      <c r="EI38">
        <v>1</v>
      </c>
      <c r="EJ38">
        <v>0</v>
      </c>
      <c r="EK38">
        <v>0</v>
      </c>
      <c r="EL38">
        <v>1</v>
      </c>
      <c r="EM38">
        <v>1</v>
      </c>
      <c r="EN38">
        <v>0</v>
      </c>
      <c r="EO38">
        <v>0</v>
      </c>
      <c r="EP38">
        <v>0</v>
      </c>
      <c r="EQ38">
        <v>0</v>
      </c>
      <c r="ER38">
        <v>0</v>
      </c>
      <c r="ES38">
        <v>0</v>
      </c>
      <c r="ET38">
        <v>0</v>
      </c>
      <c r="EU38">
        <v>1</v>
      </c>
      <c r="EV38">
        <v>0</v>
      </c>
      <c r="EW38">
        <v>1</v>
      </c>
      <c r="EX38">
        <v>1</v>
      </c>
      <c r="EY38">
        <v>0</v>
      </c>
      <c r="EZ38">
        <v>0</v>
      </c>
      <c r="FA38">
        <v>1</v>
      </c>
      <c r="FB38">
        <v>0</v>
      </c>
      <c r="FC38">
        <v>0</v>
      </c>
      <c r="FD38" t="s">
        <v>222</v>
      </c>
      <c r="FE38" t="s">
        <v>222</v>
      </c>
      <c r="FF38" t="s">
        <v>222</v>
      </c>
      <c r="FG38" t="s">
        <v>222</v>
      </c>
      <c r="FH38" t="s">
        <v>222</v>
      </c>
      <c r="FI38" t="s">
        <v>222</v>
      </c>
      <c r="FJ38" t="s">
        <v>222</v>
      </c>
      <c r="FK38" t="s">
        <v>222</v>
      </c>
      <c r="FL38" t="s">
        <v>222</v>
      </c>
      <c r="FM38">
        <v>0</v>
      </c>
      <c r="FN38">
        <v>0</v>
      </c>
      <c r="FO38">
        <v>0</v>
      </c>
      <c r="FP38">
        <v>1</v>
      </c>
      <c r="FQ38">
        <v>0</v>
      </c>
      <c r="FR38">
        <v>0</v>
      </c>
      <c r="FS38">
        <v>0</v>
      </c>
      <c r="FT38">
        <v>0</v>
      </c>
      <c r="FU38">
        <v>1</v>
      </c>
      <c r="FV38">
        <v>0</v>
      </c>
      <c r="FW38">
        <v>0</v>
      </c>
      <c r="FX38">
        <v>1</v>
      </c>
      <c r="FY38">
        <v>0</v>
      </c>
      <c r="FZ38">
        <v>0</v>
      </c>
      <c r="GA38">
        <v>1</v>
      </c>
      <c r="GB38">
        <v>1</v>
      </c>
      <c r="GC38">
        <v>0</v>
      </c>
      <c r="GD38">
        <v>0</v>
      </c>
      <c r="GE38">
        <v>0</v>
      </c>
      <c r="GF38">
        <v>0</v>
      </c>
      <c r="GG38">
        <v>0</v>
      </c>
      <c r="GH38">
        <v>0</v>
      </c>
      <c r="GI38">
        <v>0</v>
      </c>
      <c r="GJ38">
        <v>0</v>
      </c>
      <c r="GK38">
        <v>0</v>
      </c>
      <c r="GL38">
        <v>0</v>
      </c>
      <c r="GM38">
        <v>0</v>
      </c>
      <c r="GN38">
        <v>1</v>
      </c>
      <c r="GO38">
        <v>0</v>
      </c>
      <c r="GP38">
        <v>0</v>
      </c>
      <c r="GQ38">
        <v>0</v>
      </c>
      <c r="GR38">
        <v>0</v>
      </c>
      <c r="GS38">
        <v>0</v>
      </c>
      <c r="GT38">
        <v>0</v>
      </c>
      <c r="GU38">
        <v>0</v>
      </c>
      <c r="GV38">
        <v>0</v>
      </c>
      <c r="GW38">
        <v>0</v>
      </c>
      <c r="GX38">
        <v>0</v>
      </c>
      <c r="GY38">
        <v>0</v>
      </c>
      <c r="GZ38">
        <v>0</v>
      </c>
      <c r="HA38">
        <v>0</v>
      </c>
      <c r="HB38">
        <v>0</v>
      </c>
      <c r="HC38" t="s">
        <v>222</v>
      </c>
      <c r="HD38" t="s">
        <v>222</v>
      </c>
      <c r="HE38" t="s">
        <v>222</v>
      </c>
      <c r="HF38" t="s">
        <v>222</v>
      </c>
      <c r="HG38" t="s">
        <v>222</v>
      </c>
      <c r="HH38" t="s">
        <v>222</v>
      </c>
      <c r="HI38" t="s">
        <v>222</v>
      </c>
      <c r="HJ38" t="s">
        <v>222</v>
      </c>
      <c r="HK38" t="s">
        <v>222</v>
      </c>
      <c r="HL38" t="s">
        <v>222</v>
      </c>
      <c r="HM38" t="s">
        <v>222</v>
      </c>
      <c r="HN38" t="s">
        <v>222</v>
      </c>
    </row>
    <row r="39" spans="1:222" x14ac:dyDescent="0.35">
      <c r="A39" t="s">
        <v>227</v>
      </c>
      <c r="B39" s="1">
        <v>41640</v>
      </c>
      <c r="C39" s="1">
        <v>43830</v>
      </c>
      <c r="D39">
        <v>3</v>
      </c>
      <c r="E39" t="s">
        <v>222</v>
      </c>
      <c r="F39" t="s">
        <v>222</v>
      </c>
      <c r="G39" t="s">
        <v>222</v>
      </c>
      <c r="H39" t="s">
        <v>222</v>
      </c>
      <c r="I39" t="s">
        <v>222</v>
      </c>
      <c r="J39" t="s">
        <v>222</v>
      </c>
      <c r="K39" t="s">
        <v>222</v>
      </c>
      <c r="L39" t="s">
        <v>222</v>
      </c>
      <c r="M39" t="s">
        <v>222</v>
      </c>
      <c r="N39" t="s">
        <v>222</v>
      </c>
      <c r="O39" t="s">
        <v>222</v>
      </c>
      <c r="P39" t="s">
        <v>222</v>
      </c>
      <c r="Q39" t="s">
        <v>222</v>
      </c>
      <c r="R39" t="s">
        <v>222</v>
      </c>
      <c r="S39" t="s">
        <v>222</v>
      </c>
      <c r="T39" t="s">
        <v>222</v>
      </c>
      <c r="U39" t="s">
        <v>222</v>
      </c>
      <c r="V39" t="s">
        <v>222</v>
      </c>
      <c r="W39" t="s">
        <v>222</v>
      </c>
      <c r="X39" t="s">
        <v>222</v>
      </c>
      <c r="Y39" t="s">
        <v>222</v>
      </c>
      <c r="Z39" t="s">
        <v>222</v>
      </c>
      <c r="AA39" t="s">
        <v>222</v>
      </c>
      <c r="AB39" t="s">
        <v>222</v>
      </c>
      <c r="AC39" t="s">
        <v>222</v>
      </c>
      <c r="AD39" t="s">
        <v>222</v>
      </c>
      <c r="AE39" t="s">
        <v>222</v>
      </c>
      <c r="AF39" t="s">
        <v>222</v>
      </c>
      <c r="AG39" t="s">
        <v>222</v>
      </c>
      <c r="AH39" t="s">
        <v>222</v>
      </c>
      <c r="AI39" t="s">
        <v>222</v>
      </c>
      <c r="AJ39" t="s">
        <v>222</v>
      </c>
      <c r="AK39" t="s">
        <v>222</v>
      </c>
      <c r="AL39" t="s">
        <v>222</v>
      </c>
      <c r="AM39" t="s">
        <v>222</v>
      </c>
      <c r="AN39" t="s">
        <v>222</v>
      </c>
      <c r="AO39" t="s">
        <v>222</v>
      </c>
      <c r="AP39" t="s">
        <v>222</v>
      </c>
      <c r="AQ39" t="s">
        <v>222</v>
      </c>
      <c r="AR39" t="s">
        <v>222</v>
      </c>
      <c r="AS39" t="s">
        <v>222</v>
      </c>
      <c r="AT39" t="s">
        <v>222</v>
      </c>
      <c r="AU39" t="s">
        <v>222</v>
      </c>
      <c r="AV39" t="s">
        <v>222</v>
      </c>
      <c r="AW39" t="s">
        <v>222</v>
      </c>
      <c r="AX39" t="s">
        <v>222</v>
      </c>
      <c r="AY39" t="s">
        <v>222</v>
      </c>
      <c r="AZ39" t="s">
        <v>222</v>
      </c>
      <c r="BA39" t="s">
        <v>222</v>
      </c>
      <c r="BB39" t="s">
        <v>222</v>
      </c>
      <c r="BC39" t="s">
        <v>222</v>
      </c>
      <c r="BD39" t="s">
        <v>222</v>
      </c>
      <c r="BE39" t="s">
        <v>222</v>
      </c>
      <c r="BF39" t="s">
        <v>222</v>
      </c>
      <c r="BG39" t="s">
        <v>222</v>
      </c>
      <c r="BH39" t="s">
        <v>222</v>
      </c>
      <c r="BI39" t="s">
        <v>222</v>
      </c>
      <c r="BJ39" t="s">
        <v>222</v>
      </c>
      <c r="BK39" t="s">
        <v>222</v>
      </c>
      <c r="BL39" t="s">
        <v>222</v>
      </c>
      <c r="BM39" t="s">
        <v>222</v>
      </c>
      <c r="BN39" t="s">
        <v>222</v>
      </c>
      <c r="BO39" t="s">
        <v>222</v>
      </c>
      <c r="BP39" t="s">
        <v>222</v>
      </c>
      <c r="BQ39" t="s">
        <v>222</v>
      </c>
      <c r="BR39" t="s">
        <v>222</v>
      </c>
      <c r="BS39" t="s">
        <v>222</v>
      </c>
      <c r="BT39" t="s">
        <v>222</v>
      </c>
      <c r="BU39" t="s">
        <v>222</v>
      </c>
      <c r="BV39" t="s">
        <v>222</v>
      </c>
      <c r="BW39" t="s">
        <v>222</v>
      </c>
      <c r="BX39" t="s">
        <v>222</v>
      </c>
      <c r="BY39" t="s">
        <v>222</v>
      </c>
      <c r="BZ39" t="s">
        <v>222</v>
      </c>
      <c r="CA39" t="s">
        <v>222</v>
      </c>
      <c r="CB39" t="s">
        <v>222</v>
      </c>
      <c r="CC39" t="s">
        <v>222</v>
      </c>
      <c r="CD39" t="s">
        <v>222</v>
      </c>
      <c r="CE39" t="s">
        <v>222</v>
      </c>
      <c r="CF39" t="s">
        <v>222</v>
      </c>
      <c r="CG39" t="s">
        <v>222</v>
      </c>
      <c r="CH39" t="s">
        <v>222</v>
      </c>
      <c r="CI39" t="s">
        <v>222</v>
      </c>
      <c r="CJ39" t="s">
        <v>222</v>
      </c>
      <c r="CK39" t="s">
        <v>222</v>
      </c>
      <c r="CL39" t="s">
        <v>222</v>
      </c>
      <c r="CM39" t="s">
        <v>222</v>
      </c>
      <c r="CN39" t="s">
        <v>222</v>
      </c>
      <c r="CO39" t="s">
        <v>222</v>
      </c>
      <c r="CP39" t="s">
        <v>222</v>
      </c>
      <c r="CQ39" t="s">
        <v>222</v>
      </c>
      <c r="CR39" t="s">
        <v>222</v>
      </c>
      <c r="CS39" t="s">
        <v>222</v>
      </c>
      <c r="CT39" t="s">
        <v>222</v>
      </c>
      <c r="CU39" t="s">
        <v>222</v>
      </c>
      <c r="CV39" t="s">
        <v>222</v>
      </c>
      <c r="CW39" t="s">
        <v>222</v>
      </c>
      <c r="CX39" t="s">
        <v>222</v>
      </c>
      <c r="CY39" t="s">
        <v>222</v>
      </c>
      <c r="CZ39" t="s">
        <v>222</v>
      </c>
      <c r="DA39" t="s">
        <v>222</v>
      </c>
      <c r="DB39" t="s">
        <v>222</v>
      </c>
      <c r="DC39" t="s">
        <v>222</v>
      </c>
      <c r="DD39" t="s">
        <v>222</v>
      </c>
      <c r="DE39" t="s">
        <v>222</v>
      </c>
      <c r="DF39" t="s">
        <v>222</v>
      </c>
      <c r="DG39" t="s">
        <v>222</v>
      </c>
      <c r="DH39" t="s">
        <v>222</v>
      </c>
      <c r="DI39" t="s">
        <v>222</v>
      </c>
      <c r="DJ39" t="s">
        <v>222</v>
      </c>
      <c r="DK39" t="s">
        <v>222</v>
      </c>
      <c r="DL39" t="s">
        <v>222</v>
      </c>
      <c r="DM39" t="s">
        <v>222</v>
      </c>
      <c r="DN39" t="s">
        <v>222</v>
      </c>
      <c r="DO39" t="s">
        <v>222</v>
      </c>
      <c r="DP39" t="s">
        <v>222</v>
      </c>
      <c r="DQ39" t="s">
        <v>222</v>
      </c>
      <c r="DR39" t="s">
        <v>222</v>
      </c>
      <c r="DS39" t="s">
        <v>222</v>
      </c>
      <c r="DT39" t="s">
        <v>222</v>
      </c>
      <c r="DU39" t="s">
        <v>222</v>
      </c>
      <c r="DV39" t="s">
        <v>222</v>
      </c>
      <c r="DW39" t="s">
        <v>222</v>
      </c>
      <c r="DX39" t="s">
        <v>222</v>
      </c>
      <c r="DY39" t="s">
        <v>222</v>
      </c>
      <c r="DZ39" t="s">
        <v>222</v>
      </c>
      <c r="EA39" t="s">
        <v>222</v>
      </c>
      <c r="EB39" t="s">
        <v>222</v>
      </c>
      <c r="EC39" t="s">
        <v>222</v>
      </c>
      <c r="ED39" t="s">
        <v>222</v>
      </c>
      <c r="EE39" t="s">
        <v>222</v>
      </c>
      <c r="EF39" t="s">
        <v>222</v>
      </c>
      <c r="EG39" t="s">
        <v>222</v>
      </c>
      <c r="EH39" t="s">
        <v>222</v>
      </c>
      <c r="EI39" t="s">
        <v>222</v>
      </c>
      <c r="EJ39" t="s">
        <v>222</v>
      </c>
      <c r="EK39" t="s">
        <v>222</v>
      </c>
      <c r="EL39" t="s">
        <v>222</v>
      </c>
      <c r="EM39" t="s">
        <v>222</v>
      </c>
      <c r="EN39" t="s">
        <v>222</v>
      </c>
      <c r="EO39" t="s">
        <v>222</v>
      </c>
      <c r="EP39" t="s">
        <v>222</v>
      </c>
      <c r="EQ39" t="s">
        <v>222</v>
      </c>
      <c r="ER39" t="s">
        <v>222</v>
      </c>
      <c r="ES39" t="s">
        <v>222</v>
      </c>
      <c r="ET39" t="s">
        <v>222</v>
      </c>
      <c r="EU39" t="s">
        <v>222</v>
      </c>
      <c r="EV39" t="s">
        <v>222</v>
      </c>
      <c r="EW39" t="s">
        <v>222</v>
      </c>
      <c r="EX39" t="s">
        <v>222</v>
      </c>
      <c r="EY39" t="s">
        <v>222</v>
      </c>
      <c r="EZ39" t="s">
        <v>222</v>
      </c>
      <c r="FA39" t="s">
        <v>222</v>
      </c>
      <c r="FB39" t="s">
        <v>222</v>
      </c>
      <c r="FC39" t="s">
        <v>222</v>
      </c>
      <c r="FD39" t="s">
        <v>222</v>
      </c>
      <c r="FE39" t="s">
        <v>222</v>
      </c>
      <c r="FF39" t="s">
        <v>222</v>
      </c>
      <c r="FG39" t="s">
        <v>222</v>
      </c>
      <c r="FH39" t="s">
        <v>222</v>
      </c>
      <c r="FI39" t="s">
        <v>222</v>
      </c>
      <c r="FJ39" t="s">
        <v>222</v>
      </c>
      <c r="FK39" t="s">
        <v>222</v>
      </c>
      <c r="FL39" t="s">
        <v>222</v>
      </c>
      <c r="FM39" t="s">
        <v>222</v>
      </c>
      <c r="FN39" t="s">
        <v>222</v>
      </c>
      <c r="FO39" t="s">
        <v>222</v>
      </c>
      <c r="FP39" t="s">
        <v>222</v>
      </c>
      <c r="FQ39" t="s">
        <v>222</v>
      </c>
      <c r="FR39" t="s">
        <v>222</v>
      </c>
      <c r="FS39" t="s">
        <v>222</v>
      </c>
      <c r="FT39" t="s">
        <v>222</v>
      </c>
      <c r="FU39" t="s">
        <v>222</v>
      </c>
      <c r="FV39" t="s">
        <v>222</v>
      </c>
      <c r="FW39" t="s">
        <v>222</v>
      </c>
      <c r="FX39" t="s">
        <v>222</v>
      </c>
      <c r="FY39" t="s">
        <v>222</v>
      </c>
      <c r="FZ39" t="s">
        <v>222</v>
      </c>
      <c r="GA39" t="s">
        <v>222</v>
      </c>
      <c r="GB39" t="s">
        <v>222</v>
      </c>
      <c r="GC39" t="s">
        <v>222</v>
      </c>
      <c r="GD39" t="s">
        <v>222</v>
      </c>
      <c r="GE39" t="s">
        <v>222</v>
      </c>
      <c r="GF39" t="s">
        <v>222</v>
      </c>
      <c r="GG39" t="s">
        <v>222</v>
      </c>
      <c r="GH39" t="s">
        <v>222</v>
      </c>
      <c r="GI39" t="s">
        <v>222</v>
      </c>
      <c r="GJ39" t="s">
        <v>222</v>
      </c>
      <c r="GK39" t="s">
        <v>222</v>
      </c>
      <c r="GL39" t="s">
        <v>222</v>
      </c>
      <c r="GM39" t="s">
        <v>222</v>
      </c>
      <c r="GN39" t="s">
        <v>222</v>
      </c>
      <c r="GO39" t="s">
        <v>222</v>
      </c>
      <c r="GP39" t="s">
        <v>222</v>
      </c>
      <c r="GQ39" t="s">
        <v>222</v>
      </c>
      <c r="GR39" t="s">
        <v>222</v>
      </c>
      <c r="GS39" t="s">
        <v>222</v>
      </c>
      <c r="GT39" t="s">
        <v>222</v>
      </c>
      <c r="GU39" t="s">
        <v>222</v>
      </c>
      <c r="GV39" t="s">
        <v>222</v>
      </c>
      <c r="GW39" t="s">
        <v>222</v>
      </c>
      <c r="GX39" t="s">
        <v>222</v>
      </c>
      <c r="GY39" t="s">
        <v>222</v>
      </c>
      <c r="GZ39" t="s">
        <v>222</v>
      </c>
      <c r="HA39" t="s">
        <v>222</v>
      </c>
      <c r="HB39" t="s">
        <v>222</v>
      </c>
      <c r="HC39" t="s">
        <v>222</v>
      </c>
      <c r="HD39" t="s">
        <v>222</v>
      </c>
      <c r="HE39" t="s">
        <v>222</v>
      </c>
      <c r="HF39" t="s">
        <v>222</v>
      </c>
      <c r="HG39" t="s">
        <v>222</v>
      </c>
      <c r="HH39" t="s">
        <v>222</v>
      </c>
      <c r="HI39" t="s">
        <v>222</v>
      </c>
      <c r="HJ39" t="s">
        <v>222</v>
      </c>
      <c r="HK39" t="s">
        <v>222</v>
      </c>
      <c r="HL39" t="s">
        <v>222</v>
      </c>
      <c r="HM39" t="s">
        <v>222</v>
      </c>
      <c r="HN39" t="s">
        <v>222</v>
      </c>
    </row>
    <row r="40" spans="1:222" x14ac:dyDescent="0.35">
      <c r="A40" t="s">
        <v>228</v>
      </c>
      <c r="B40" s="1">
        <v>41640</v>
      </c>
      <c r="C40" s="1">
        <v>42551</v>
      </c>
      <c r="D40">
        <v>3</v>
      </c>
      <c r="E40" t="s">
        <v>222</v>
      </c>
      <c r="F40" t="s">
        <v>222</v>
      </c>
      <c r="G40" t="s">
        <v>222</v>
      </c>
      <c r="H40" t="s">
        <v>222</v>
      </c>
      <c r="I40" t="s">
        <v>222</v>
      </c>
      <c r="J40" t="s">
        <v>222</v>
      </c>
      <c r="K40" t="s">
        <v>222</v>
      </c>
      <c r="L40" t="s">
        <v>222</v>
      </c>
      <c r="M40" t="s">
        <v>222</v>
      </c>
      <c r="N40" t="s">
        <v>222</v>
      </c>
      <c r="O40" t="s">
        <v>222</v>
      </c>
      <c r="P40" t="s">
        <v>222</v>
      </c>
      <c r="Q40" t="s">
        <v>222</v>
      </c>
      <c r="R40" t="s">
        <v>222</v>
      </c>
      <c r="S40" t="s">
        <v>222</v>
      </c>
      <c r="T40" t="s">
        <v>222</v>
      </c>
      <c r="U40" t="s">
        <v>222</v>
      </c>
      <c r="V40" t="s">
        <v>222</v>
      </c>
      <c r="W40" t="s">
        <v>222</v>
      </c>
      <c r="X40" t="s">
        <v>222</v>
      </c>
      <c r="Y40" t="s">
        <v>222</v>
      </c>
      <c r="Z40" t="s">
        <v>222</v>
      </c>
      <c r="AA40" t="s">
        <v>222</v>
      </c>
      <c r="AB40" t="s">
        <v>222</v>
      </c>
      <c r="AC40" t="s">
        <v>222</v>
      </c>
      <c r="AD40" t="s">
        <v>222</v>
      </c>
      <c r="AE40" t="s">
        <v>222</v>
      </c>
      <c r="AF40" t="s">
        <v>222</v>
      </c>
      <c r="AG40" t="s">
        <v>222</v>
      </c>
      <c r="AH40" t="s">
        <v>222</v>
      </c>
      <c r="AI40" t="s">
        <v>222</v>
      </c>
      <c r="AJ40" t="s">
        <v>222</v>
      </c>
      <c r="AK40" t="s">
        <v>222</v>
      </c>
      <c r="AL40" t="s">
        <v>222</v>
      </c>
      <c r="AM40" t="s">
        <v>222</v>
      </c>
      <c r="AN40" t="s">
        <v>222</v>
      </c>
      <c r="AO40" t="s">
        <v>222</v>
      </c>
      <c r="AP40" t="s">
        <v>222</v>
      </c>
      <c r="AQ40" t="s">
        <v>222</v>
      </c>
      <c r="AR40" t="s">
        <v>222</v>
      </c>
      <c r="AS40" t="s">
        <v>222</v>
      </c>
      <c r="AT40" t="s">
        <v>222</v>
      </c>
      <c r="AU40" t="s">
        <v>222</v>
      </c>
      <c r="AV40" t="s">
        <v>222</v>
      </c>
      <c r="AW40" t="s">
        <v>222</v>
      </c>
      <c r="AX40" t="s">
        <v>222</v>
      </c>
      <c r="AY40" t="s">
        <v>222</v>
      </c>
      <c r="AZ40" t="s">
        <v>222</v>
      </c>
      <c r="BA40" t="s">
        <v>222</v>
      </c>
      <c r="BB40" t="s">
        <v>222</v>
      </c>
      <c r="BC40" t="s">
        <v>222</v>
      </c>
      <c r="BD40" t="s">
        <v>222</v>
      </c>
      <c r="BE40" t="s">
        <v>222</v>
      </c>
      <c r="BF40" t="s">
        <v>222</v>
      </c>
      <c r="BG40" t="s">
        <v>222</v>
      </c>
      <c r="BH40" t="s">
        <v>222</v>
      </c>
      <c r="BI40" t="s">
        <v>222</v>
      </c>
      <c r="BJ40" t="s">
        <v>222</v>
      </c>
      <c r="BK40" t="s">
        <v>222</v>
      </c>
      <c r="BL40" t="s">
        <v>222</v>
      </c>
      <c r="BM40" t="s">
        <v>222</v>
      </c>
      <c r="BN40" t="s">
        <v>222</v>
      </c>
      <c r="BO40" t="s">
        <v>222</v>
      </c>
      <c r="BP40" t="s">
        <v>222</v>
      </c>
      <c r="BQ40" t="s">
        <v>222</v>
      </c>
      <c r="BR40" t="s">
        <v>222</v>
      </c>
      <c r="BS40" t="s">
        <v>222</v>
      </c>
      <c r="BT40" t="s">
        <v>222</v>
      </c>
      <c r="BU40" t="s">
        <v>222</v>
      </c>
      <c r="BV40" t="s">
        <v>222</v>
      </c>
      <c r="BW40" t="s">
        <v>222</v>
      </c>
      <c r="BX40" t="s">
        <v>222</v>
      </c>
      <c r="BY40" t="s">
        <v>222</v>
      </c>
      <c r="BZ40" t="s">
        <v>222</v>
      </c>
      <c r="CA40" t="s">
        <v>222</v>
      </c>
      <c r="CB40" t="s">
        <v>222</v>
      </c>
      <c r="CC40" t="s">
        <v>222</v>
      </c>
      <c r="CD40" t="s">
        <v>222</v>
      </c>
      <c r="CE40" t="s">
        <v>222</v>
      </c>
      <c r="CF40" t="s">
        <v>222</v>
      </c>
      <c r="CG40" t="s">
        <v>222</v>
      </c>
      <c r="CH40" t="s">
        <v>222</v>
      </c>
      <c r="CI40" t="s">
        <v>222</v>
      </c>
      <c r="CJ40" t="s">
        <v>222</v>
      </c>
      <c r="CK40" t="s">
        <v>222</v>
      </c>
      <c r="CL40" t="s">
        <v>222</v>
      </c>
      <c r="CM40" t="s">
        <v>222</v>
      </c>
      <c r="CN40" t="s">
        <v>222</v>
      </c>
      <c r="CO40" t="s">
        <v>222</v>
      </c>
      <c r="CP40" t="s">
        <v>222</v>
      </c>
      <c r="CQ40" t="s">
        <v>222</v>
      </c>
      <c r="CR40" t="s">
        <v>222</v>
      </c>
      <c r="CS40" t="s">
        <v>222</v>
      </c>
      <c r="CT40" t="s">
        <v>222</v>
      </c>
      <c r="CU40" t="s">
        <v>222</v>
      </c>
      <c r="CV40" t="s">
        <v>222</v>
      </c>
      <c r="CW40" t="s">
        <v>222</v>
      </c>
      <c r="CX40" t="s">
        <v>222</v>
      </c>
      <c r="CY40" t="s">
        <v>222</v>
      </c>
      <c r="CZ40" t="s">
        <v>222</v>
      </c>
      <c r="DA40" t="s">
        <v>222</v>
      </c>
      <c r="DB40" t="s">
        <v>222</v>
      </c>
      <c r="DC40" t="s">
        <v>222</v>
      </c>
      <c r="DD40" t="s">
        <v>222</v>
      </c>
      <c r="DE40" t="s">
        <v>222</v>
      </c>
      <c r="DF40" t="s">
        <v>222</v>
      </c>
      <c r="DG40" t="s">
        <v>222</v>
      </c>
      <c r="DH40" t="s">
        <v>222</v>
      </c>
      <c r="DI40" t="s">
        <v>222</v>
      </c>
      <c r="DJ40" t="s">
        <v>222</v>
      </c>
      <c r="DK40" t="s">
        <v>222</v>
      </c>
      <c r="DL40" t="s">
        <v>222</v>
      </c>
      <c r="DM40" t="s">
        <v>222</v>
      </c>
      <c r="DN40" t="s">
        <v>222</v>
      </c>
      <c r="DO40" t="s">
        <v>222</v>
      </c>
      <c r="DP40" t="s">
        <v>222</v>
      </c>
      <c r="DQ40" t="s">
        <v>222</v>
      </c>
      <c r="DR40" t="s">
        <v>222</v>
      </c>
      <c r="DS40" t="s">
        <v>222</v>
      </c>
      <c r="DT40" t="s">
        <v>222</v>
      </c>
      <c r="DU40" t="s">
        <v>222</v>
      </c>
      <c r="DV40" t="s">
        <v>222</v>
      </c>
      <c r="DW40" t="s">
        <v>222</v>
      </c>
      <c r="DX40" t="s">
        <v>222</v>
      </c>
      <c r="DY40" t="s">
        <v>222</v>
      </c>
      <c r="DZ40" t="s">
        <v>222</v>
      </c>
      <c r="EA40" t="s">
        <v>222</v>
      </c>
      <c r="EB40" t="s">
        <v>222</v>
      </c>
      <c r="EC40" t="s">
        <v>222</v>
      </c>
      <c r="ED40" t="s">
        <v>222</v>
      </c>
      <c r="EE40" t="s">
        <v>222</v>
      </c>
      <c r="EF40" t="s">
        <v>222</v>
      </c>
      <c r="EG40" t="s">
        <v>222</v>
      </c>
      <c r="EH40" t="s">
        <v>222</v>
      </c>
      <c r="EI40" t="s">
        <v>222</v>
      </c>
      <c r="EJ40" t="s">
        <v>222</v>
      </c>
      <c r="EK40" t="s">
        <v>222</v>
      </c>
      <c r="EL40" t="s">
        <v>222</v>
      </c>
      <c r="EM40" t="s">
        <v>222</v>
      </c>
      <c r="EN40" t="s">
        <v>222</v>
      </c>
      <c r="EO40" t="s">
        <v>222</v>
      </c>
      <c r="EP40" t="s">
        <v>222</v>
      </c>
      <c r="EQ40" t="s">
        <v>222</v>
      </c>
      <c r="ER40" t="s">
        <v>222</v>
      </c>
      <c r="ES40" t="s">
        <v>222</v>
      </c>
      <c r="ET40" t="s">
        <v>222</v>
      </c>
      <c r="EU40" t="s">
        <v>222</v>
      </c>
      <c r="EV40" t="s">
        <v>222</v>
      </c>
      <c r="EW40" t="s">
        <v>222</v>
      </c>
      <c r="EX40" t="s">
        <v>222</v>
      </c>
      <c r="EY40" t="s">
        <v>222</v>
      </c>
      <c r="EZ40" t="s">
        <v>222</v>
      </c>
      <c r="FA40" t="s">
        <v>222</v>
      </c>
      <c r="FB40" t="s">
        <v>222</v>
      </c>
      <c r="FC40" t="s">
        <v>222</v>
      </c>
      <c r="FD40" t="s">
        <v>222</v>
      </c>
      <c r="FE40" t="s">
        <v>222</v>
      </c>
      <c r="FF40" t="s">
        <v>222</v>
      </c>
      <c r="FG40" t="s">
        <v>222</v>
      </c>
      <c r="FH40" t="s">
        <v>222</v>
      </c>
      <c r="FI40" t="s">
        <v>222</v>
      </c>
      <c r="FJ40" t="s">
        <v>222</v>
      </c>
      <c r="FK40" t="s">
        <v>222</v>
      </c>
      <c r="FL40" t="s">
        <v>222</v>
      </c>
      <c r="FM40" t="s">
        <v>222</v>
      </c>
      <c r="FN40" t="s">
        <v>222</v>
      </c>
      <c r="FO40" t="s">
        <v>222</v>
      </c>
      <c r="FP40" t="s">
        <v>222</v>
      </c>
      <c r="FQ40" t="s">
        <v>222</v>
      </c>
      <c r="FR40" t="s">
        <v>222</v>
      </c>
      <c r="FS40" t="s">
        <v>222</v>
      </c>
      <c r="FT40" t="s">
        <v>222</v>
      </c>
      <c r="FU40" t="s">
        <v>222</v>
      </c>
      <c r="FV40" t="s">
        <v>222</v>
      </c>
      <c r="FW40" t="s">
        <v>222</v>
      </c>
      <c r="FX40" t="s">
        <v>222</v>
      </c>
      <c r="FY40" t="s">
        <v>222</v>
      </c>
      <c r="FZ40" t="s">
        <v>222</v>
      </c>
      <c r="GA40" t="s">
        <v>222</v>
      </c>
      <c r="GB40" t="s">
        <v>222</v>
      </c>
      <c r="GC40" t="s">
        <v>222</v>
      </c>
      <c r="GD40" t="s">
        <v>222</v>
      </c>
      <c r="GE40" t="s">
        <v>222</v>
      </c>
      <c r="GF40" t="s">
        <v>222</v>
      </c>
      <c r="GG40" t="s">
        <v>222</v>
      </c>
      <c r="GH40" t="s">
        <v>222</v>
      </c>
      <c r="GI40" t="s">
        <v>222</v>
      </c>
      <c r="GJ40" t="s">
        <v>222</v>
      </c>
      <c r="GK40" t="s">
        <v>222</v>
      </c>
      <c r="GL40" t="s">
        <v>222</v>
      </c>
      <c r="GM40" t="s">
        <v>222</v>
      </c>
      <c r="GN40" t="s">
        <v>222</v>
      </c>
      <c r="GO40" t="s">
        <v>222</v>
      </c>
      <c r="GP40" t="s">
        <v>222</v>
      </c>
      <c r="GQ40" t="s">
        <v>222</v>
      </c>
      <c r="GR40" t="s">
        <v>222</v>
      </c>
      <c r="GS40" t="s">
        <v>222</v>
      </c>
      <c r="GT40" t="s">
        <v>222</v>
      </c>
      <c r="GU40" t="s">
        <v>222</v>
      </c>
      <c r="GV40" t="s">
        <v>222</v>
      </c>
      <c r="GW40" t="s">
        <v>222</v>
      </c>
      <c r="GX40" t="s">
        <v>222</v>
      </c>
      <c r="GY40" t="s">
        <v>222</v>
      </c>
      <c r="GZ40" t="s">
        <v>222</v>
      </c>
      <c r="HA40" t="s">
        <v>222</v>
      </c>
      <c r="HB40" t="s">
        <v>222</v>
      </c>
      <c r="HC40" t="s">
        <v>222</v>
      </c>
      <c r="HD40" t="s">
        <v>222</v>
      </c>
      <c r="HE40" t="s">
        <v>222</v>
      </c>
      <c r="HF40" t="s">
        <v>222</v>
      </c>
      <c r="HG40" t="s">
        <v>222</v>
      </c>
      <c r="HH40" t="s">
        <v>222</v>
      </c>
      <c r="HI40" t="s">
        <v>222</v>
      </c>
      <c r="HJ40" t="s">
        <v>222</v>
      </c>
      <c r="HK40" t="s">
        <v>222</v>
      </c>
      <c r="HL40" t="s">
        <v>222</v>
      </c>
      <c r="HM40" t="s">
        <v>222</v>
      </c>
      <c r="HN40" t="s">
        <v>222</v>
      </c>
    </row>
    <row r="41" spans="1:222" x14ac:dyDescent="0.35">
      <c r="A41" t="s">
        <v>228</v>
      </c>
      <c r="B41" s="1">
        <v>42552</v>
      </c>
      <c r="C41" s="1">
        <v>42916</v>
      </c>
      <c r="D41">
        <v>1</v>
      </c>
      <c r="E41">
        <v>3</v>
      </c>
      <c r="F41">
        <v>0</v>
      </c>
      <c r="G41" t="s">
        <v>222</v>
      </c>
      <c r="H41" t="s">
        <v>222</v>
      </c>
      <c r="I41" t="s">
        <v>222</v>
      </c>
      <c r="J41" t="s">
        <v>222</v>
      </c>
      <c r="K41" t="s">
        <v>222</v>
      </c>
      <c r="L41" t="s">
        <v>222</v>
      </c>
      <c r="M41" t="s">
        <v>222</v>
      </c>
      <c r="N41" t="s">
        <v>222</v>
      </c>
      <c r="O41" t="s">
        <v>222</v>
      </c>
      <c r="P41" t="s">
        <v>222</v>
      </c>
      <c r="Q41" t="s">
        <v>222</v>
      </c>
      <c r="R41" t="s">
        <v>222</v>
      </c>
      <c r="S41" t="s">
        <v>222</v>
      </c>
      <c r="T41" t="s">
        <v>222</v>
      </c>
      <c r="U41" t="s">
        <v>222</v>
      </c>
      <c r="V41" t="s">
        <v>222</v>
      </c>
      <c r="W41" t="s">
        <v>222</v>
      </c>
      <c r="X41" t="s">
        <v>222</v>
      </c>
      <c r="Y41" t="s">
        <v>222</v>
      </c>
      <c r="Z41" t="s">
        <v>222</v>
      </c>
      <c r="AA41" t="s">
        <v>222</v>
      </c>
      <c r="AB41" t="s">
        <v>222</v>
      </c>
      <c r="AC41" t="s">
        <v>222</v>
      </c>
      <c r="AD41" t="s">
        <v>222</v>
      </c>
      <c r="AE41" t="s">
        <v>222</v>
      </c>
      <c r="AF41" t="s">
        <v>222</v>
      </c>
      <c r="AG41" t="s">
        <v>222</v>
      </c>
      <c r="AH41" t="s">
        <v>222</v>
      </c>
      <c r="AI41" t="s">
        <v>222</v>
      </c>
      <c r="AJ41" t="s">
        <v>222</v>
      </c>
      <c r="AK41" t="s">
        <v>222</v>
      </c>
      <c r="AL41" t="s">
        <v>222</v>
      </c>
      <c r="AM41" t="s">
        <v>222</v>
      </c>
      <c r="AN41" t="s">
        <v>222</v>
      </c>
      <c r="AO41" t="s">
        <v>222</v>
      </c>
      <c r="AP41" t="s">
        <v>222</v>
      </c>
      <c r="AQ41" t="s">
        <v>222</v>
      </c>
      <c r="AR41" t="s">
        <v>222</v>
      </c>
      <c r="AS41" t="s">
        <v>222</v>
      </c>
      <c r="AT41" t="s">
        <v>222</v>
      </c>
      <c r="AU41" t="s">
        <v>222</v>
      </c>
      <c r="AV41" t="s">
        <v>222</v>
      </c>
      <c r="AW41" t="s">
        <v>222</v>
      </c>
      <c r="AX41" t="s">
        <v>222</v>
      </c>
      <c r="AY41" t="s">
        <v>222</v>
      </c>
      <c r="AZ41" t="s">
        <v>222</v>
      </c>
      <c r="BA41" t="s">
        <v>222</v>
      </c>
      <c r="BB41" t="s">
        <v>222</v>
      </c>
      <c r="BC41" t="s">
        <v>222</v>
      </c>
      <c r="BD41" t="s">
        <v>222</v>
      </c>
      <c r="BE41" t="s">
        <v>222</v>
      </c>
      <c r="BF41" t="s">
        <v>222</v>
      </c>
      <c r="BG41" t="s">
        <v>222</v>
      </c>
      <c r="BH41" t="s">
        <v>222</v>
      </c>
      <c r="BI41" t="s">
        <v>222</v>
      </c>
      <c r="BJ41" t="s">
        <v>222</v>
      </c>
      <c r="BK41" t="s">
        <v>222</v>
      </c>
      <c r="BL41" t="s">
        <v>222</v>
      </c>
      <c r="BM41" t="s">
        <v>222</v>
      </c>
      <c r="BN41" t="s">
        <v>222</v>
      </c>
      <c r="BO41" t="s">
        <v>222</v>
      </c>
      <c r="BP41" t="s">
        <v>222</v>
      </c>
      <c r="BQ41" t="s">
        <v>222</v>
      </c>
      <c r="BR41" t="s">
        <v>222</v>
      </c>
      <c r="BS41" t="s">
        <v>222</v>
      </c>
      <c r="BT41" t="s">
        <v>222</v>
      </c>
      <c r="BU41" t="s">
        <v>222</v>
      </c>
      <c r="BV41" t="s">
        <v>222</v>
      </c>
      <c r="BW41" t="s">
        <v>222</v>
      </c>
      <c r="BX41" t="s">
        <v>222</v>
      </c>
      <c r="BY41" t="s">
        <v>222</v>
      </c>
      <c r="BZ41" t="s">
        <v>222</v>
      </c>
      <c r="CA41" t="s">
        <v>222</v>
      </c>
      <c r="CB41" t="s">
        <v>222</v>
      </c>
      <c r="CC41" t="s">
        <v>222</v>
      </c>
      <c r="CD41" t="s">
        <v>222</v>
      </c>
      <c r="CE41" t="s">
        <v>222</v>
      </c>
      <c r="CF41" t="s">
        <v>222</v>
      </c>
      <c r="CG41" t="s">
        <v>222</v>
      </c>
      <c r="CH41" t="s">
        <v>222</v>
      </c>
      <c r="CI41" t="s">
        <v>222</v>
      </c>
      <c r="CJ41" t="s">
        <v>222</v>
      </c>
      <c r="CK41" t="s">
        <v>222</v>
      </c>
      <c r="CL41" t="s">
        <v>222</v>
      </c>
      <c r="CM41" t="s">
        <v>222</v>
      </c>
      <c r="CN41" t="s">
        <v>222</v>
      </c>
      <c r="CO41" t="s">
        <v>222</v>
      </c>
      <c r="CP41" t="s">
        <v>222</v>
      </c>
      <c r="CQ41" t="s">
        <v>222</v>
      </c>
      <c r="CR41" t="s">
        <v>222</v>
      </c>
      <c r="CS41" t="s">
        <v>222</v>
      </c>
      <c r="CT41" t="s">
        <v>222</v>
      </c>
      <c r="CU41" t="s">
        <v>222</v>
      </c>
      <c r="CV41" t="s">
        <v>222</v>
      </c>
      <c r="CW41" t="s">
        <v>222</v>
      </c>
      <c r="CX41" t="s">
        <v>222</v>
      </c>
      <c r="CY41" t="s">
        <v>222</v>
      </c>
      <c r="CZ41" t="s">
        <v>222</v>
      </c>
      <c r="DA41" t="s">
        <v>222</v>
      </c>
      <c r="DB41" t="s">
        <v>222</v>
      </c>
      <c r="DC41" t="s">
        <v>222</v>
      </c>
      <c r="DD41" t="s">
        <v>222</v>
      </c>
      <c r="DE41">
        <v>1</v>
      </c>
      <c r="DF41">
        <v>1</v>
      </c>
      <c r="DG41">
        <v>1</v>
      </c>
      <c r="DH41">
        <v>1</v>
      </c>
      <c r="DI41">
        <v>1</v>
      </c>
      <c r="DJ41">
        <v>1</v>
      </c>
      <c r="DK41">
        <v>1</v>
      </c>
      <c r="DL41">
        <v>0</v>
      </c>
      <c r="DM41">
        <v>0</v>
      </c>
      <c r="DN41">
        <v>0</v>
      </c>
      <c r="DO41">
        <v>0</v>
      </c>
      <c r="DP41">
        <v>0</v>
      </c>
      <c r="DQ41">
        <v>0</v>
      </c>
      <c r="DR41">
        <v>0</v>
      </c>
      <c r="DS41">
        <v>0</v>
      </c>
      <c r="DT41">
        <v>0</v>
      </c>
      <c r="DU41">
        <v>0</v>
      </c>
      <c r="DV41">
        <v>0</v>
      </c>
      <c r="DW41">
        <v>0</v>
      </c>
      <c r="DX41">
        <v>0</v>
      </c>
      <c r="DY41">
        <v>1</v>
      </c>
      <c r="DZ41">
        <v>0</v>
      </c>
      <c r="EA41">
        <v>0</v>
      </c>
      <c r="EB41">
        <v>0</v>
      </c>
      <c r="EC41">
        <v>0</v>
      </c>
      <c r="ED41">
        <v>0</v>
      </c>
      <c r="EE41">
        <v>0</v>
      </c>
      <c r="EF41">
        <v>0</v>
      </c>
      <c r="EG41">
        <v>0</v>
      </c>
      <c r="EH41">
        <v>0</v>
      </c>
      <c r="EI41">
        <v>0</v>
      </c>
      <c r="EJ41">
        <v>0</v>
      </c>
      <c r="EK41">
        <v>0</v>
      </c>
      <c r="EL41">
        <v>0</v>
      </c>
      <c r="EM41">
        <v>0</v>
      </c>
      <c r="EN41">
        <v>0</v>
      </c>
      <c r="EO41">
        <v>0</v>
      </c>
      <c r="EP41">
        <v>1</v>
      </c>
      <c r="EQ41">
        <v>0</v>
      </c>
      <c r="ER41">
        <v>0</v>
      </c>
      <c r="ES41">
        <v>0</v>
      </c>
      <c r="ET41">
        <v>0</v>
      </c>
      <c r="EU41">
        <v>1</v>
      </c>
      <c r="EV41">
        <v>0</v>
      </c>
      <c r="EW41">
        <v>1</v>
      </c>
      <c r="EX41">
        <v>1</v>
      </c>
      <c r="EY41">
        <v>0</v>
      </c>
      <c r="EZ41">
        <v>0</v>
      </c>
      <c r="FA41">
        <v>1</v>
      </c>
      <c r="FB41">
        <v>0</v>
      </c>
      <c r="FC41">
        <v>0</v>
      </c>
      <c r="FD41" t="s">
        <v>222</v>
      </c>
      <c r="FE41" t="s">
        <v>222</v>
      </c>
      <c r="FF41" t="s">
        <v>222</v>
      </c>
      <c r="FG41" t="s">
        <v>222</v>
      </c>
      <c r="FH41" t="s">
        <v>222</v>
      </c>
      <c r="FI41" t="s">
        <v>222</v>
      </c>
      <c r="FJ41" t="s">
        <v>222</v>
      </c>
      <c r="FK41" t="s">
        <v>222</v>
      </c>
      <c r="FL41" t="s">
        <v>222</v>
      </c>
      <c r="FM41">
        <v>0</v>
      </c>
      <c r="FN41">
        <v>0</v>
      </c>
      <c r="FO41">
        <v>1</v>
      </c>
      <c r="FP41">
        <v>1</v>
      </c>
      <c r="FQ41">
        <v>0</v>
      </c>
      <c r="FR41">
        <v>0</v>
      </c>
      <c r="FS41">
        <v>0</v>
      </c>
      <c r="FT41">
        <v>0</v>
      </c>
      <c r="FU41">
        <v>1</v>
      </c>
      <c r="FV41">
        <v>0</v>
      </c>
      <c r="FW41">
        <v>0</v>
      </c>
      <c r="FX41">
        <v>1</v>
      </c>
      <c r="FY41">
        <v>0</v>
      </c>
      <c r="FZ41">
        <v>0</v>
      </c>
      <c r="GA41">
        <v>1</v>
      </c>
      <c r="GB41">
        <v>0</v>
      </c>
      <c r="GC41">
        <v>0</v>
      </c>
      <c r="GD41">
        <v>0</v>
      </c>
      <c r="GE41">
        <v>0</v>
      </c>
      <c r="GF41">
        <v>0</v>
      </c>
      <c r="GG41">
        <v>0</v>
      </c>
      <c r="GH41">
        <v>0</v>
      </c>
      <c r="GI41">
        <v>0</v>
      </c>
      <c r="GJ41">
        <v>0</v>
      </c>
      <c r="GK41">
        <v>0</v>
      </c>
      <c r="GL41">
        <v>0</v>
      </c>
      <c r="GM41">
        <v>0</v>
      </c>
      <c r="GN41">
        <v>1</v>
      </c>
      <c r="GO41">
        <v>0</v>
      </c>
      <c r="GP41">
        <v>0</v>
      </c>
      <c r="GQ41">
        <v>0</v>
      </c>
      <c r="GR41">
        <v>0</v>
      </c>
      <c r="GS41">
        <v>0</v>
      </c>
      <c r="GT41">
        <v>0</v>
      </c>
      <c r="GU41">
        <v>0</v>
      </c>
      <c r="GV41">
        <v>0</v>
      </c>
      <c r="GW41">
        <v>0</v>
      </c>
      <c r="GX41">
        <v>0</v>
      </c>
      <c r="GY41">
        <v>0</v>
      </c>
      <c r="GZ41">
        <v>0</v>
      </c>
      <c r="HA41">
        <v>0</v>
      </c>
      <c r="HB41">
        <v>1</v>
      </c>
      <c r="HC41">
        <v>1</v>
      </c>
      <c r="HD41">
        <v>0</v>
      </c>
      <c r="HE41">
        <v>0</v>
      </c>
      <c r="HF41">
        <v>0</v>
      </c>
      <c r="HG41">
        <v>0</v>
      </c>
      <c r="HH41">
        <v>0</v>
      </c>
      <c r="HI41">
        <v>0</v>
      </c>
      <c r="HJ41">
        <v>0</v>
      </c>
      <c r="HK41">
        <v>0</v>
      </c>
      <c r="HL41">
        <v>1</v>
      </c>
      <c r="HM41">
        <v>0</v>
      </c>
      <c r="HN41">
        <v>0</v>
      </c>
    </row>
    <row r="42" spans="1:222" x14ac:dyDescent="0.35">
      <c r="A42" t="s">
        <v>228</v>
      </c>
      <c r="B42" s="1">
        <v>42917</v>
      </c>
      <c r="C42" s="1">
        <v>43008</v>
      </c>
      <c r="D42">
        <v>2</v>
      </c>
      <c r="E42">
        <v>1</v>
      </c>
      <c r="F42">
        <v>1</v>
      </c>
      <c r="G42">
        <v>1</v>
      </c>
      <c r="H42">
        <v>1</v>
      </c>
      <c r="I42">
        <v>1</v>
      </c>
      <c r="J42">
        <v>1</v>
      </c>
      <c r="K42">
        <v>1</v>
      </c>
      <c r="L42">
        <v>1</v>
      </c>
      <c r="M42">
        <v>0</v>
      </c>
      <c r="N42">
        <v>0</v>
      </c>
      <c r="O42">
        <v>0</v>
      </c>
      <c r="P42">
        <v>0</v>
      </c>
      <c r="Q42">
        <v>0</v>
      </c>
      <c r="R42">
        <v>0</v>
      </c>
      <c r="S42">
        <v>0</v>
      </c>
      <c r="T42">
        <v>0</v>
      </c>
      <c r="U42">
        <v>0</v>
      </c>
      <c r="V42">
        <v>0</v>
      </c>
      <c r="W42">
        <v>0</v>
      </c>
      <c r="X42">
        <v>0</v>
      </c>
      <c r="Y42">
        <v>1</v>
      </c>
      <c r="Z42">
        <v>0</v>
      </c>
      <c r="AA42">
        <v>0</v>
      </c>
      <c r="AB42">
        <v>0</v>
      </c>
      <c r="AC42">
        <v>0</v>
      </c>
      <c r="AD42">
        <v>0</v>
      </c>
      <c r="AE42">
        <v>0</v>
      </c>
      <c r="AF42">
        <v>0</v>
      </c>
      <c r="AG42">
        <v>0</v>
      </c>
      <c r="AH42">
        <v>0</v>
      </c>
      <c r="AI42">
        <v>0</v>
      </c>
      <c r="AJ42">
        <v>0</v>
      </c>
      <c r="AK42">
        <v>0</v>
      </c>
      <c r="AL42">
        <v>0</v>
      </c>
      <c r="AM42">
        <v>0</v>
      </c>
      <c r="AN42">
        <v>0</v>
      </c>
      <c r="AO42">
        <v>1</v>
      </c>
      <c r="AP42">
        <v>0</v>
      </c>
      <c r="AQ42">
        <v>0</v>
      </c>
      <c r="AR42">
        <v>0</v>
      </c>
      <c r="AS42">
        <v>0</v>
      </c>
      <c r="AT42">
        <v>0</v>
      </c>
      <c r="AU42" t="s">
        <v>222</v>
      </c>
      <c r="AV42" t="s">
        <v>222</v>
      </c>
      <c r="AW42" t="s">
        <v>222</v>
      </c>
      <c r="AX42" t="s">
        <v>222</v>
      </c>
      <c r="AY42" t="s">
        <v>222</v>
      </c>
      <c r="AZ42" t="s">
        <v>222</v>
      </c>
      <c r="BA42" t="s">
        <v>222</v>
      </c>
      <c r="BB42" t="s">
        <v>222</v>
      </c>
      <c r="BC42" t="s">
        <v>222</v>
      </c>
      <c r="BD42">
        <v>0</v>
      </c>
      <c r="BE42">
        <v>0</v>
      </c>
      <c r="BF42">
        <v>1</v>
      </c>
      <c r="BG42">
        <v>1</v>
      </c>
      <c r="BH42">
        <v>0</v>
      </c>
      <c r="BI42">
        <v>0</v>
      </c>
      <c r="BJ42">
        <v>0</v>
      </c>
      <c r="BK42">
        <v>0</v>
      </c>
      <c r="BL42">
        <v>1</v>
      </c>
      <c r="BM42">
        <v>0</v>
      </c>
      <c r="BN42">
        <v>0</v>
      </c>
      <c r="BO42">
        <v>1</v>
      </c>
      <c r="BP42">
        <v>0</v>
      </c>
      <c r="BQ42">
        <v>1</v>
      </c>
      <c r="BR42">
        <v>0</v>
      </c>
      <c r="BS42">
        <v>0</v>
      </c>
      <c r="BT42">
        <v>0</v>
      </c>
      <c r="BU42">
        <v>0</v>
      </c>
      <c r="BV42">
        <v>0</v>
      </c>
      <c r="BW42">
        <v>0</v>
      </c>
      <c r="BX42">
        <v>0</v>
      </c>
      <c r="BY42">
        <v>0</v>
      </c>
      <c r="BZ42">
        <v>0</v>
      </c>
      <c r="CA42">
        <v>0</v>
      </c>
      <c r="CB42">
        <v>0</v>
      </c>
      <c r="CC42">
        <v>0</v>
      </c>
      <c r="CD42">
        <v>0</v>
      </c>
      <c r="CE42">
        <v>1</v>
      </c>
      <c r="CF42">
        <v>0</v>
      </c>
      <c r="CG42">
        <v>0</v>
      </c>
      <c r="CH42">
        <v>0</v>
      </c>
      <c r="CI42">
        <v>0</v>
      </c>
      <c r="CJ42">
        <v>0</v>
      </c>
      <c r="CK42">
        <v>0</v>
      </c>
      <c r="CL42">
        <v>0</v>
      </c>
      <c r="CM42">
        <v>0</v>
      </c>
      <c r="CN42">
        <v>0</v>
      </c>
      <c r="CO42">
        <v>0</v>
      </c>
      <c r="CP42">
        <v>0</v>
      </c>
      <c r="CQ42">
        <v>0</v>
      </c>
      <c r="CR42">
        <v>0</v>
      </c>
      <c r="CS42">
        <v>1</v>
      </c>
      <c r="CT42">
        <v>1</v>
      </c>
      <c r="CU42">
        <v>0</v>
      </c>
      <c r="CV42">
        <v>0</v>
      </c>
      <c r="CW42">
        <v>0</v>
      </c>
      <c r="CX42">
        <v>0</v>
      </c>
      <c r="CY42">
        <v>0</v>
      </c>
      <c r="CZ42">
        <v>0</v>
      </c>
      <c r="DA42">
        <v>0</v>
      </c>
      <c r="DB42">
        <v>0</v>
      </c>
      <c r="DC42">
        <v>1</v>
      </c>
      <c r="DD42">
        <v>0</v>
      </c>
      <c r="DE42">
        <v>1</v>
      </c>
      <c r="DF42">
        <v>1</v>
      </c>
      <c r="DG42">
        <v>1</v>
      </c>
      <c r="DH42">
        <v>1</v>
      </c>
      <c r="DI42">
        <v>1</v>
      </c>
      <c r="DJ42">
        <v>1</v>
      </c>
      <c r="DK42">
        <v>1</v>
      </c>
      <c r="DL42">
        <v>0</v>
      </c>
      <c r="DM42">
        <v>0</v>
      </c>
      <c r="DN42">
        <v>0</v>
      </c>
      <c r="DO42">
        <v>0</v>
      </c>
      <c r="DP42">
        <v>0</v>
      </c>
      <c r="DQ42">
        <v>0</v>
      </c>
      <c r="DR42">
        <v>0</v>
      </c>
      <c r="DS42">
        <v>0</v>
      </c>
      <c r="DT42">
        <v>0</v>
      </c>
      <c r="DU42">
        <v>0</v>
      </c>
      <c r="DV42">
        <v>0</v>
      </c>
      <c r="DW42">
        <v>0</v>
      </c>
      <c r="DX42">
        <v>0</v>
      </c>
      <c r="DY42">
        <v>1</v>
      </c>
      <c r="DZ42">
        <v>0</v>
      </c>
      <c r="EA42">
        <v>0</v>
      </c>
      <c r="EB42">
        <v>0</v>
      </c>
      <c r="EC42">
        <v>0</v>
      </c>
      <c r="ED42">
        <v>0</v>
      </c>
      <c r="EE42">
        <v>0</v>
      </c>
      <c r="EF42">
        <v>0</v>
      </c>
      <c r="EG42">
        <v>0</v>
      </c>
      <c r="EH42">
        <v>0</v>
      </c>
      <c r="EI42">
        <v>0</v>
      </c>
      <c r="EJ42">
        <v>0</v>
      </c>
      <c r="EK42">
        <v>0</v>
      </c>
      <c r="EL42">
        <v>0</v>
      </c>
      <c r="EM42">
        <v>0</v>
      </c>
      <c r="EN42">
        <v>0</v>
      </c>
      <c r="EO42">
        <v>0</v>
      </c>
      <c r="EP42">
        <v>1</v>
      </c>
      <c r="EQ42">
        <v>0</v>
      </c>
      <c r="ER42">
        <v>0</v>
      </c>
      <c r="ES42">
        <v>0</v>
      </c>
      <c r="ET42">
        <v>0</v>
      </c>
      <c r="EU42">
        <v>1</v>
      </c>
      <c r="EV42">
        <v>0</v>
      </c>
      <c r="EW42">
        <v>1</v>
      </c>
      <c r="EX42">
        <v>1</v>
      </c>
      <c r="EY42">
        <v>0</v>
      </c>
      <c r="EZ42">
        <v>0</v>
      </c>
      <c r="FA42">
        <v>1</v>
      </c>
      <c r="FB42">
        <v>0</v>
      </c>
      <c r="FC42">
        <v>0</v>
      </c>
      <c r="FD42" t="s">
        <v>222</v>
      </c>
      <c r="FE42" t="s">
        <v>222</v>
      </c>
      <c r="FF42" t="s">
        <v>222</v>
      </c>
      <c r="FG42" t="s">
        <v>222</v>
      </c>
      <c r="FH42" t="s">
        <v>222</v>
      </c>
      <c r="FI42" t="s">
        <v>222</v>
      </c>
      <c r="FJ42" t="s">
        <v>222</v>
      </c>
      <c r="FK42" t="s">
        <v>222</v>
      </c>
      <c r="FL42" t="s">
        <v>222</v>
      </c>
      <c r="FM42">
        <v>0</v>
      </c>
      <c r="FN42">
        <v>0</v>
      </c>
      <c r="FO42">
        <v>1</v>
      </c>
      <c r="FP42">
        <v>1</v>
      </c>
      <c r="FQ42">
        <v>0</v>
      </c>
      <c r="FR42">
        <v>0</v>
      </c>
      <c r="FS42">
        <v>0</v>
      </c>
      <c r="FT42">
        <v>0</v>
      </c>
      <c r="FU42">
        <v>1</v>
      </c>
      <c r="FV42">
        <v>0</v>
      </c>
      <c r="FW42">
        <v>0</v>
      </c>
      <c r="FX42">
        <v>1</v>
      </c>
      <c r="FY42">
        <v>0</v>
      </c>
      <c r="FZ42">
        <v>0</v>
      </c>
      <c r="GA42">
        <v>1</v>
      </c>
      <c r="GB42">
        <v>0</v>
      </c>
      <c r="GC42">
        <v>0</v>
      </c>
      <c r="GD42">
        <v>0</v>
      </c>
      <c r="GE42">
        <v>0</v>
      </c>
      <c r="GF42">
        <v>0</v>
      </c>
      <c r="GG42">
        <v>0</v>
      </c>
      <c r="GH42">
        <v>0</v>
      </c>
      <c r="GI42">
        <v>0</v>
      </c>
      <c r="GJ42">
        <v>0</v>
      </c>
      <c r="GK42">
        <v>0</v>
      </c>
      <c r="GL42">
        <v>0</v>
      </c>
      <c r="GM42">
        <v>0</v>
      </c>
      <c r="GN42">
        <v>1</v>
      </c>
      <c r="GO42">
        <v>0</v>
      </c>
      <c r="GP42">
        <v>0</v>
      </c>
      <c r="GQ42">
        <v>0</v>
      </c>
      <c r="GR42">
        <v>0</v>
      </c>
      <c r="GS42">
        <v>0</v>
      </c>
      <c r="GT42">
        <v>0</v>
      </c>
      <c r="GU42">
        <v>0</v>
      </c>
      <c r="GV42">
        <v>0</v>
      </c>
      <c r="GW42">
        <v>0</v>
      </c>
      <c r="GX42">
        <v>0</v>
      </c>
      <c r="GY42">
        <v>0</v>
      </c>
      <c r="GZ42">
        <v>0</v>
      </c>
      <c r="HA42">
        <v>0</v>
      </c>
      <c r="HB42">
        <v>1</v>
      </c>
      <c r="HC42">
        <v>1</v>
      </c>
      <c r="HD42">
        <v>0</v>
      </c>
      <c r="HE42">
        <v>0</v>
      </c>
      <c r="HF42">
        <v>0</v>
      </c>
      <c r="HG42">
        <v>0</v>
      </c>
      <c r="HH42">
        <v>0</v>
      </c>
      <c r="HI42">
        <v>0</v>
      </c>
      <c r="HJ42">
        <v>0</v>
      </c>
      <c r="HK42">
        <v>0</v>
      </c>
      <c r="HL42">
        <v>1</v>
      </c>
      <c r="HM42">
        <v>0</v>
      </c>
      <c r="HN42">
        <v>0</v>
      </c>
    </row>
    <row r="43" spans="1:222" x14ac:dyDescent="0.35">
      <c r="A43" t="s">
        <v>228</v>
      </c>
      <c r="B43" s="1">
        <v>43009</v>
      </c>
      <c r="C43" s="1">
        <v>43738</v>
      </c>
      <c r="D43">
        <v>2</v>
      </c>
      <c r="E43">
        <v>1</v>
      </c>
      <c r="F43">
        <v>1</v>
      </c>
      <c r="G43">
        <v>1</v>
      </c>
      <c r="H43">
        <v>1</v>
      </c>
      <c r="I43">
        <v>1</v>
      </c>
      <c r="J43">
        <v>1</v>
      </c>
      <c r="K43">
        <v>1</v>
      </c>
      <c r="L43">
        <v>1</v>
      </c>
      <c r="M43">
        <v>0</v>
      </c>
      <c r="N43">
        <v>0</v>
      </c>
      <c r="O43">
        <v>0</v>
      </c>
      <c r="P43">
        <v>0</v>
      </c>
      <c r="Q43">
        <v>0</v>
      </c>
      <c r="R43">
        <v>0</v>
      </c>
      <c r="S43">
        <v>0</v>
      </c>
      <c r="T43">
        <v>0</v>
      </c>
      <c r="U43">
        <v>0</v>
      </c>
      <c r="V43">
        <v>0</v>
      </c>
      <c r="W43">
        <v>0</v>
      </c>
      <c r="X43">
        <v>0</v>
      </c>
      <c r="Y43">
        <v>1</v>
      </c>
      <c r="Z43">
        <v>0</v>
      </c>
      <c r="AA43">
        <v>0</v>
      </c>
      <c r="AB43">
        <v>0</v>
      </c>
      <c r="AC43">
        <v>0</v>
      </c>
      <c r="AD43">
        <v>0</v>
      </c>
      <c r="AE43">
        <v>0</v>
      </c>
      <c r="AF43">
        <v>0</v>
      </c>
      <c r="AG43">
        <v>0</v>
      </c>
      <c r="AH43">
        <v>0</v>
      </c>
      <c r="AI43">
        <v>0</v>
      </c>
      <c r="AJ43">
        <v>0</v>
      </c>
      <c r="AK43">
        <v>0</v>
      </c>
      <c r="AL43">
        <v>0</v>
      </c>
      <c r="AM43">
        <v>0</v>
      </c>
      <c r="AN43">
        <v>0</v>
      </c>
      <c r="AO43">
        <v>1</v>
      </c>
      <c r="AP43">
        <v>0</v>
      </c>
      <c r="AQ43">
        <v>0</v>
      </c>
      <c r="AR43">
        <v>0</v>
      </c>
      <c r="AS43">
        <v>0</v>
      </c>
      <c r="AT43">
        <v>0</v>
      </c>
      <c r="AU43" t="s">
        <v>222</v>
      </c>
      <c r="AV43" t="s">
        <v>222</v>
      </c>
      <c r="AW43" t="s">
        <v>222</v>
      </c>
      <c r="AX43" t="s">
        <v>222</v>
      </c>
      <c r="AY43" t="s">
        <v>222</v>
      </c>
      <c r="AZ43" t="s">
        <v>222</v>
      </c>
      <c r="BA43" t="s">
        <v>222</v>
      </c>
      <c r="BB43" t="s">
        <v>222</v>
      </c>
      <c r="BC43" t="s">
        <v>222</v>
      </c>
      <c r="BD43">
        <v>0</v>
      </c>
      <c r="BE43">
        <v>0</v>
      </c>
      <c r="BF43">
        <v>1</v>
      </c>
      <c r="BG43">
        <v>1</v>
      </c>
      <c r="BH43">
        <v>0</v>
      </c>
      <c r="BI43">
        <v>0</v>
      </c>
      <c r="BJ43">
        <v>0</v>
      </c>
      <c r="BK43">
        <v>0</v>
      </c>
      <c r="BL43">
        <v>1</v>
      </c>
      <c r="BM43">
        <v>0</v>
      </c>
      <c r="BN43">
        <v>0</v>
      </c>
      <c r="BO43">
        <v>1</v>
      </c>
      <c r="BP43">
        <v>0</v>
      </c>
      <c r="BQ43">
        <v>1</v>
      </c>
      <c r="BR43">
        <v>0</v>
      </c>
      <c r="BS43">
        <v>0</v>
      </c>
      <c r="BT43">
        <v>0</v>
      </c>
      <c r="BU43">
        <v>0</v>
      </c>
      <c r="BV43">
        <v>0</v>
      </c>
      <c r="BW43">
        <v>0</v>
      </c>
      <c r="BX43">
        <v>0</v>
      </c>
      <c r="BY43">
        <v>0</v>
      </c>
      <c r="BZ43">
        <v>0</v>
      </c>
      <c r="CA43">
        <v>0</v>
      </c>
      <c r="CB43">
        <v>0</v>
      </c>
      <c r="CC43">
        <v>0</v>
      </c>
      <c r="CD43">
        <v>0</v>
      </c>
      <c r="CE43">
        <v>1</v>
      </c>
      <c r="CF43">
        <v>0</v>
      </c>
      <c r="CG43">
        <v>0</v>
      </c>
      <c r="CH43">
        <v>0</v>
      </c>
      <c r="CI43">
        <v>0</v>
      </c>
      <c r="CJ43">
        <v>0</v>
      </c>
      <c r="CK43">
        <v>0</v>
      </c>
      <c r="CL43">
        <v>0</v>
      </c>
      <c r="CM43">
        <v>0</v>
      </c>
      <c r="CN43">
        <v>0</v>
      </c>
      <c r="CO43">
        <v>0</v>
      </c>
      <c r="CP43">
        <v>0</v>
      </c>
      <c r="CQ43">
        <v>0</v>
      </c>
      <c r="CR43">
        <v>0</v>
      </c>
      <c r="CS43">
        <v>1</v>
      </c>
      <c r="CT43">
        <v>1</v>
      </c>
      <c r="CU43">
        <v>0</v>
      </c>
      <c r="CV43">
        <v>0</v>
      </c>
      <c r="CW43">
        <v>0</v>
      </c>
      <c r="CX43">
        <v>0</v>
      </c>
      <c r="CY43">
        <v>0</v>
      </c>
      <c r="CZ43">
        <v>0</v>
      </c>
      <c r="DA43">
        <v>0</v>
      </c>
      <c r="DB43">
        <v>0</v>
      </c>
      <c r="DC43">
        <v>1</v>
      </c>
      <c r="DD43">
        <v>0</v>
      </c>
      <c r="DE43">
        <v>1</v>
      </c>
      <c r="DF43">
        <v>1</v>
      </c>
      <c r="DG43">
        <v>1</v>
      </c>
      <c r="DH43">
        <v>1</v>
      </c>
      <c r="DI43">
        <v>1</v>
      </c>
      <c r="DJ43">
        <v>1</v>
      </c>
      <c r="DK43">
        <v>1</v>
      </c>
      <c r="DL43">
        <v>0</v>
      </c>
      <c r="DM43">
        <v>0</v>
      </c>
      <c r="DN43">
        <v>0</v>
      </c>
      <c r="DO43">
        <v>0</v>
      </c>
      <c r="DP43">
        <v>0</v>
      </c>
      <c r="DQ43">
        <v>0</v>
      </c>
      <c r="DR43">
        <v>0</v>
      </c>
      <c r="DS43">
        <v>0</v>
      </c>
      <c r="DT43">
        <v>0</v>
      </c>
      <c r="DU43">
        <v>0</v>
      </c>
      <c r="DV43">
        <v>0</v>
      </c>
      <c r="DW43">
        <v>0</v>
      </c>
      <c r="DX43">
        <v>0</v>
      </c>
      <c r="DY43">
        <v>1</v>
      </c>
      <c r="DZ43">
        <v>0</v>
      </c>
      <c r="EA43">
        <v>0</v>
      </c>
      <c r="EB43">
        <v>0</v>
      </c>
      <c r="EC43">
        <v>0</v>
      </c>
      <c r="ED43">
        <v>0</v>
      </c>
      <c r="EE43">
        <v>0</v>
      </c>
      <c r="EF43">
        <v>0</v>
      </c>
      <c r="EG43">
        <v>0</v>
      </c>
      <c r="EH43">
        <v>0</v>
      </c>
      <c r="EI43">
        <v>0</v>
      </c>
      <c r="EJ43">
        <v>0</v>
      </c>
      <c r="EK43">
        <v>0</v>
      </c>
      <c r="EL43">
        <v>0</v>
      </c>
      <c r="EM43">
        <v>0</v>
      </c>
      <c r="EN43">
        <v>0</v>
      </c>
      <c r="EO43">
        <v>0</v>
      </c>
      <c r="EP43">
        <v>1</v>
      </c>
      <c r="EQ43">
        <v>0</v>
      </c>
      <c r="ER43">
        <v>0</v>
      </c>
      <c r="ES43">
        <v>0</v>
      </c>
      <c r="ET43">
        <v>0</v>
      </c>
      <c r="EU43">
        <v>1</v>
      </c>
      <c r="EV43">
        <v>0</v>
      </c>
      <c r="EW43">
        <v>1</v>
      </c>
      <c r="EX43">
        <v>1</v>
      </c>
      <c r="EY43">
        <v>0</v>
      </c>
      <c r="EZ43">
        <v>0</v>
      </c>
      <c r="FA43">
        <v>1</v>
      </c>
      <c r="FB43">
        <v>0</v>
      </c>
      <c r="FC43">
        <v>0</v>
      </c>
      <c r="FD43" t="s">
        <v>222</v>
      </c>
      <c r="FE43" t="s">
        <v>222</v>
      </c>
      <c r="FF43" t="s">
        <v>222</v>
      </c>
      <c r="FG43" t="s">
        <v>222</v>
      </c>
      <c r="FH43" t="s">
        <v>222</v>
      </c>
      <c r="FI43" t="s">
        <v>222</v>
      </c>
      <c r="FJ43" t="s">
        <v>222</v>
      </c>
      <c r="FK43" t="s">
        <v>222</v>
      </c>
      <c r="FL43" t="s">
        <v>222</v>
      </c>
      <c r="FM43">
        <v>0</v>
      </c>
      <c r="FN43">
        <v>0</v>
      </c>
      <c r="FO43">
        <v>1</v>
      </c>
      <c r="FP43">
        <v>1</v>
      </c>
      <c r="FQ43">
        <v>0</v>
      </c>
      <c r="FR43">
        <v>0</v>
      </c>
      <c r="FS43">
        <v>0</v>
      </c>
      <c r="FT43">
        <v>0</v>
      </c>
      <c r="FU43">
        <v>1</v>
      </c>
      <c r="FV43">
        <v>0</v>
      </c>
      <c r="FW43">
        <v>0</v>
      </c>
      <c r="FX43">
        <v>1</v>
      </c>
      <c r="FY43">
        <v>0</v>
      </c>
      <c r="FZ43">
        <v>0</v>
      </c>
      <c r="GA43">
        <v>1</v>
      </c>
      <c r="GB43">
        <v>0</v>
      </c>
      <c r="GC43">
        <v>0</v>
      </c>
      <c r="GD43">
        <v>0</v>
      </c>
      <c r="GE43">
        <v>0</v>
      </c>
      <c r="GF43">
        <v>0</v>
      </c>
      <c r="GG43">
        <v>0</v>
      </c>
      <c r="GH43">
        <v>0</v>
      </c>
      <c r="GI43">
        <v>0</v>
      </c>
      <c r="GJ43">
        <v>0</v>
      </c>
      <c r="GK43">
        <v>0</v>
      </c>
      <c r="GL43">
        <v>0</v>
      </c>
      <c r="GM43">
        <v>0</v>
      </c>
      <c r="GN43">
        <v>1</v>
      </c>
      <c r="GO43">
        <v>0</v>
      </c>
      <c r="GP43">
        <v>0</v>
      </c>
      <c r="GQ43">
        <v>0</v>
      </c>
      <c r="GR43">
        <v>0</v>
      </c>
      <c r="GS43">
        <v>0</v>
      </c>
      <c r="GT43">
        <v>0</v>
      </c>
      <c r="GU43">
        <v>0</v>
      </c>
      <c r="GV43">
        <v>0</v>
      </c>
      <c r="GW43">
        <v>0</v>
      </c>
      <c r="GX43">
        <v>0</v>
      </c>
      <c r="GY43">
        <v>0</v>
      </c>
      <c r="GZ43">
        <v>0</v>
      </c>
      <c r="HA43">
        <v>0</v>
      </c>
      <c r="HB43">
        <v>1</v>
      </c>
      <c r="HC43">
        <v>1</v>
      </c>
      <c r="HD43">
        <v>0</v>
      </c>
      <c r="HE43">
        <v>0</v>
      </c>
      <c r="HF43">
        <v>0</v>
      </c>
      <c r="HG43">
        <v>0</v>
      </c>
      <c r="HH43">
        <v>0</v>
      </c>
      <c r="HI43">
        <v>0</v>
      </c>
      <c r="HJ43">
        <v>0</v>
      </c>
      <c r="HK43">
        <v>0</v>
      </c>
      <c r="HL43">
        <v>1</v>
      </c>
      <c r="HM43">
        <v>0</v>
      </c>
      <c r="HN43">
        <v>0</v>
      </c>
    </row>
    <row r="44" spans="1:222" x14ac:dyDescent="0.35">
      <c r="A44" t="s">
        <v>228</v>
      </c>
      <c r="B44" s="1">
        <v>43739</v>
      </c>
      <c r="C44" s="1">
        <v>43830</v>
      </c>
      <c r="D44">
        <v>2</v>
      </c>
      <c r="E44">
        <v>1</v>
      </c>
      <c r="F44">
        <v>1</v>
      </c>
      <c r="G44">
        <v>1</v>
      </c>
      <c r="H44">
        <v>1</v>
      </c>
      <c r="I44">
        <v>1</v>
      </c>
      <c r="J44">
        <v>1</v>
      </c>
      <c r="K44">
        <v>1</v>
      </c>
      <c r="L44">
        <v>1</v>
      </c>
      <c r="M44">
        <v>0</v>
      </c>
      <c r="N44">
        <v>0</v>
      </c>
      <c r="O44">
        <v>0</v>
      </c>
      <c r="P44">
        <v>0</v>
      </c>
      <c r="Q44">
        <v>0</v>
      </c>
      <c r="R44">
        <v>0</v>
      </c>
      <c r="S44">
        <v>1</v>
      </c>
      <c r="T44">
        <v>0</v>
      </c>
      <c r="U44">
        <v>0</v>
      </c>
      <c r="V44">
        <v>0</v>
      </c>
      <c r="W44">
        <v>0</v>
      </c>
      <c r="X44">
        <v>0</v>
      </c>
      <c r="Y44">
        <v>1</v>
      </c>
      <c r="Z44">
        <v>0</v>
      </c>
      <c r="AA44">
        <v>0</v>
      </c>
      <c r="AB44">
        <v>0</v>
      </c>
      <c r="AC44">
        <v>0</v>
      </c>
      <c r="AD44">
        <v>0</v>
      </c>
      <c r="AE44">
        <v>0</v>
      </c>
      <c r="AF44">
        <v>0</v>
      </c>
      <c r="AG44">
        <v>0</v>
      </c>
      <c r="AH44">
        <v>0</v>
      </c>
      <c r="AI44">
        <v>0</v>
      </c>
      <c r="AJ44">
        <v>0</v>
      </c>
      <c r="AK44">
        <v>0</v>
      </c>
      <c r="AL44">
        <v>0</v>
      </c>
      <c r="AM44">
        <v>0</v>
      </c>
      <c r="AN44">
        <v>0</v>
      </c>
      <c r="AO44">
        <v>1</v>
      </c>
      <c r="AP44">
        <v>0</v>
      </c>
      <c r="AQ44">
        <v>0</v>
      </c>
      <c r="AR44">
        <v>0</v>
      </c>
      <c r="AS44">
        <v>0</v>
      </c>
      <c r="AT44">
        <v>1</v>
      </c>
      <c r="AU44">
        <v>0</v>
      </c>
      <c r="AV44">
        <v>1</v>
      </c>
      <c r="AW44">
        <v>0</v>
      </c>
      <c r="AX44">
        <v>1</v>
      </c>
      <c r="AY44">
        <v>0</v>
      </c>
      <c r="AZ44">
        <v>0</v>
      </c>
      <c r="BA44">
        <v>0</v>
      </c>
      <c r="BB44">
        <v>1</v>
      </c>
      <c r="BC44">
        <v>0</v>
      </c>
      <c r="BD44">
        <v>0</v>
      </c>
      <c r="BE44">
        <v>0</v>
      </c>
      <c r="BF44">
        <v>1</v>
      </c>
      <c r="BG44">
        <v>1</v>
      </c>
      <c r="BH44">
        <v>0</v>
      </c>
      <c r="BI44">
        <v>0</v>
      </c>
      <c r="BJ44">
        <v>0</v>
      </c>
      <c r="BK44">
        <v>0</v>
      </c>
      <c r="BL44">
        <v>1</v>
      </c>
      <c r="BM44">
        <v>0</v>
      </c>
      <c r="BN44">
        <v>0</v>
      </c>
      <c r="BO44">
        <v>1</v>
      </c>
      <c r="BP44">
        <v>0</v>
      </c>
      <c r="BQ44">
        <v>1</v>
      </c>
      <c r="BR44">
        <v>0</v>
      </c>
      <c r="BS44">
        <v>0</v>
      </c>
      <c r="BT44">
        <v>0</v>
      </c>
      <c r="BU44">
        <v>0</v>
      </c>
      <c r="BV44">
        <v>0</v>
      </c>
      <c r="BW44">
        <v>0</v>
      </c>
      <c r="BX44">
        <v>0</v>
      </c>
      <c r="BY44">
        <v>0</v>
      </c>
      <c r="BZ44">
        <v>0</v>
      </c>
      <c r="CA44">
        <v>0</v>
      </c>
      <c r="CB44">
        <v>0</v>
      </c>
      <c r="CC44">
        <v>0</v>
      </c>
      <c r="CD44">
        <v>0</v>
      </c>
      <c r="CE44">
        <v>1</v>
      </c>
      <c r="CF44">
        <v>0</v>
      </c>
      <c r="CG44">
        <v>0</v>
      </c>
      <c r="CH44">
        <v>0</v>
      </c>
      <c r="CI44">
        <v>0</v>
      </c>
      <c r="CJ44">
        <v>0</v>
      </c>
      <c r="CK44">
        <v>0</v>
      </c>
      <c r="CL44">
        <v>0</v>
      </c>
      <c r="CM44">
        <v>0</v>
      </c>
      <c r="CN44">
        <v>0</v>
      </c>
      <c r="CO44">
        <v>0</v>
      </c>
      <c r="CP44">
        <v>0</v>
      </c>
      <c r="CQ44">
        <v>0</v>
      </c>
      <c r="CR44">
        <v>0</v>
      </c>
      <c r="CS44">
        <v>1</v>
      </c>
      <c r="CT44">
        <v>1</v>
      </c>
      <c r="CU44">
        <v>0</v>
      </c>
      <c r="CV44">
        <v>0</v>
      </c>
      <c r="CW44">
        <v>0</v>
      </c>
      <c r="CX44">
        <v>0</v>
      </c>
      <c r="CY44">
        <v>0</v>
      </c>
      <c r="CZ44">
        <v>0</v>
      </c>
      <c r="DA44">
        <v>0</v>
      </c>
      <c r="DB44">
        <v>0</v>
      </c>
      <c r="DC44">
        <v>1</v>
      </c>
      <c r="DD44">
        <v>0</v>
      </c>
      <c r="DE44">
        <v>1</v>
      </c>
      <c r="DF44">
        <v>1</v>
      </c>
      <c r="DG44">
        <v>1</v>
      </c>
      <c r="DH44">
        <v>1</v>
      </c>
      <c r="DI44">
        <v>1</v>
      </c>
      <c r="DJ44">
        <v>1</v>
      </c>
      <c r="DK44">
        <v>1</v>
      </c>
      <c r="DL44">
        <v>0</v>
      </c>
      <c r="DM44">
        <v>0</v>
      </c>
      <c r="DN44">
        <v>0</v>
      </c>
      <c r="DO44">
        <v>0</v>
      </c>
      <c r="DP44">
        <v>0</v>
      </c>
      <c r="DQ44">
        <v>1</v>
      </c>
      <c r="DR44">
        <v>0</v>
      </c>
      <c r="DS44">
        <v>0</v>
      </c>
      <c r="DT44">
        <v>0</v>
      </c>
      <c r="DU44">
        <v>0</v>
      </c>
      <c r="DV44">
        <v>0</v>
      </c>
      <c r="DW44">
        <v>0</v>
      </c>
      <c r="DX44">
        <v>0</v>
      </c>
      <c r="DY44">
        <v>1</v>
      </c>
      <c r="DZ44">
        <v>0</v>
      </c>
      <c r="EA44">
        <v>0</v>
      </c>
      <c r="EB44">
        <v>0</v>
      </c>
      <c r="EC44">
        <v>0</v>
      </c>
      <c r="ED44">
        <v>0</v>
      </c>
      <c r="EE44">
        <v>0</v>
      </c>
      <c r="EF44">
        <v>0</v>
      </c>
      <c r="EG44">
        <v>0</v>
      </c>
      <c r="EH44">
        <v>0</v>
      </c>
      <c r="EI44">
        <v>0</v>
      </c>
      <c r="EJ44">
        <v>0</v>
      </c>
      <c r="EK44">
        <v>0</v>
      </c>
      <c r="EL44">
        <v>0</v>
      </c>
      <c r="EM44">
        <v>0</v>
      </c>
      <c r="EN44">
        <v>0</v>
      </c>
      <c r="EO44">
        <v>0</v>
      </c>
      <c r="EP44">
        <v>1</v>
      </c>
      <c r="EQ44">
        <v>0</v>
      </c>
      <c r="ER44">
        <v>0</v>
      </c>
      <c r="ES44">
        <v>0</v>
      </c>
      <c r="ET44">
        <v>0</v>
      </c>
      <c r="EU44">
        <v>1</v>
      </c>
      <c r="EV44">
        <v>0</v>
      </c>
      <c r="EW44">
        <v>1</v>
      </c>
      <c r="EX44">
        <v>1</v>
      </c>
      <c r="EY44">
        <v>0</v>
      </c>
      <c r="EZ44">
        <v>0</v>
      </c>
      <c r="FA44">
        <v>1</v>
      </c>
      <c r="FB44">
        <v>0</v>
      </c>
      <c r="FC44">
        <v>1</v>
      </c>
      <c r="FD44">
        <v>0</v>
      </c>
      <c r="FE44">
        <v>1</v>
      </c>
      <c r="FF44">
        <v>0</v>
      </c>
      <c r="FG44">
        <v>1</v>
      </c>
      <c r="FH44">
        <v>0</v>
      </c>
      <c r="FI44">
        <v>0</v>
      </c>
      <c r="FJ44">
        <v>0</v>
      </c>
      <c r="FK44">
        <v>1</v>
      </c>
      <c r="FL44">
        <v>0</v>
      </c>
      <c r="FM44">
        <v>0</v>
      </c>
      <c r="FN44">
        <v>0</v>
      </c>
      <c r="FO44">
        <v>1</v>
      </c>
      <c r="FP44">
        <v>1</v>
      </c>
      <c r="FQ44">
        <v>0</v>
      </c>
      <c r="FR44">
        <v>0</v>
      </c>
      <c r="FS44">
        <v>0</v>
      </c>
      <c r="FT44">
        <v>0</v>
      </c>
      <c r="FU44">
        <v>1</v>
      </c>
      <c r="FV44">
        <v>0</v>
      </c>
      <c r="FW44">
        <v>0</v>
      </c>
      <c r="FX44">
        <v>1</v>
      </c>
      <c r="FY44">
        <v>0</v>
      </c>
      <c r="FZ44">
        <v>0</v>
      </c>
      <c r="GA44">
        <v>1</v>
      </c>
      <c r="GB44">
        <v>0</v>
      </c>
      <c r="GC44">
        <v>0</v>
      </c>
      <c r="GD44">
        <v>0</v>
      </c>
      <c r="GE44">
        <v>0</v>
      </c>
      <c r="GF44">
        <v>0</v>
      </c>
      <c r="GG44">
        <v>0</v>
      </c>
      <c r="GH44">
        <v>0</v>
      </c>
      <c r="GI44">
        <v>0</v>
      </c>
      <c r="GJ44">
        <v>0</v>
      </c>
      <c r="GK44">
        <v>0</v>
      </c>
      <c r="GL44">
        <v>0</v>
      </c>
      <c r="GM44">
        <v>0</v>
      </c>
      <c r="GN44">
        <v>1</v>
      </c>
      <c r="GO44">
        <v>0</v>
      </c>
      <c r="GP44">
        <v>0</v>
      </c>
      <c r="GQ44">
        <v>0</v>
      </c>
      <c r="GR44">
        <v>0</v>
      </c>
      <c r="GS44">
        <v>0</v>
      </c>
      <c r="GT44">
        <v>0</v>
      </c>
      <c r="GU44">
        <v>0</v>
      </c>
      <c r="GV44">
        <v>0</v>
      </c>
      <c r="GW44">
        <v>0</v>
      </c>
      <c r="GX44">
        <v>0</v>
      </c>
      <c r="GY44">
        <v>0</v>
      </c>
      <c r="GZ44">
        <v>0</v>
      </c>
      <c r="HA44">
        <v>0</v>
      </c>
      <c r="HB44">
        <v>1</v>
      </c>
      <c r="HC44">
        <v>1</v>
      </c>
      <c r="HD44">
        <v>0</v>
      </c>
      <c r="HE44">
        <v>0</v>
      </c>
      <c r="HF44">
        <v>0</v>
      </c>
      <c r="HG44">
        <v>0</v>
      </c>
      <c r="HH44">
        <v>0</v>
      </c>
      <c r="HI44">
        <v>0</v>
      </c>
      <c r="HJ44">
        <v>0</v>
      </c>
      <c r="HK44">
        <v>0</v>
      </c>
      <c r="HL44">
        <v>1</v>
      </c>
      <c r="HM44">
        <v>0</v>
      </c>
      <c r="HN44">
        <v>0</v>
      </c>
    </row>
    <row r="45" spans="1:222" x14ac:dyDescent="0.35">
      <c r="A45" t="s">
        <v>229</v>
      </c>
      <c r="B45" s="1">
        <v>41640</v>
      </c>
      <c r="C45" s="1">
        <v>42825</v>
      </c>
      <c r="D45">
        <v>2</v>
      </c>
      <c r="E45">
        <v>1</v>
      </c>
      <c r="F45">
        <v>1</v>
      </c>
      <c r="G45">
        <v>1</v>
      </c>
      <c r="H45">
        <v>0</v>
      </c>
      <c r="I45">
        <v>1</v>
      </c>
      <c r="J45">
        <v>1</v>
      </c>
      <c r="K45">
        <v>0</v>
      </c>
      <c r="L45">
        <v>0</v>
      </c>
      <c r="M45">
        <v>0</v>
      </c>
      <c r="N45">
        <v>0</v>
      </c>
      <c r="O45">
        <v>0</v>
      </c>
      <c r="P45">
        <v>0</v>
      </c>
      <c r="Q45">
        <v>0</v>
      </c>
      <c r="R45">
        <v>0</v>
      </c>
      <c r="S45">
        <v>0</v>
      </c>
      <c r="T45">
        <v>1</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1</v>
      </c>
      <c r="AP45">
        <v>0</v>
      </c>
      <c r="AQ45">
        <v>0</v>
      </c>
      <c r="AR45">
        <v>0</v>
      </c>
      <c r="AS45">
        <v>1</v>
      </c>
      <c r="AT45">
        <v>1</v>
      </c>
      <c r="AU45">
        <v>0</v>
      </c>
      <c r="AV45">
        <v>0</v>
      </c>
      <c r="AW45">
        <v>0</v>
      </c>
      <c r="AX45">
        <v>0</v>
      </c>
      <c r="AY45">
        <v>0</v>
      </c>
      <c r="AZ45">
        <v>0</v>
      </c>
      <c r="BA45">
        <v>0</v>
      </c>
      <c r="BB45">
        <v>0</v>
      </c>
      <c r="BC45">
        <v>1</v>
      </c>
      <c r="BD45">
        <v>0</v>
      </c>
      <c r="BE45">
        <v>0</v>
      </c>
      <c r="BF45">
        <v>1</v>
      </c>
      <c r="BG45">
        <v>1</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1</v>
      </c>
      <c r="CD45">
        <v>1</v>
      </c>
      <c r="CE45">
        <v>0</v>
      </c>
      <c r="CF45">
        <v>0</v>
      </c>
      <c r="CG45">
        <v>0</v>
      </c>
      <c r="CH45">
        <v>0</v>
      </c>
      <c r="CI45">
        <v>0</v>
      </c>
      <c r="CJ45">
        <v>0</v>
      </c>
      <c r="CK45">
        <v>0</v>
      </c>
      <c r="CL45">
        <v>0</v>
      </c>
      <c r="CM45">
        <v>0</v>
      </c>
      <c r="CN45">
        <v>0</v>
      </c>
      <c r="CO45">
        <v>0</v>
      </c>
      <c r="CP45">
        <v>0</v>
      </c>
      <c r="CQ45">
        <v>0</v>
      </c>
      <c r="CR45">
        <v>0</v>
      </c>
      <c r="CS45">
        <v>1</v>
      </c>
      <c r="CT45">
        <v>1</v>
      </c>
      <c r="CU45">
        <v>0</v>
      </c>
      <c r="CV45">
        <v>0</v>
      </c>
      <c r="CW45">
        <v>0</v>
      </c>
      <c r="CX45">
        <v>0</v>
      </c>
      <c r="CY45">
        <v>0</v>
      </c>
      <c r="CZ45">
        <v>0</v>
      </c>
      <c r="DA45">
        <v>0</v>
      </c>
      <c r="DB45">
        <v>0</v>
      </c>
      <c r="DC45">
        <v>1</v>
      </c>
      <c r="DD45">
        <v>1</v>
      </c>
      <c r="DE45">
        <v>1</v>
      </c>
      <c r="DF45">
        <v>1</v>
      </c>
      <c r="DG45">
        <v>0</v>
      </c>
      <c r="DH45">
        <v>1</v>
      </c>
      <c r="DI45">
        <v>1</v>
      </c>
      <c r="DJ45">
        <v>0</v>
      </c>
      <c r="DK45">
        <v>0</v>
      </c>
      <c r="DL45">
        <v>0</v>
      </c>
      <c r="DM45">
        <v>0</v>
      </c>
      <c r="DN45">
        <v>0</v>
      </c>
      <c r="DO45">
        <v>0</v>
      </c>
      <c r="DP45">
        <v>0</v>
      </c>
      <c r="DQ45">
        <v>0</v>
      </c>
      <c r="DR45">
        <v>0</v>
      </c>
      <c r="DS45">
        <v>1</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1</v>
      </c>
      <c r="EQ45">
        <v>0</v>
      </c>
      <c r="ER45">
        <v>0</v>
      </c>
      <c r="ES45">
        <v>0</v>
      </c>
      <c r="ET45">
        <v>0</v>
      </c>
      <c r="EU45">
        <v>0</v>
      </c>
      <c r="EV45">
        <v>0</v>
      </c>
      <c r="EW45">
        <v>0</v>
      </c>
      <c r="EX45">
        <v>1</v>
      </c>
      <c r="EY45">
        <v>1</v>
      </c>
      <c r="EZ45">
        <v>0</v>
      </c>
      <c r="FA45">
        <v>0</v>
      </c>
      <c r="FB45">
        <v>0</v>
      </c>
      <c r="FC45">
        <v>1</v>
      </c>
      <c r="FD45">
        <v>0</v>
      </c>
      <c r="FE45">
        <v>0</v>
      </c>
      <c r="FF45">
        <v>0</v>
      </c>
      <c r="FG45">
        <v>0</v>
      </c>
      <c r="FH45">
        <v>0</v>
      </c>
      <c r="FI45">
        <v>0</v>
      </c>
      <c r="FJ45">
        <v>0</v>
      </c>
      <c r="FK45">
        <v>0</v>
      </c>
      <c r="FL45">
        <v>1</v>
      </c>
      <c r="FM45">
        <v>0</v>
      </c>
      <c r="FN45">
        <v>0</v>
      </c>
      <c r="FO45">
        <v>1</v>
      </c>
      <c r="FP45">
        <v>1</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1</v>
      </c>
      <c r="GM45">
        <v>1</v>
      </c>
      <c r="GN45">
        <v>0</v>
      </c>
      <c r="GO45">
        <v>0</v>
      </c>
      <c r="GP45">
        <v>0</v>
      </c>
      <c r="GQ45">
        <v>0</v>
      </c>
      <c r="GR45">
        <v>0</v>
      </c>
      <c r="GS45">
        <v>0</v>
      </c>
      <c r="GT45">
        <v>0</v>
      </c>
      <c r="GU45">
        <v>0</v>
      </c>
      <c r="GV45">
        <v>0</v>
      </c>
      <c r="GW45">
        <v>0</v>
      </c>
      <c r="GX45">
        <v>0</v>
      </c>
      <c r="GY45">
        <v>0</v>
      </c>
      <c r="GZ45">
        <v>0</v>
      </c>
      <c r="HA45">
        <v>0</v>
      </c>
      <c r="HB45">
        <v>1</v>
      </c>
      <c r="HC45">
        <v>1</v>
      </c>
      <c r="HD45">
        <v>0</v>
      </c>
      <c r="HE45">
        <v>0</v>
      </c>
      <c r="HF45">
        <v>0</v>
      </c>
      <c r="HG45">
        <v>0</v>
      </c>
      <c r="HH45">
        <v>0</v>
      </c>
      <c r="HI45">
        <v>0</v>
      </c>
      <c r="HJ45">
        <v>0</v>
      </c>
      <c r="HK45">
        <v>0</v>
      </c>
      <c r="HL45">
        <v>1</v>
      </c>
      <c r="HM45">
        <v>1</v>
      </c>
      <c r="HN45">
        <v>0</v>
      </c>
    </row>
    <row r="46" spans="1:222" x14ac:dyDescent="0.35">
      <c r="A46" t="s">
        <v>229</v>
      </c>
      <c r="B46" s="1">
        <v>42826</v>
      </c>
      <c r="C46" s="1">
        <v>42835</v>
      </c>
      <c r="D46">
        <v>2</v>
      </c>
      <c r="E46">
        <v>0</v>
      </c>
      <c r="F46">
        <v>1</v>
      </c>
      <c r="G46">
        <v>1</v>
      </c>
      <c r="H46">
        <v>1</v>
      </c>
      <c r="I46">
        <v>1</v>
      </c>
      <c r="J46">
        <v>1</v>
      </c>
      <c r="K46">
        <v>0</v>
      </c>
      <c r="L46">
        <v>1</v>
      </c>
      <c r="M46">
        <v>0</v>
      </c>
      <c r="N46">
        <v>0</v>
      </c>
      <c r="O46">
        <v>0</v>
      </c>
      <c r="P46">
        <v>0</v>
      </c>
      <c r="Q46">
        <v>0</v>
      </c>
      <c r="R46">
        <v>0</v>
      </c>
      <c r="S46">
        <v>0</v>
      </c>
      <c r="T46">
        <v>1</v>
      </c>
      <c r="U46">
        <v>0</v>
      </c>
      <c r="V46">
        <v>0</v>
      </c>
      <c r="W46">
        <v>0</v>
      </c>
      <c r="X46">
        <v>0</v>
      </c>
      <c r="Y46">
        <v>1</v>
      </c>
      <c r="Z46">
        <v>1</v>
      </c>
      <c r="AA46">
        <v>1</v>
      </c>
      <c r="AB46">
        <v>0</v>
      </c>
      <c r="AC46">
        <v>1</v>
      </c>
      <c r="AD46">
        <v>1</v>
      </c>
      <c r="AE46">
        <v>0</v>
      </c>
      <c r="AF46">
        <v>0</v>
      </c>
      <c r="AG46">
        <v>0</v>
      </c>
      <c r="AH46">
        <v>1</v>
      </c>
      <c r="AI46">
        <v>0</v>
      </c>
      <c r="AJ46">
        <v>0</v>
      </c>
      <c r="AK46">
        <v>0</v>
      </c>
      <c r="AL46">
        <v>0</v>
      </c>
      <c r="AM46">
        <v>0</v>
      </c>
      <c r="AN46">
        <v>0</v>
      </c>
      <c r="AO46">
        <v>1</v>
      </c>
      <c r="AP46">
        <v>0</v>
      </c>
      <c r="AQ46">
        <v>0</v>
      </c>
      <c r="AR46">
        <v>0</v>
      </c>
      <c r="AS46">
        <v>1</v>
      </c>
      <c r="AT46">
        <v>1</v>
      </c>
      <c r="AU46">
        <v>1</v>
      </c>
      <c r="AV46">
        <v>0</v>
      </c>
      <c r="AW46">
        <v>0</v>
      </c>
      <c r="AX46">
        <v>0</v>
      </c>
      <c r="AY46">
        <v>0</v>
      </c>
      <c r="AZ46">
        <v>0</v>
      </c>
      <c r="BA46">
        <v>0</v>
      </c>
      <c r="BB46">
        <v>1</v>
      </c>
      <c r="BC46">
        <v>1</v>
      </c>
      <c r="BD46">
        <v>0</v>
      </c>
      <c r="BE46">
        <v>0</v>
      </c>
      <c r="BF46">
        <v>1</v>
      </c>
      <c r="BG46">
        <v>1</v>
      </c>
      <c r="BH46">
        <v>1</v>
      </c>
      <c r="BI46">
        <v>0</v>
      </c>
      <c r="BJ46">
        <v>0</v>
      </c>
      <c r="BK46">
        <v>0</v>
      </c>
      <c r="BL46">
        <v>1</v>
      </c>
      <c r="BM46">
        <v>0</v>
      </c>
      <c r="BN46">
        <v>1</v>
      </c>
      <c r="BO46">
        <v>1</v>
      </c>
      <c r="BP46">
        <v>1</v>
      </c>
      <c r="BQ46">
        <v>0</v>
      </c>
      <c r="BR46">
        <v>1</v>
      </c>
      <c r="BS46">
        <v>0</v>
      </c>
      <c r="BT46">
        <v>0</v>
      </c>
      <c r="BU46">
        <v>0</v>
      </c>
      <c r="BV46">
        <v>0</v>
      </c>
      <c r="BW46">
        <v>0</v>
      </c>
      <c r="BX46">
        <v>0</v>
      </c>
      <c r="BY46">
        <v>0</v>
      </c>
      <c r="BZ46">
        <v>0</v>
      </c>
      <c r="CA46">
        <v>0</v>
      </c>
      <c r="CB46">
        <v>0</v>
      </c>
      <c r="CC46">
        <v>0</v>
      </c>
      <c r="CD46">
        <v>1</v>
      </c>
      <c r="CE46">
        <v>1</v>
      </c>
      <c r="CF46">
        <v>0</v>
      </c>
      <c r="CG46">
        <v>0</v>
      </c>
      <c r="CH46">
        <v>0</v>
      </c>
      <c r="CI46">
        <v>0</v>
      </c>
      <c r="CJ46">
        <v>0</v>
      </c>
      <c r="CK46">
        <v>0</v>
      </c>
      <c r="CL46">
        <v>0</v>
      </c>
      <c r="CM46">
        <v>0</v>
      </c>
      <c r="CN46">
        <v>0</v>
      </c>
      <c r="CO46">
        <v>0</v>
      </c>
      <c r="CP46">
        <v>0</v>
      </c>
      <c r="CQ46">
        <v>0</v>
      </c>
      <c r="CR46">
        <v>0</v>
      </c>
      <c r="CS46">
        <v>1</v>
      </c>
      <c r="CT46">
        <v>1</v>
      </c>
      <c r="CU46">
        <v>0</v>
      </c>
      <c r="CV46">
        <v>0</v>
      </c>
      <c r="CW46">
        <v>0</v>
      </c>
      <c r="CX46">
        <v>0</v>
      </c>
      <c r="CY46">
        <v>0</v>
      </c>
      <c r="CZ46">
        <v>0</v>
      </c>
      <c r="DA46">
        <v>0</v>
      </c>
      <c r="DB46">
        <v>0</v>
      </c>
      <c r="DC46">
        <v>1</v>
      </c>
      <c r="DD46">
        <v>1</v>
      </c>
      <c r="DE46">
        <v>1</v>
      </c>
      <c r="DF46">
        <v>1</v>
      </c>
      <c r="DG46">
        <v>1</v>
      </c>
      <c r="DH46">
        <v>1</v>
      </c>
      <c r="DI46">
        <v>1</v>
      </c>
      <c r="DJ46">
        <v>0</v>
      </c>
      <c r="DK46">
        <v>1</v>
      </c>
      <c r="DL46">
        <v>0</v>
      </c>
      <c r="DM46">
        <v>0</v>
      </c>
      <c r="DN46">
        <v>0</v>
      </c>
      <c r="DO46">
        <v>0</v>
      </c>
      <c r="DP46">
        <v>0</v>
      </c>
      <c r="DQ46">
        <v>0</v>
      </c>
      <c r="DR46">
        <v>1</v>
      </c>
      <c r="DS46">
        <v>1</v>
      </c>
      <c r="DT46">
        <v>0</v>
      </c>
      <c r="DU46">
        <v>0</v>
      </c>
      <c r="DV46">
        <v>0</v>
      </c>
      <c r="DW46">
        <v>0</v>
      </c>
      <c r="DX46">
        <v>0</v>
      </c>
      <c r="DY46">
        <v>1</v>
      </c>
      <c r="DZ46">
        <v>0</v>
      </c>
      <c r="EA46">
        <v>0</v>
      </c>
      <c r="EB46">
        <v>1</v>
      </c>
      <c r="EC46">
        <v>1</v>
      </c>
      <c r="ED46">
        <v>0</v>
      </c>
      <c r="EE46">
        <v>1</v>
      </c>
      <c r="EF46">
        <v>1</v>
      </c>
      <c r="EG46">
        <v>0</v>
      </c>
      <c r="EH46">
        <v>0</v>
      </c>
      <c r="EI46">
        <v>0</v>
      </c>
      <c r="EJ46">
        <v>0</v>
      </c>
      <c r="EK46">
        <v>0</v>
      </c>
      <c r="EL46">
        <v>1</v>
      </c>
      <c r="EM46">
        <v>0</v>
      </c>
      <c r="EN46">
        <v>0</v>
      </c>
      <c r="EO46">
        <v>0</v>
      </c>
      <c r="EP46">
        <v>1</v>
      </c>
      <c r="EQ46">
        <v>0</v>
      </c>
      <c r="ER46">
        <v>0</v>
      </c>
      <c r="ES46">
        <v>0</v>
      </c>
      <c r="ET46">
        <v>0</v>
      </c>
      <c r="EU46">
        <v>0</v>
      </c>
      <c r="EV46">
        <v>0</v>
      </c>
      <c r="EW46">
        <v>1</v>
      </c>
      <c r="EX46">
        <v>1</v>
      </c>
      <c r="EY46">
        <v>1</v>
      </c>
      <c r="EZ46">
        <v>0</v>
      </c>
      <c r="FA46">
        <v>0</v>
      </c>
      <c r="FB46">
        <v>0</v>
      </c>
      <c r="FC46">
        <v>1</v>
      </c>
      <c r="FD46">
        <v>1</v>
      </c>
      <c r="FE46">
        <v>0</v>
      </c>
      <c r="FF46">
        <v>0</v>
      </c>
      <c r="FG46">
        <v>0</v>
      </c>
      <c r="FH46">
        <v>0</v>
      </c>
      <c r="FI46">
        <v>0</v>
      </c>
      <c r="FJ46">
        <v>0</v>
      </c>
      <c r="FK46">
        <v>1</v>
      </c>
      <c r="FL46">
        <v>1</v>
      </c>
      <c r="FM46">
        <v>0</v>
      </c>
      <c r="FN46">
        <v>0</v>
      </c>
      <c r="FO46">
        <v>1</v>
      </c>
      <c r="FP46">
        <v>1</v>
      </c>
      <c r="FQ46">
        <v>1</v>
      </c>
      <c r="FR46">
        <v>0</v>
      </c>
      <c r="FS46">
        <v>0</v>
      </c>
      <c r="FT46">
        <v>0</v>
      </c>
      <c r="FU46">
        <v>1</v>
      </c>
      <c r="FV46">
        <v>0</v>
      </c>
      <c r="FW46">
        <v>1</v>
      </c>
      <c r="FX46">
        <v>1</v>
      </c>
      <c r="FY46">
        <v>1</v>
      </c>
      <c r="FZ46">
        <v>1</v>
      </c>
      <c r="GA46">
        <v>1</v>
      </c>
      <c r="GB46">
        <v>0</v>
      </c>
      <c r="GC46">
        <v>0</v>
      </c>
      <c r="GD46">
        <v>0</v>
      </c>
      <c r="GE46">
        <v>0</v>
      </c>
      <c r="GF46">
        <v>0</v>
      </c>
      <c r="GG46">
        <v>0</v>
      </c>
      <c r="GH46">
        <v>0</v>
      </c>
      <c r="GI46">
        <v>0</v>
      </c>
      <c r="GJ46">
        <v>0</v>
      </c>
      <c r="GK46">
        <v>0</v>
      </c>
      <c r="GL46">
        <v>0</v>
      </c>
      <c r="GM46">
        <v>1</v>
      </c>
      <c r="GN46">
        <v>1</v>
      </c>
      <c r="GO46">
        <v>0</v>
      </c>
      <c r="GP46">
        <v>0</v>
      </c>
      <c r="GQ46">
        <v>0</v>
      </c>
      <c r="GR46">
        <v>0</v>
      </c>
      <c r="GS46">
        <v>0</v>
      </c>
      <c r="GT46">
        <v>0</v>
      </c>
      <c r="GU46">
        <v>0</v>
      </c>
      <c r="GV46">
        <v>0</v>
      </c>
      <c r="GW46">
        <v>0</v>
      </c>
      <c r="GX46">
        <v>0</v>
      </c>
      <c r="GY46">
        <v>0</v>
      </c>
      <c r="GZ46">
        <v>0</v>
      </c>
      <c r="HA46">
        <v>0</v>
      </c>
      <c r="HB46">
        <v>1</v>
      </c>
      <c r="HC46">
        <v>1</v>
      </c>
      <c r="HD46">
        <v>0</v>
      </c>
      <c r="HE46">
        <v>0</v>
      </c>
      <c r="HF46">
        <v>0</v>
      </c>
      <c r="HG46">
        <v>0</v>
      </c>
      <c r="HH46">
        <v>0</v>
      </c>
      <c r="HI46">
        <v>0</v>
      </c>
      <c r="HJ46">
        <v>0</v>
      </c>
      <c r="HK46">
        <v>0</v>
      </c>
      <c r="HL46">
        <v>1</v>
      </c>
      <c r="HM46">
        <v>1</v>
      </c>
      <c r="HN46">
        <v>0</v>
      </c>
    </row>
    <row r="47" spans="1:222" x14ac:dyDescent="0.35">
      <c r="A47" t="s">
        <v>229</v>
      </c>
      <c r="B47" s="1">
        <v>42836</v>
      </c>
      <c r="C47" s="1">
        <v>43303</v>
      </c>
      <c r="D47">
        <v>2</v>
      </c>
      <c r="E47">
        <v>0</v>
      </c>
      <c r="F47">
        <v>1</v>
      </c>
      <c r="G47">
        <v>1</v>
      </c>
      <c r="H47">
        <v>1</v>
      </c>
      <c r="I47">
        <v>1</v>
      </c>
      <c r="J47">
        <v>1</v>
      </c>
      <c r="K47">
        <v>0</v>
      </c>
      <c r="L47">
        <v>1</v>
      </c>
      <c r="M47">
        <v>0</v>
      </c>
      <c r="N47">
        <v>0</v>
      </c>
      <c r="O47">
        <v>0</v>
      </c>
      <c r="P47">
        <v>0</v>
      </c>
      <c r="Q47">
        <v>0</v>
      </c>
      <c r="R47">
        <v>0</v>
      </c>
      <c r="S47">
        <v>0</v>
      </c>
      <c r="T47">
        <v>1</v>
      </c>
      <c r="U47">
        <v>0</v>
      </c>
      <c r="V47">
        <v>0</v>
      </c>
      <c r="W47">
        <v>0</v>
      </c>
      <c r="X47">
        <v>0</v>
      </c>
      <c r="Y47">
        <v>1</v>
      </c>
      <c r="Z47">
        <v>1</v>
      </c>
      <c r="AA47">
        <v>1</v>
      </c>
      <c r="AB47">
        <v>0</v>
      </c>
      <c r="AC47">
        <v>1</v>
      </c>
      <c r="AD47">
        <v>1</v>
      </c>
      <c r="AE47">
        <v>0</v>
      </c>
      <c r="AF47">
        <v>0</v>
      </c>
      <c r="AG47">
        <v>0</v>
      </c>
      <c r="AH47">
        <v>1</v>
      </c>
      <c r="AI47">
        <v>0</v>
      </c>
      <c r="AJ47">
        <v>0</v>
      </c>
      <c r="AK47">
        <v>0</v>
      </c>
      <c r="AL47">
        <v>0</v>
      </c>
      <c r="AM47">
        <v>0</v>
      </c>
      <c r="AN47">
        <v>0</v>
      </c>
      <c r="AO47">
        <v>1</v>
      </c>
      <c r="AP47">
        <v>0</v>
      </c>
      <c r="AQ47">
        <v>0</v>
      </c>
      <c r="AR47">
        <v>0</v>
      </c>
      <c r="AS47">
        <v>1</v>
      </c>
      <c r="AT47">
        <v>1</v>
      </c>
      <c r="AU47">
        <v>1</v>
      </c>
      <c r="AV47">
        <v>0</v>
      </c>
      <c r="AW47">
        <v>0</v>
      </c>
      <c r="AX47">
        <v>0</v>
      </c>
      <c r="AY47">
        <v>0</v>
      </c>
      <c r="AZ47">
        <v>0</v>
      </c>
      <c r="BA47">
        <v>0</v>
      </c>
      <c r="BB47">
        <v>1</v>
      </c>
      <c r="BC47">
        <v>1</v>
      </c>
      <c r="BD47">
        <v>0</v>
      </c>
      <c r="BE47">
        <v>0</v>
      </c>
      <c r="BF47">
        <v>1</v>
      </c>
      <c r="BG47">
        <v>1</v>
      </c>
      <c r="BH47">
        <v>1</v>
      </c>
      <c r="BI47">
        <v>0</v>
      </c>
      <c r="BJ47">
        <v>0</v>
      </c>
      <c r="BK47">
        <v>0</v>
      </c>
      <c r="BL47">
        <v>1</v>
      </c>
      <c r="BM47">
        <v>0</v>
      </c>
      <c r="BN47">
        <v>1</v>
      </c>
      <c r="BO47">
        <v>1</v>
      </c>
      <c r="BP47">
        <v>1</v>
      </c>
      <c r="BQ47">
        <v>0</v>
      </c>
      <c r="BR47">
        <v>1</v>
      </c>
      <c r="BS47">
        <v>0</v>
      </c>
      <c r="BT47">
        <v>0</v>
      </c>
      <c r="BU47">
        <v>0</v>
      </c>
      <c r="BV47">
        <v>0</v>
      </c>
      <c r="BW47">
        <v>0</v>
      </c>
      <c r="BX47">
        <v>0</v>
      </c>
      <c r="BY47">
        <v>0</v>
      </c>
      <c r="BZ47">
        <v>0</v>
      </c>
      <c r="CA47">
        <v>0</v>
      </c>
      <c r="CB47">
        <v>0</v>
      </c>
      <c r="CC47">
        <v>0</v>
      </c>
      <c r="CD47">
        <v>1</v>
      </c>
      <c r="CE47">
        <v>1</v>
      </c>
      <c r="CF47">
        <v>0</v>
      </c>
      <c r="CG47">
        <v>0</v>
      </c>
      <c r="CH47">
        <v>0</v>
      </c>
      <c r="CI47">
        <v>0</v>
      </c>
      <c r="CJ47">
        <v>0</v>
      </c>
      <c r="CK47">
        <v>0</v>
      </c>
      <c r="CL47">
        <v>0</v>
      </c>
      <c r="CM47">
        <v>0</v>
      </c>
      <c r="CN47">
        <v>0</v>
      </c>
      <c r="CO47">
        <v>0</v>
      </c>
      <c r="CP47">
        <v>0</v>
      </c>
      <c r="CQ47">
        <v>0</v>
      </c>
      <c r="CR47">
        <v>0</v>
      </c>
      <c r="CS47">
        <v>1</v>
      </c>
      <c r="CT47">
        <v>1</v>
      </c>
      <c r="CU47">
        <v>0</v>
      </c>
      <c r="CV47">
        <v>0</v>
      </c>
      <c r="CW47">
        <v>0</v>
      </c>
      <c r="CX47">
        <v>0</v>
      </c>
      <c r="CY47">
        <v>0</v>
      </c>
      <c r="CZ47">
        <v>0</v>
      </c>
      <c r="DA47">
        <v>0</v>
      </c>
      <c r="DB47">
        <v>0</v>
      </c>
      <c r="DC47">
        <v>1</v>
      </c>
      <c r="DD47">
        <v>1</v>
      </c>
      <c r="DE47">
        <v>1</v>
      </c>
      <c r="DF47">
        <v>1</v>
      </c>
      <c r="DG47">
        <v>1</v>
      </c>
      <c r="DH47">
        <v>1</v>
      </c>
      <c r="DI47">
        <v>1</v>
      </c>
      <c r="DJ47">
        <v>0</v>
      </c>
      <c r="DK47">
        <v>1</v>
      </c>
      <c r="DL47">
        <v>0</v>
      </c>
      <c r="DM47">
        <v>0</v>
      </c>
      <c r="DN47">
        <v>0</v>
      </c>
      <c r="DO47">
        <v>0</v>
      </c>
      <c r="DP47">
        <v>0</v>
      </c>
      <c r="DQ47">
        <v>0</v>
      </c>
      <c r="DR47">
        <v>1</v>
      </c>
      <c r="DS47">
        <v>1</v>
      </c>
      <c r="DT47">
        <v>0</v>
      </c>
      <c r="DU47">
        <v>0</v>
      </c>
      <c r="DV47">
        <v>0</v>
      </c>
      <c r="DW47">
        <v>0</v>
      </c>
      <c r="DX47">
        <v>0</v>
      </c>
      <c r="DY47">
        <v>1</v>
      </c>
      <c r="DZ47">
        <v>0</v>
      </c>
      <c r="EA47">
        <v>0</v>
      </c>
      <c r="EB47">
        <v>1</v>
      </c>
      <c r="EC47">
        <v>1</v>
      </c>
      <c r="ED47">
        <v>0</v>
      </c>
      <c r="EE47">
        <v>1</v>
      </c>
      <c r="EF47">
        <v>1</v>
      </c>
      <c r="EG47">
        <v>0</v>
      </c>
      <c r="EH47">
        <v>0</v>
      </c>
      <c r="EI47">
        <v>0</v>
      </c>
      <c r="EJ47">
        <v>0</v>
      </c>
      <c r="EK47">
        <v>0</v>
      </c>
      <c r="EL47">
        <v>1</v>
      </c>
      <c r="EM47">
        <v>0</v>
      </c>
      <c r="EN47">
        <v>0</v>
      </c>
      <c r="EO47">
        <v>0</v>
      </c>
      <c r="EP47">
        <v>1</v>
      </c>
      <c r="EQ47">
        <v>0</v>
      </c>
      <c r="ER47">
        <v>0</v>
      </c>
      <c r="ES47">
        <v>0</v>
      </c>
      <c r="ET47">
        <v>0</v>
      </c>
      <c r="EU47">
        <v>0</v>
      </c>
      <c r="EV47">
        <v>0</v>
      </c>
      <c r="EW47">
        <v>1</v>
      </c>
      <c r="EX47">
        <v>1</v>
      </c>
      <c r="EY47">
        <v>1</v>
      </c>
      <c r="EZ47">
        <v>0</v>
      </c>
      <c r="FA47">
        <v>0</v>
      </c>
      <c r="FB47">
        <v>0</v>
      </c>
      <c r="FC47">
        <v>1</v>
      </c>
      <c r="FD47">
        <v>1</v>
      </c>
      <c r="FE47">
        <v>0</v>
      </c>
      <c r="FF47">
        <v>0</v>
      </c>
      <c r="FG47">
        <v>0</v>
      </c>
      <c r="FH47">
        <v>0</v>
      </c>
      <c r="FI47">
        <v>0</v>
      </c>
      <c r="FJ47">
        <v>0</v>
      </c>
      <c r="FK47">
        <v>1</v>
      </c>
      <c r="FL47">
        <v>1</v>
      </c>
      <c r="FM47">
        <v>0</v>
      </c>
      <c r="FN47">
        <v>0</v>
      </c>
      <c r="FO47">
        <v>1</v>
      </c>
      <c r="FP47">
        <v>1</v>
      </c>
      <c r="FQ47">
        <v>1</v>
      </c>
      <c r="FR47">
        <v>0</v>
      </c>
      <c r="FS47">
        <v>0</v>
      </c>
      <c r="FT47">
        <v>0</v>
      </c>
      <c r="FU47">
        <v>1</v>
      </c>
      <c r="FV47">
        <v>0</v>
      </c>
      <c r="FW47">
        <v>1</v>
      </c>
      <c r="FX47">
        <v>1</v>
      </c>
      <c r="FY47">
        <v>1</v>
      </c>
      <c r="FZ47">
        <v>1</v>
      </c>
      <c r="GA47">
        <v>1</v>
      </c>
      <c r="GB47">
        <v>0</v>
      </c>
      <c r="GC47">
        <v>0</v>
      </c>
      <c r="GD47">
        <v>0</v>
      </c>
      <c r="GE47">
        <v>0</v>
      </c>
      <c r="GF47">
        <v>0</v>
      </c>
      <c r="GG47">
        <v>0</v>
      </c>
      <c r="GH47">
        <v>0</v>
      </c>
      <c r="GI47">
        <v>0</v>
      </c>
      <c r="GJ47">
        <v>0</v>
      </c>
      <c r="GK47">
        <v>0</v>
      </c>
      <c r="GL47">
        <v>0</v>
      </c>
      <c r="GM47">
        <v>1</v>
      </c>
      <c r="GN47">
        <v>1</v>
      </c>
      <c r="GO47">
        <v>0</v>
      </c>
      <c r="GP47">
        <v>0</v>
      </c>
      <c r="GQ47">
        <v>0</v>
      </c>
      <c r="GR47">
        <v>0</v>
      </c>
      <c r="GS47">
        <v>0</v>
      </c>
      <c r="GT47">
        <v>0</v>
      </c>
      <c r="GU47">
        <v>0</v>
      </c>
      <c r="GV47">
        <v>0</v>
      </c>
      <c r="GW47">
        <v>0</v>
      </c>
      <c r="GX47">
        <v>0</v>
      </c>
      <c r="GY47">
        <v>0</v>
      </c>
      <c r="GZ47">
        <v>0</v>
      </c>
      <c r="HA47">
        <v>0</v>
      </c>
      <c r="HB47">
        <v>1</v>
      </c>
      <c r="HC47">
        <v>1</v>
      </c>
      <c r="HD47">
        <v>0</v>
      </c>
      <c r="HE47">
        <v>0</v>
      </c>
      <c r="HF47">
        <v>0</v>
      </c>
      <c r="HG47">
        <v>0</v>
      </c>
      <c r="HH47">
        <v>0</v>
      </c>
      <c r="HI47">
        <v>0</v>
      </c>
      <c r="HJ47">
        <v>0</v>
      </c>
      <c r="HK47">
        <v>0</v>
      </c>
      <c r="HL47">
        <v>1</v>
      </c>
      <c r="HM47">
        <v>1</v>
      </c>
      <c r="HN47">
        <v>0</v>
      </c>
    </row>
    <row r="48" spans="1:222" x14ac:dyDescent="0.35">
      <c r="A48" t="s">
        <v>229</v>
      </c>
      <c r="B48" s="1">
        <v>43304</v>
      </c>
      <c r="C48" s="1">
        <v>43830</v>
      </c>
      <c r="D48">
        <v>2</v>
      </c>
      <c r="E48">
        <v>0</v>
      </c>
      <c r="F48">
        <v>1</v>
      </c>
      <c r="G48">
        <v>1</v>
      </c>
      <c r="H48">
        <v>1</v>
      </c>
      <c r="I48">
        <v>1</v>
      </c>
      <c r="J48">
        <v>1</v>
      </c>
      <c r="K48">
        <v>0</v>
      </c>
      <c r="L48">
        <v>1</v>
      </c>
      <c r="M48">
        <v>0</v>
      </c>
      <c r="N48">
        <v>0</v>
      </c>
      <c r="O48">
        <v>0</v>
      </c>
      <c r="P48">
        <v>0</v>
      </c>
      <c r="Q48">
        <v>0</v>
      </c>
      <c r="R48">
        <v>0</v>
      </c>
      <c r="S48">
        <v>0</v>
      </c>
      <c r="T48">
        <v>1</v>
      </c>
      <c r="U48">
        <v>0</v>
      </c>
      <c r="V48">
        <v>0</v>
      </c>
      <c r="W48">
        <v>0</v>
      </c>
      <c r="X48">
        <v>0</v>
      </c>
      <c r="Y48">
        <v>1</v>
      </c>
      <c r="Z48">
        <v>1</v>
      </c>
      <c r="AA48">
        <v>1</v>
      </c>
      <c r="AB48">
        <v>0</v>
      </c>
      <c r="AC48">
        <v>1</v>
      </c>
      <c r="AD48">
        <v>1</v>
      </c>
      <c r="AE48">
        <v>0</v>
      </c>
      <c r="AF48">
        <v>0</v>
      </c>
      <c r="AG48">
        <v>0</v>
      </c>
      <c r="AH48">
        <v>1</v>
      </c>
      <c r="AI48">
        <v>0</v>
      </c>
      <c r="AJ48">
        <v>0</v>
      </c>
      <c r="AK48">
        <v>0</v>
      </c>
      <c r="AL48">
        <v>0</v>
      </c>
      <c r="AM48">
        <v>0</v>
      </c>
      <c r="AN48">
        <v>0</v>
      </c>
      <c r="AO48">
        <v>1</v>
      </c>
      <c r="AP48">
        <v>0</v>
      </c>
      <c r="AQ48">
        <v>0</v>
      </c>
      <c r="AR48">
        <v>0</v>
      </c>
      <c r="AS48">
        <v>1</v>
      </c>
      <c r="AT48">
        <v>1</v>
      </c>
      <c r="AU48">
        <v>1</v>
      </c>
      <c r="AV48">
        <v>0</v>
      </c>
      <c r="AW48">
        <v>0</v>
      </c>
      <c r="AX48">
        <v>0</v>
      </c>
      <c r="AY48">
        <v>0</v>
      </c>
      <c r="AZ48">
        <v>0</v>
      </c>
      <c r="BA48">
        <v>0</v>
      </c>
      <c r="BB48">
        <v>1</v>
      </c>
      <c r="BC48">
        <v>1</v>
      </c>
      <c r="BD48">
        <v>0</v>
      </c>
      <c r="BE48">
        <v>0</v>
      </c>
      <c r="BF48">
        <v>1</v>
      </c>
      <c r="BG48">
        <v>1</v>
      </c>
      <c r="BH48">
        <v>1</v>
      </c>
      <c r="BI48">
        <v>0</v>
      </c>
      <c r="BJ48">
        <v>0</v>
      </c>
      <c r="BK48">
        <v>0</v>
      </c>
      <c r="BL48">
        <v>1</v>
      </c>
      <c r="BM48">
        <v>0</v>
      </c>
      <c r="BN48">
        <v>1</v>
      </c>
      <c r="BO48">
        <v>1</v>
      </c>
      <c r="BP48">
        <v>1</v>
      </c>
      <c r="BQ48">
        <v>0</v>
      </c>
      <c r="BR48">
        <v>1</v>
      </c>
      <c r="BS48">
        <v>0</v>
      </c>
      <c r="BT48">
        <v>0</v>
      </c>
      <c r="BU48">
        <v>0</v>
      </c>
      <c r="BV48">
        <v>0</v>
      </c>
      <c r="BW48">
        <v>0</v>
      </c>
      <c r="BX48">
        <v>0</v>
      </c>
      <c r="BY48">
        <v>0</v>
      </c>
      <c r="BZ48">
        <v>0</v>
      </c>
      <c r="CA48">
        <v>0</v>
      </c>
      <c r="CB48">
        <v>0</v>
      </c>
      <c r="CC48">
        <v>0</v>
      </c>
      <c r="CD48">
        <v>1</v>
      </c>
      <c r="CE48">
        <v>1</v>
      </c>
      <c r="CF48">
        <v>0</v>
      </c>
      <c r="CG48">
        <v>0</v>
      </c>
      <c r="CH48">
        <v>0</v>
      </c>
      <c r="CI48">
        <v>0</v>
      </c>
      <c r="CJ48">
        <v>0</v>
      </c>
      <c r="CK48">
        <v>0</v>
      </c>
      <c r="CL48">
        <v>0</v>
      </c>
      <c r="CM48">
        <v>0</v>
      </c>
      <c r="CN48">
        <v>0</v>
      </c>
      <c r="CO48">
        <v>0</v>
      </c>
      <c r="CP48">
        <v>0</v>
      </c>
      <c r="CQ48">
        <v>0</v>
      </c>
      <c r="CR48">
        <v>0</v>
      </c>
      <c r="CS48">
        <v>1</v>
      </c>
      <c r="CT48">
        <v>1</v>
      </c>
      <c r="CU48">
        <v>0</v>
      </c>
      <c r="CV48">
        <v>0</v>
      </c>
      <c r="CW48">
        <v>0</v>
      </c>
      <c r="CX48">
        <v>0</v>
      </c>
      <c r="CY48">
        <v>0</v>
      </c>
      <c r="CZ48">
        <v>0</v>
      </c>
      <c r="DA48">
        <v>0</v>
      </c>
      <c r="DB48">
        <v>0</v>
      </c>
      <c r="DC48">
        <v>1</v>
      </c>
      <c r="DD48">
        <v>1</v>
      </c>
      <c r="DE48">
        <v>1</v>
      </c>
      <c r="DF48">
        <v>1</v>
      </c>
      <c r="DG48">
        <v>1</v>
      </c>
      <c r="DH48">
        <v>1</v>
      </c>
      <c r="DI48">
        <v>1</v>
      </c>
      <c r="DJ48">
        <v>0</v>
      </c>
      <c r="DK48">
        <v>1</v>
      </c>
      <c r="DL48">
        <v>0</v>
      </c>
      <c r="DM48">
        <v>0</v>
      </c>
      <c r="DN48">
        <v>0</v>
      </c>
      <c r="DO48">
        <v>0</v>
      </c>
      <c r="DP48">
        <v>0</v>
      </c>
      <c r="DQ48">
        <v>0</v>
      </c>
      <c r="DR48">
        <v>1</v>
      </c>
      <c r="DS48">
        <v>1</v>
      </c>
      <c r="DT48">
        <v>0</v>
      </c>
      <c r="DU48">
        <v>0</v>
      </c>
      <c r="DV48">
        <v>0</v>
      </c>
      <c r="DW48">
        <v>0</v>
      </c>
      <c r="DX48">
        <v>0</v>
      </c>
      <c r="DY48">
        <v>1</v>
      </c>
      <c r="DZ48">
        <v>0</v>
      </c>
      <c r="EA48">
        <v>0</v>
      </c>
      <c r="EB48">
        <v>1</v>
      </c>
      <c r="EC48">
        <v>1</v>
      </c>
      <c r="ED48">
        <v>0</v>
      </c>
      <c r="EE48">
        <v>1</v>
      </c>
      <c r="EF48">
        <v>1</v>
      </c>
      <c r="EG48">
        <v>0</v>
      </c>
      <c r="EH48">
        <v>0</v>
      </c>
      <c r="EI48">
        <v>0</v>
      </c>
      <c r="EJ48">
        <v>0</v>
      </c>
      <c r="EK48">
        <v>0</v>
      </c>
      <c r="EL48">
        <v>1</v>
      </c>
      <c r="EM48">
        <v>0</v>
      </c>
      <c r="EN48">
        <v>0</v>
      </c>
      <c r="EO48">
        <v>0</v>
      </c>
      <c r="EP48">
        <v>1</v>
      </c>
      <c r="EQ48">
        <v>0</v>
      </c>
      <c r="ER48">
        <v>0</v>
      </c>
      <c r="ES48">
        <v>0</v>
      </c>
      <c r="ET48">
        <v>0</v>
      </c>
      <c r="EU48">
        <v>0</v>
      </c>
      <c r="EV48">
        <v>0</v>
      </c>
      <c r="EW48">
        <v>1</v>
      </c>
      <c r="EX48">
        <v>1</v>
      </c>
      <c r="EY48">
        <v>1</v>
      </c>
      <c r="EZ48">
        <v>0</v>
      </c>
      <c r="FA48">
        <v>0</v>
      </c>
      <c r="FB48">
        <v>0</v>
      </c>
      <c r="FC48">
        <v>1</v>
      </c>
      <c r="FD48">
        <v>1</v>
      </c>
      <c r="FE48">
        <v>0</v>
      </c>
      <c r="FF48">
        <v>0</v>
      </c>
      <c r="FG48">
        <v>0</v>
      </c>
      <c r="FH48">
        <v>0</v>
      </c>
      <c r="FI48">
        <v>0</v>
      </c>
      <c r="FJ48">
        <v>0</v>
      </c>
      <c r="FK48">
        <v>1</v>
      </c>
      <c r="FL48">
        <v>1</v>
      </c>
      <c r="FM48">
        <v>0</v>
      </c>
      <c r="FN48">
        <v>0</v>
      </c>
      <c r="FO48">
        <v>1</v>
      </c>
      <c r="FP48">
        <v>1</v>
      </c>
      <c r="FQ48">
        <v>1</v>
      </c>
      <c r="FR48">
        <v>0</v>
      </c>
      <c r="FS48">
        <v>0</v>
      </c>
      <c r="FT48">
        <v>0</v>
      </c>
      <c r="FU48">
        <v>1</v>
      </c>
      <c r="FV48">
        <v>0</v>
      </c>
      <c r="FW48">
        <v>1</v>
      </c>
      <c r="FX48">
        <v>1</v>
      </c>
      <c r="FY48">
        <v>1</v>
      </c>
      <c r="FZ48">
        <v>1</v>
      </c>
      <c r="GA48">
        <v>1</v>
      </c>
      <c r="GB48">
        <v>0</v>
      </c>
      <c r="GC48">
        <v>0</v>
      </c>
      <c r="GD48">
        <v>0</v>
      </c>
      <c r="GE48">
        <v>0</v>
      </c>
      <c r="GF48">
        <v>0</v>
      </c>
      <c r="GG48">
        <v>0</v>
      </c>
      <c r="GH48">
        <v>0</v>
      </c>
      <c r="GI48">
        <v>0</v>
      </c>
      <c r="GJ48">
        <v>0</v>
      </c>
      <c r="GK48">
        <v>0</v>
      </c>
      <c r="GL48">
        <v>0</v>
      </c>
      <c r="GM48">
        <v>1</v>
      </c>
      <c r="GN48">
        <v>1</v>
      </c>
      <c r="GO48">
        <v>0</v>
      </c>
      <c r="GP48">
        <v>0</v>
      </c>
      <c r="GQ48">
        <v>0</v>
      </c>
      <c r="GR48">
        <v>0</v>
      </c>
      <c r="GS48">
        <v>0</v>
      </c>
      <c r="GT48">
        <v>0</v>
      </c>
      <c r="GU48">
        <v>0</v>
      </c>
      <c r="GV48">
        <v>0</v>
      </c>
      <c r="GW48">
        <v>0</v>
      </c>
      <c r="GX48">
        <v>0</v>
      </c>
      <c r="GY48">
        <v>0</v>
      </c>
      <c r="GZ48">
        <v>0</v>
      </c>
      <c r="HA48">
        <v>0</v>
      </c>
      <c r="HB48">
        <v>1</v>
      </c>
      <c r="HC48">
        <v>1</v>
      </c>
      <c r="HD48">
        <v>0</v>
      </c>
      <c r="HE48">
        <v>0</v>
      </c>
      <c r="HF48">
        <v>0</v>
      </c>
      <c r="HG48">
        <v>0</v>
      </c>
      <c r="HH48">
        <v>0</v>
      </c>
      <c r="HI48">
        <v>0</v>
      </c>
      <c r="HJ48">
        <v>0</v>
      </c>
      <c r="HK48">
        <v>0</v>
      </c>
      <c r="HL48">
        <v>1</v>
      </c>
      <c r="HM48">
        <v>1</v>
      </c>
      <c r="HN48">
        <v>0</v>
      </c>
    </row>
    <row r="49" spans="1:222" x14ac:dyDescent="0.35">
      <c r="A49" t="s">
        <v>230</v>
      </c>
      <c r="B49" s="1">
        <v>41640</v>
      </c>
      <c r="C49" s="1">
        <v>43830</v>
      </c>
      <c r="D49">
        <v>2</v>
      </c>
      <c r="E49">
        <v>1</v>
      </c>
      <c r="F49">
        <v>1</v>
      </c>
      <c r="G49">
        <v>1</v>
      </c>
      <c r="H49">
        <v>0</v>
      </c>
      <c r="I49">
        <v>0</v>
      </c>
      <c r="J49">
        <v>0</v>
      </c>
      <c r="K49">
        <v>0</v>
      </c>
      <c r="L49">
        <v>0</v>
      </c>
      <c r="M49">
        <v>0</v>
      </c>
      <c r="N49">
        <v>0</v>
      </c>
      <c r="O49">
        <v>0</v>
      </c>
      <c r="P49">
        <v>0</v>
      </c>
      <c r="Q49">
        <v>0</v>
      </c>
      <c r="R49">
        <v>0</v>
      </c>
      <c r="S49">
        <v>0</v>
      </c>
      <c r="T49">
        <v>0</v>
      </c>
      <c r="U49">
        <v>0</v>
      </c>
      <c r="V49">
        <v>0</v>
      </c>
      <c r="W49">
        <v>0</v>
      </c>
      <c r="X49">
        <v>0</v>
      </c>
      <c r="Y49">
        <v>1</v>
      </c>
      <c r="Z49">
        <v>0</v>
      </c>
      <c r="AA49">
        <v>0</v>
      </c>
      <c r="AB49">
        <v>0</v>
      </c>
      <c r="AC49">
        <v>0</v>
      </c>
      <c r="AD49">
        <v>0</v>
      </c>
      <c r="AE49">
        <v>0</v>
      </c>
      <c r="AF49">
        <v>0</v>
      </c>
      <c r="AG49">
        <v>0</v>
      </c>
      <c r="AH49">
        <v>0</v>
      </c>
      <c r="AI49">
        <v>0</v>
      </c>
      <c r="AJ49">
        <v>0</v>
      </c>
      <c r="AK49">
        <v>0</v>
      </c>
      <c r="AL49">
        <v>0</v>
      </c>
      <c r="AM49">
        <v>0</v>
      </c>
      <c r="AN49">
        <v>0</v>
      </c>
      <c r="AO49">
        <v>1</v>
      </c>
      <c r="AP49">
        <v>0</v>
      </c>
      <c r="AQ49">
        <v>0</v>
      </c>
      <c r="AR49">
        <v>0</v>
      </c>
      <c r="AS49">
        <v>1</v>
      </c>
      <c r="AT49">
        <v>1</v>
      </c>
      <c r="AU49">
        <v>0</v>
      </c>
      <c r="AV49">
        <v>1</v>
      </c>
      <c r="AW49">
        <v>1</v>
      </c>
      <c r="AX49">
        <v>1</v>
      </c>
      <c r="AY49">
        <v>0</v>
      </c>
      <c r="AZ49">
        <v>0</v>
      </c>
      <c r="BA49">
        <v>0</v>
      </c>
      <c r="BB49">
        <v>0</v>
      </c>
      <c r="BC49">
        <v>0</v>
      </c>
      <c r="BD49">
        <v>0</v>
      </c>
      <c r="BE49">
        <v>0</v>
      </c>
      <c r="BF49">
        <v>1</v>
      </c>
      <c r="BG49">
        <v>1</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1</v>
      </c>
      <c r="CD49">
        <v>1</v>
      </c>
      <c r="CE49">
        <v>0</v>
      </c>
      <c r="CF49">
        <v>0</v>
      </c>
      <c r="CG49">
        <v>0</v>
      </c>
      <c r="CH49">
        <v>0</v>
      </c>
      <c r="CI49">
        <v>0</v>
      </c>
      <c r="CJ49">
        <v>0</v>
      </c>
      <c r="CK49">
        <v>0</v>
      </c>
      <c r="CL49">
        <v>0</v>
      </c>
      <c r="CM49">
        <v>0</v>
      </c>
      <c r="CN49">
        <v>0</v>
      </c>
      <c r="CO49">
        <v>0</v>
      </c>
      <c r="CP49">
        <v>0</v>
      </c>
      <c r="CQ49">
        <v>0</v>
      </c>
      <c r="CR49">
        <v>0</v>
      </c>
      <c r="CS49">
        <v>0</v>
      </c>
      <c r="CT49" t="s">
        <v>222</v>
      </c>
      <c r="CU49" t="s">
        <v>222</v>
      </c>
      <c r="CV49" t="s">
        <v>222</v>
      </c>
      <c r="CW49" t="s">
        <v>222</v>
      </c>
      <c r="CX49" t="s">
        <v>222</v>
      </c>
      <c r="CY49" t="s">
        <v>222</v>
      </c>
      <c r="CZ49" t="s">
        <v>222</v>
      </c>
      <c r="DA49" t="s">
        <v>222</v>
      </c>
      <c r="DB49" t="s">
        <v>222</v>
      </c>
      <c r="DC49" t="s">
        <v>222</v>
      </c>
      <c r="DD49" t="s">
        <v>222</v>
      </c>
      <c r="DE49">
        <v>1</v>
      </c>
      <c r="DF49">
        <v>1</v>
      </c>
      <c r="DG49">
        <v>0</v>
      </c>
      <c r="DH49">
        <v>0</v>
      </c>
      <c r="DI49">
        <v>0</v>
      </c>
      <c r="DJ49">
        <v>0</v>
      </c>
      <c r="DK49">
        <v>0</v>
      </c>
      <c r="DL49">
        <v>0</v>
      </c>
      <c r="DM49">
        <v>0</v>
      </c>
      <c r="DN49">
        <v>0</v>
      </c>
      <c r="DO49">
        <v>0</v>
      </c>
      <c r="DP49">
        <v>0</v>
      </c>
      <c r="DQ49">
        <v>0</v>
      </c>
      <c r="DR49">
        <v>0</v>
      </c>
      <c r="DS49">
        <v>0</v>
      </c>
      <c r="DT49">
        <v>0</v>
      </c>
      <c r="DU49">
        <v>0</v>
      </c>
      <c r="DV49">
        <v>0</v>
      </c>
      <c r="DW49">
        <v>0</v>
      </c>
      <c r="DX49">
        <v>0</v>
      </c>
      <c r="DY49">
        <v>1</v>
      </c>
      <c r="DZ49">
        <v>0</v>
      </c>
      <c r="EA49">
        <v>0</v>
      </c>
      <c r="EB49">
        <v>0</v>
      </c>
      <c r="EC49">
        <v>0</v>
      </c>
      <c r="ED49">
        <v>0</v>
      </c>
      <c r="EE49">
        <v>0</v>
      </c>
      <c r="EF49">
        <v>0</v>
      </c>
      <c r="EG49">
        <v>0</v>
      </c>
      <c r="EH49">
        <v>0</v>
      </c>
      <c r="EI49">
        <v>0</v>
      </c>
      <c r="EJ49">
        <v>0</v>
      </c>
      <c r="EK49">
        <v>0</v>
      </c>
      <c r="EL49">
        <v>0</v>
      </c>
      <c r="EM49">
        <v>0</v>
      </c>
      <c r="EN49">
        <v>0</v>
      </c>
      <c r="EO49">
        <v>0</v>
      </c>
      <c r="EP49">
        <v>1</v>
      </c>
      <c r="EQ49">
        <v>0</v>
      </c>
      <c r="ER49">
        <v>0</v>
      </c>
      <c r="ES49">
        <v>0</v>
      </c>
      <c r="ET49">
        <v>0</v>
      </c>
      <c r="EU49">
        <v>0</v>
      </c>
      <c r="EV49">
        <v>0</v>
      </c>
      <c r="EW49">
        <v>0</v>
      </c>
      <c r="EX49">
        <v>1</v>
      </c>
      <c r="EY49">
        <v>1</v>
      </c>
      <c r="EZ49">
        <v>0</v>
      </c>
      <c r="FA49">
        <v>0</v>
      </c>
      <c r="FB49">
        <v>0</v>
      </c>
      <c r="FC49">
        <v>1</v>
      </c>
      <c r="FD49">
        <v>0</v>
      </c>
      <c r="FE49">
        <v>1</v>
      </c>
      <c r="FF49">
        <v>1</v>
      </c>
      <c r="FG49">
        <v>1</v>
      </c>
      <c r="FH49">
        <v>0</v>
      </c>
      <c r="FI49">
        <v>0</v>
      </c>
      <c r="FJ49">
        <v>0</v>
      </c>
      <c r="FK49">
        <v>0</v>
      </c>
      <c r="FL49">
        <v>0</v>
      </c>
      <c r="FM49">
        <v>0</v>
      </c>
      <c r="FN49">
        <v>0</v>
      </c>
      <c r="FO49">
        <v>1</v>
      </c>
      <c r="FP49">
        <v>1</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1</v>
      </c>
      <c r="GM49">
        <v>1</v>
      </c>
      <c r="GN49">
        <v>0</v>
      </c>
      <c r="GO49">
        <v>0</v>
      </c>
      <c r="GP49">
        <v>0</v>
      </c>
      <c r="GQ49">
        <v>0</v>
      </c>
      <c r="GR49">
        <v>0</v>
      </c>
      <c r="GS49">
        <v>0</v>
      </c>
      <c r="GT49">
        <v>0</v>
      </c>
      <c r="GU49">
        <v>0</v>
      </c>
      <c r="GV49">
        <v>0</v>
      </c>
      <c r="GW49">
        <v>0</v>
      </c>
      <c r="GX49">
        <v>0</v>
      </c>
      <c r="GY49">
        <v>0</v>
      </c>
      <c r="GZ49">
        <v>0</v>
      </c>
      <c r="HA49">
        <v>0</v>
      </c>
      <c r="HB49">
        <v>0</v>
      </c>
      <c r="HC49" t="s">
        <v>222</v>
      </c>
      <c r="HD49" t="s">
        <v>222</v>
      </c>
      <c r="HE49" t="s">
        <v>222</v>
      </c>
      <c r="HF49" t="s">
        <v>222</v>
      </c>
      <c r="HG49" t="s">
        <v>222</v>
      </c>
      <c r="HH49" t="s">
        <v>222</v>
      </c>
      <c r="HI49" t="s">
        <v>222</v>
      </c>
      <c r="HJ49" t="s">
        <v>222</v>
      </c>
      <c r="HK49" t="s">
        <v>222</v>
      </c>
      <c r="HL49" t="s">
        <v>222</v>
      </c>
      <c r="HM49" t="s">
        <v>222</v>
      </c>
      <c r="HN49" t="s">
        <v>222</v>
      </c>
    </row>
    <row r="50" spans="1:222" x14ac:dyDescent="0.35">
      <c r="A50" t="s">
        <v>231</v>
      </c>
      <c r="B50" s="1">
        <v>41640</v>
      </c>
      <c r="C50" s="1">
        <v>42473</v>
      </c>
      <c r="D50">
        <v>2</v>
      </c>
      <c r="E50">
        <v>1</v>
      </c>
      <c r="F50">
        <v>1</v>
      </c>
      <c r="G50">
        <v>1</v>
      </c>
      <c r="H50">
        <v>0</v>
      </c>
      <c r="I50">
        <v>0</v>
      </c>
      <c r="J50">
        <v>0</v>
      </c>
      <c r="K50">
        <v>0</v>
      </c>
      <c r="L50">
        <v>0</v>
      </c>
      <c r="M50">
        <v>0</v>
      </c>
      <c r="N50">
        <v>0</v>
      </c>
      <c r="O50">
        <v>0</v>
      </c>
      <c r="P50">
        <v>0</v>
      </c>
      <c r="Q50">
        <v>0</v>
      </c>
      <c r="R50">
        <v>0</v>
      </c>
      <c r="S50">
        <v>1</v>
      </c>
      <c r="T50">
        <v>1</v>
      </c>
      <c r="U50">
        <v>0</v>
      </c>
      <c r="V50">
        <v>0</v>
      </c>
      <c r="W50">
        <v>0</v>
      </c>
      <c r="X50">
        <v>0</v>
      </c>
      <c r="Y50">
        <v>0</v>
      </c>
      <c r="Z50">
        <v>1</v>
      </c>
      <c r="AA50">
        <v>0</v>
      </c>
      <c r="AB50">
        <v>0</v>
      </c>
      <c r="AC50">
        <v>1</v>
      </c>
      <c r="AD50">
        <v>0</v>
      </c>
      <c r="AE50">
        <v>1</v>
      </c>
      <c r="AF50">
        <v>0</v>
      </c>
      <c r="AG50">
        <v>0</v>
      </c>
      <c r="AH50">
        <v>0</v>
      </c>
      <c r="AI50">
        <v>0</v>
      </c>
      <c r="AJ50">
        <v>0</v>
      </c>
      <c r="AK50">
        <v>0</v>
      </c>
      <c r="AL50">
        <v>0</v>
      </c>
      <c r="AM50">
        <v>0</v>
      </c>
      <c r="AN50">
        <v>0</v>
      </c>
      <c r="AO50">
        <v>0</v>
      </c>
      <c r="AP50">
        <v>0</v>
      </c>
      <c r="AQ50">
        <v>0</v>
      </c>
      <c r="AR50">
        <v>0</v>
      </c>
      <c r="AS50">
        <v>1</v>
      </c>
      <c r="AT50">
        <v>1</v>
      </c>
      <c r="AU50">
        <v>0</v>
      </c>
      <c r="AV50">
        <v>0</v>
      </c>
      <c r="AW50">
        <v>1</v>
      </c>
      <c r="AX50">
        <v>1</v>
      </c>
      <c r="AY50">
        <v>1</v>
      </c>
      <c r="AZ50">
        <v>0</v>
      </c>
      <c r="BA50">
        <v>0</v>
      </c>
      <c r="BB50">
        <v>0</v>
      </c>
      <c r="BC50">
        <v>0</v>
      </c>
      <c r="BD50">
        <v>0</v>
      </c>
      <c r="BE50">
        <v>0</v>
      </c>
      <c r="BF50">
        <v>1</v>
      </c>
      <c r="BG50">
        <v>1</v>
      </c>
      <c r="BH50">
        <v>0</v>
      </c>
      <c r="BI50">
        <v>0</v>
      </c>
      <c r="BJ50">
        <v>0</v>
      </c>
      <c r="BK50">
        <v>0</v>
      </c>
      <c r="BL50">
        <v>0</v>
      </c>
      <c r="BM50">
        <v>1</v>
      </c>
      <c r="BN50">
        <v>0</v>
      </c>
      <c r="BO50">
        <v>1</v>
      </c>
      <c r="BP50">
        <v>1</v>
      </c>
      <c r="BQ50">
        <v>0</v>
      </c>
      <c r="BR50">
        <v>0</v>
      </c>
      <c r="BS50">
        <v>0</v>
      </c>
      <c r="BT50">
        <v>0</v>
      </c>
      <c r="BU50">
        <v>0</v>
      </c>
      <c r="BV50">
        <v>0</v>
      </c>
      <c r="BW50">
        <v>0</v>
      </c>
      <c r="BX50">
        <v>0</v>
      </c>
      <c r="BY50">
        <v>0</v>
      </c>
      <c r="BZ50">
        <v>0</v>
      </c>
      <c r="CA50">
        <v>0</v>
      </c>
      <c r="CB50">
        <v>0</v>
      </c>
      <c r="CC50">
        <v>0</v>
      </c>
      <c r="CD50">
        <v>1</v>
      </c>
      <c r="CE50">
        <v>0</v>
      </c>
      <c r="CF50">
        <v>0</v>
      </c>
      <c r="CG50">
        <v>0</v>
      </c>
      <c r="CH50">
        <v>0</v>
      </c>
      <c r="CI50">
        <v>0</v>
      </c>
      <c r="CJ50">
        <v>0</v>
      </c>
      <c r="CK50">
        <v>0</v>
      </c>
      <c r="CL50">
        <v>0</v>
      </c>
      <c r="CM50">
        <v>0</v>
      </c>
      <c r="CN50">
        <v>0</v>
      </c>
      <c r="CO50">
        <v>0</v>
      </c>
      <c r="CP50">
        <v>0</v>
      </c>
      <c r="CQ50">
        <v>0</v>
      </c>
      <c r="CR50">
        <v>0</v>
      </c>
      <c r="CS50">
        <v>1</v>
      </c>
      <c r="CT50">
        <v>0</v>
      </c>
      <c r="CU50">
        <v>1</v>
      </c>
      <c r="CV50">
        <v>0</v>
      </c>
      <c r="CW50">
        <v>0</v>
      </c>
      <c r="CX50">
        <v>0</v>
      </c>
      <c r="CY50">
        <v>0</v>
      </c>
      <c r="CZ50">
        <v>0</v>
      </c>
      <c r="DA50">
        <v>0</v>
      </c>
      <c r="DB50">
        <v>0</v>
      </c>
      <c r="DC50">
        <v>1</v>
      </c>
      <c r="DD50">
        <v>1</v>
      </c>
      <c r="DE50">
        <v>1</v>
      </c>
      <c r="DF50">
        <v>1</v>
      </c>
      <c r="DG50">
        <v>0</v>
      </c>
      <c r="DH50">
        <v>0</v>
      </c>
      <c r="DI50">
        <v>0</v>
      </c>
      <c r="DJ50">
        <v>0</v>
      </c>
      <c r="DK50">
        <v>0</v>
      </c>
      <c r="DL50">
        <v>0</v>
      </c>
      <c r="DM50">
        <v>0</v>
      </c>
      <c r="DN50">
        <v>0</v>
      </c>
      <c r="DO50">
        <v>0</v>
      </c>
      <c r="DP50">
        <v>0</v>
      </c>
      <c r="DQ50">
        <v>1</v>
      </c>
      <c r="DR50">
        <v>0</v>
      </c>
      <c r="DS50">
        <v>1</v>
      </c>
      <c r="DT50">
        <v>0</v>
      </c>
      <c r="DU50">
        <v>0</v>
      </c>
      <c r="DV50">
        <v>0</v>
      </c>
      <c r="DW50">
        <v>0</v>
      </c>
      <c r="DX50">
        <v>0</v>
      </c>
      <c r="DY50">
        <v>0</v>
      </c>
      <c r="DZ50">
        <v>0</v>
      </c>
      <c r="EA50">
        <v>0</v>
      </c>
      <c r="EB50">
        <v>1</v>
      </c>
      <c r="EC50">
        <v>0</v>
      </c>
      <c r="ED50">
        <v>0</v>
      </c>
      <c r="EE50">
        <v>1</v>
      </c>
      <c r="EF50">
        <v>0</v>
      </c>
      <c r="EG50">
        <v>1</v>
      </c>
      <c r="EH50">
        <v>0</v>
      </c>
      <c r="EI50">
        <v>0</v>
      </c>
      <c r="EJ50">
        <v>0</v>
      </c>
      <c r="EK50">
        <v>0</v>
      </c>
      <c r="EL50">
        <v>0</v>
      </c>
      <c r="EM50">
        <v>0</v>
      </c>
      <c r="EN50">
        <v>0</v>
      </c>
      <c r="EO50">
        <v>0</v>
      </c>
      <c r="EP50">
        <v>0</v>
      </c>
      <c r="EQ50">
        <v>0</v>
      </c>
      <c r="ER50">
        <v>0</v>
      </c>
      <c r="ES50">
        <v>0</v>
      </c>
      <c r="ET50">
        <v>0</v>
      </c>
      <c r="EU50">
        <v>0</v>
      </c>
      <c r="EV50">
        <v>0</v>
      </c>
      <c r="EW50">
        <v>0</v>
      </c>
      <c r="EX50">
        <v>1</v>
      </c>
      <c r="EY50">
        <v>1</v>
      </c>
      <c r="EZ50">
        <v>0</v>
      </c>
      <c r="FA50">
        <v>0</v>
      </c>
      <c r="FB50">
        <v>0</v>
      </c>
      <c r="FC50">
        <v>1</v>
      </c>
      <c r="FD50">
        <v>0</v>
      </c>
      <c r="FE50">
        <v>0</v>
      </c>
      <c r="FF50">
        <v>1</v>
      </c>
      <c r="FG50">
        <v>1</v>
      </c>
      <c r="FH50">
        <v>1</v>
      </c>
      <c r="FI50">
        <v>0</v>
      </c>
      <c r="FJ50">
        <v>0</v>
      </c>
      <c r="FK50">
        <v>0</v>
      </c>
      <c r="FL50">
        <v>0</v>
      </c>
      <c r="FM50">
        <v>0</v>
      </c>
      <c r="FN50">
        <v>0</v>
      </c>
      <c r="FO50">
        <v>1</v>
      </c>
      <c r="FP50">
        <v>1</v>
      </c>
      <c r="FQ50">
        <v>0</v>
      </c>
      <c r="FR50">
        <v>0</v>
      </c>
      <c r="FS50">
        <v>0</v>
      </c>
      <c r="FT50">
        <v>0</v>
      </c>
      <c r="FU50">
        <v>0</v>
      </c>
      <c r="FV50">
        <v>1</v>
      </c>
      <c r="FW50">
        <v>0</v>
      </c>
      <c r="FX50">
        <v>1</v>
      </c>
      <c r="FY50">
        <v>1</v>
      </c>
      <c r="FZ50">
        <v>0</v>
      </c>
      <c r="GA50">
        <v>0</v>
      </c>
      <c r="GB50">
        <v>0</v>
      </c>
      <c r="GC50">
        <v>0</v>
      </c>
      <c r="GD50">
        <v>0</v>
      </c>
      <c r="GE50">
        <v>0</v>
      </c>
      <c r="GF50">
        <v>0</v>
      </c>
      <c r="GG50">
        <v>0</v>
      </c>
      <c r="GH50">
        <v>0</v>
      </c>
      <c r="GI50">
        <v>0</v>
      </c>
      <c r="GJ50">
        <v>0</v>
      </c>
      <c r="GK50">
        <v>0</v>
      </c>
      <c r="GL50">
        <v>0</v>
      </c>
      <c r="GM50">
        <v>1</v>
      </c>
      <c r="GN50">
        <v>0</v>
      </c>
      <c r="GO50">
        <v>0</v>
      </c>
      <c r="GP50">
        <v>0</v>
      </c>
      <c r="GQ50">
        <v>0</v>
      </c>
      <c r="GR50">
        <v>0</v>
      </c>
      <c r="GS50">
        <v>0</v>
      </c>
      <c r="GT50">
        <v>0</v>
      </c>
      <c r="GU50">
        <v>0</v>
      </c>
      <c r="GV50">
        <v>0</v>
      </c>
      <c r="GW50">
        <v>0</v>
      </c>
      <c r="GX50">
        <v>0</v>
      </c>
      <c r="GY50">
        <v>0</v>
      </c>
      <c r="GZ50">
        <v>0</v>
      </c>
      <c r="HA50">
        <v>0</v>
      </c>
      <c r="HB50">
        <v>1</v>
      </c>
      <c r="HC50">
        <v>0</v>
      </c>
      <c r="HD50">
        <v>1</v>
      </c>
      <c r="HE50">
        <v>0</v>
      </c>
      <c r="HF50">
        <v>0</v>
      </c>
      <c r="HG50">
        <v>0</v>
      </c>
      <c r="HH50">
        <v>0</v>
      </c>
      <c r="HI50">
        <v>0</v>
      </c>
      <c r="HJ50">
        <v>0</v>
      </c>
      <c r="HK50">
        <v>0</v>
      </c>
      <c r="HL50">
        <v>1</v>
      </c>
      <c r="HM50">
        <v>1</v>
      </c>
      <c r="HN50">
        <v>0</v>
      </c>
    </row>
    <row r="51" spans="1:222" x14ac:dyDescent="0.35">
      <c r="A51" t="s">
        <v>231</v>
      </c>
      <c r="B51" s="1">
        <v>42474</v>
      </c>
      <c r="C51" s="1">
        <v>42551</v>
      </c>
      <c r="D51">
        <v>2</v>
      </c>
      <c r="E51">
        <v>1</v>
      </c>
      <c r="F51">
        <v>1</v>
      </c>
      <c r="G51">
        <v>1</v>
      </c>
      <c r="H51">
        <v>0</v>
      </c>
      <c r="I51">
        <v>1</v>
      </c>
      <c r="J51">
        <v>1</v>
      </c>
      <c r="K51">
        <v>0</v>
      </c>
      <c r="L51">
        <v>0</v>
      </c>
      <c r="M51">
        <v>0</v>
      </c>
      <c r="N51">
        <v>0</v>
      </c>
      <c r="O51">
        <v>0</v>
      </c>
      <c r="P51">
        <v>0</v>
      </c>
      <c r="Q51">
        <v>0</v>
      </c>
      <c r="R51">
        <v>0</v>
      </c>
      <c r="S51">
        <v>1</v>
      </c>
      <c r="T51">
        <v>1</v>
      </c>
      <c r="U51">
        <v>0</v>
      </c>
      <c r="V51">
        <v>0</v>
      </c>
      <c r="W51">
        <v>0</v>
      </c>
      <c r="X51">
        <v>0</v>
      </c>
      <c r="Y51">
        <v>0</v>
      </c>
      <c r="Z51">
        <v>1</v>
      </c>
      <c r="AA51">
        <v>0</v>
      </c>
      <c r="AB51">
        <v>0</v>
      </c>
      <c r="AC51">
        <v>1</v>
      </c>
      <c r="AD51">
        <v>0</v>
      </c>
      <c r="AE51">
        <v>1</v>
      </c>
      <c r="AF51">
        <v>0</v>
      </c>
      <c r="AG51">
        <v>0</v>
      </c>
      <c r="AH51">
        <v>0</v>
      </c>
      <c r="AI51">
        <v>0</v>
      </c>
      <c r="AJ51">
        <v>0</v>
      </c>
      <c r="AK51">
        <v>0</v>
      </c>
      <c r="AL51">
        <v>0</v>
      </c>
      <c r="AM51">
        <v>0</v>
      </c>
      <c r="AN51">
        <v>0</v>
      </c>
      <c r="AO51">
        <v>0</v>
      </c>
      <c r="AP51">
        <v>0</v>
      </c>
      <c r="AQ51">
        <v>0</v>
      </c>
      <c r="AR51">
        <v>0</v>
      </c>
      <c r="AS51">
        <v>1</v>
      </c>
      <c r="AT51">
        <v>1</v>
      </c>
      <c r="AU51">
        <v>0</v>
      </c>
      <c r="AV51">
        <v>0</v>
      </c>
      <c r="AW51">
        <v>1</v>
      </c>
      <c r="AX51">
        <v>1</v>
      </c>
      <c r="AY51">
        <v>1</v>
      </c>
      <c r="AZ51">
        <v>0</v>
      </c>
      <c r="BA51">
        <v>0</v>
      </c>
      <c r="BB51">
        <v>0</v>
      </c>
      <c r="BC51">
        <v>0</v>
      </c>
      <c r="BD51">
        <v>0</v>
      </c>
      <c r="BE51">
        <v>0</v>
      </c>
      <c r="BF51">
        <v>1</v>
      </c>
      <c r="BG51">
        <v>1</v>
      </c>
      <c r="BH51">
        <v>0</v>
      </c>
      <c r="BI51">
        <v>0</v>
      </c>
      <c r="BJ51">
        <v>0</v>
      </c>
      <c r="BK51">
        <v>0</v>
      </c>
      <c r="BL51">
        <v>0</v>
      </c>
      <c r="BM51">
        <v>1</v>
      </c>
      <c r="BN51">
        <v>0</v>
      </c>
      <c r="BO51">
        <v>1</v>
      </c>
      <c r="BP51">
        <v>1</v>
      </c>
      <c r="BQ51">
        <v>0</v>
      </c>
      <c r="BR51">
        <v>0</v>
      </c>
      <c r="BS51">
        <v>0</v>
      </c>
      <c r="BT51">
        <v>0</v>
      </c>
      <c r="BU51">
        <v>0</v>
      </c>
      <c r="BV51">
        <v>0</v>
      </c>
      <c r="BW51">
        <v>0</v>
      </c>
      <c r="BX51">
        <v>0</v>
      </c>
      <c r="BY51">
        <v>0</v>
      </c>
      <c r="BZ51">
        <v>0</v>
      </c>
      <c r="CA51">
        <v>0</v>
      </c>
      <c r="CB51">
        <v>0</v>
      </c>
      <c r="CC51">
        <v>0</v>
      </c>
      <c r="CD51">
        <v>1</v>
      </c>
      <c r="CE51">
        <v>0</v>
      </c>
      <c r="CF51">
        <v>0</v>
      </c>
      <c r="CG51">
        <v>0</v>
      </c>
      <c r="CH51">
        <v>0</v>
      </c>
      <c r="CI51">
        <v>0</v>
      </c>
      <c r="CJ51">
        <v>0</v>
      </c>
      <c r="CK51">
        <v>0</v>
      </c>
      <c r="CL51">
        <v>0</v>
      </c>
      <c r="CM51">
        <v>0</v>
      </c>
      <c r="CN51">
        <v>0</v>
      </c>
      <c r="CO51">
        <v>0</v>
      </c>
      <c r="CP51">
        <v>0</v>
      </c>
      <c r="CQ51">
        <v>0</v>
      </c>
      <c r="CR51">
        <v>0</v>
      </c>
      <c r="CS51">
        <v>1</v>
      </c>
      <c r="CT51">
        <v>0</v>
      </c>
      <c r="CU51">
        <v>1</v>
      </c>
      <c r="CV51">
        <v>0</v>
      </c>
      <c r="CW51">
        <v>0</v>
      </c>
      <c r="CX51">
        <v>0</v>
      </c>
      <c r="CY51">
        <v>0</v>
      </c>
      <c r="CZ51">
        <v>0</v>
      </c>
      <c r="DA51">
        <v>0</v>
      </c>
      <c r="DB51">
        <v>0</v>
      </c>
      <c r="DC51">
        <v>1</v>
      </c>
      <c r="DD51">
        <v>1</v>
      </c>
      <c r="DE51">
        <v>1</v>
      </c>
      <c r="DF51">
        <v>1</v>
      </c>
      <c r="DG51">
        <v>0</v>
      </c>
      <c r="DH51">
        <v>1</v>
      </c>
      <c r="DI51">
        <v>1</v>
      </c>
      <c r="DJ51">
        <v>0</v>
      </c>
      <c r="DK51">
        <v>0</v>
      </c>
      <c r="DL51">
        <v>0</v>
      </c>
      <c r="DM51">
        <v>0</v>
      </c>
      <c r="DN51">
        <v>0</v>
      </c>
      <c r="DO51">
        <v>0</v>
      </c>
      <c r="DP51">
        <v>0</v>
      </c>
      <c r="DQ51">
        <v>1</v>
      </c>
      <c r="DR51">
        <v>0</v>
      </c>
      <c r="DS51">
        <v>1</v>
      </c>
      <c r="DT51">
        <v>0</v>
      </c>
      <c r="DU51">
        <v>0</v>
      </c>
      <c r="DV51">
        <v>0</v>
      </c>
      <c r="DW51">
        <v>0</v>
      </c>
      <c r="DX51">
        <v>0</v>
      </c>
      <c r="DY51">
        <v>0</v>
      </c>
      <c r="DZ51">
        <v>0</v>
      </c>
      <c r="EA51">
        <v>0</v>
      </c>
      <c r="EB51">
        <v>1</v>
      </c>
      <c r="EC51">
        <v>0</v>
      </c>
      <c r="ED51">
        <v>0</v>
      </c>
      <c r="EE51">
        <v>1</v>
      </c>
      <c r="EF51">
        <v>0</v>
      </c>
      <c r="EG51">
        <v>1</v>
      </c>
      <c r="EH51">
        <v>0</v>
      </c>
      <c r="EI51">
        <v>0</v>
      </c>
      <c r="EJ51">
        <v>0</v>
      </c>
      <c r="EK51">
        <v>0</v>
      </c>
      <c r="EL51">
        <v>0</v>
      </c>
      <c r="EM51">
        <v>0</v>
      </c>
      <c r="EN51">
        <v>0</v>
      </c>
      <c r="EO51">
        <v>0</v>
      </c>
      <c r="EP51">
        <v>0</v>
      </c>
      <c r="EQ51">
        <v>0</v>
      </c>
      <c r="ER51">
        <v>0</v>
      </c>
      <c r="ES51">
        <v>0</v>
      </c>
      <c r="ET51">
        <v>0</v>
      </c>
      <c r="EU51">
        <v>0</v>
      </c>
      <c r="EV51">
        <v>0</v>
      </c>
      <c r="EW51">
        <v>0</v>
      </c>
      <c r="EX51">
        <v>1</v>
      </c>
      <c r="EY51">
        <v>1</v>
      </c>
      <c r="EZ51">
        <v>0</v>
      </c>
      <c r="FA51">
        <v>0</v>
      </c>
      <c r="FB51">
        <v>0</v>
      </c>
      <c r="FC51">
        <v>1</v>
      </c>
      <c r="FD51">
        <v>0</v>
      </c>
      <c r="FE51">
        <v>0</v>
      </c>
      <c r="FF51">
        <v>1</v>
      </c>
      <c r="FG51">
        <v>1</v>
      </c>
      <c r="FH51">
        <v>1</v>
      </c>
      <c r="FI51">
        <v>0</v>
      </c>
      <c r="FJ51">
        <v>0</v>
      </c>
      <c r="FK51">
        <v>0</v>
      </c>
      <c r="FL51">
        <v>0</v>
      </c>
      <c r="FM51">
        <v>0</v>
      </c>
      <c r="FN51">
        <v>0</v>
      </c>
      <c r="FO51">
        <v>1</v>
      </c>
      <c r="FP51">
        <v>1</v>
      </c>
      <c r="FQ51">
        <v>0</v>
      </c>
      <c r="FR51">
        <v>0</v>
      </c>
      <c r="FS51">
        <v>0</v>
      </c>
      <c r="FT51">
        <v>0</v>
      </c>
      <c r="FU51">
        <v>0</v>
      </c>
      <c r="FV51">
        <v>1</v>
      </c>
      <c r="FW51">
        <v>0</v>
      </c>
      <c r="FX51">
        <v>1</v>
      </c>
      <c r="FY51">
        <v>1</v>
      </c>
      <c r="FZ51">
        <v>0</v>
      </c>
      <c r="GA51">
        <v>0</v>
      </c>
      <c r="GB51">
        <v>0</v>
      </c>
      <c r="GC51">
        <v>0</v>
      </c>
      <c r="GD51">
        <v>0</v>
      </c>
      <c r="GE51">
        <v>0</v>
      </c>
      <c r="GF51">
        <v>0</v>
      </c>
      <c r="GG51">
        <v>0</v>
      </c>
      <c r="GH51">
        <v>0</v>
      </c>
      <c r="GI51">
        <v>0</v>
      </c>
      <c r="GJ51">
        <v>0</v>
      </c>
      <c r="GK51">
        <v>0</v>
      </c>
      <c r="GL51">
        <v>0</v>
      </c>
      <c r="GM51">
        <v>1</v>
      </c>
      <c r="GN51">
        <v>0</v>
      </c>
      <c r="GO51">
        <v>0</v>
      </c>
      <c r="GP51">
        <v>0</v>
      </c>
      <c r="GQ51">
        <v>0</v>
      </c>
      <c r="GR51">
        <v>0</v>
      </c>
      <c r="GS51">
        <v>0</v>
      </c>
      <c r="GT51">
        <v>0</v>
      </c>
      <c r="GU51">
        <v>0</v>
      </c>
      <c r="GV51">
        <v>0</v>
      </c>
      <c r="GW51">
        <v>0</v>
      </c>
      <c r="GX51">
        <v>0</v>
      </c>
      <c r="GY51">
        <v>0</v>
      </c>
      <c r="GZ51">
        <v>0</v>
      </c>
      <c r="HA51">
        <v>0</v>
      </c>
      <c r="HB51">
        <v>1</v>
      </c>
      <c r="HC51">
        <v>0</v>
      </c>
      <c r="HD51">
        <v>1</v>
      </c>
      <c r="HE51">
        <v>0</v>
      </c>
      <c r="HF51">
        <v>0</v>
      </c>
      <c r="HG51">
        <v>0</v>
      </c>
      <c r="HH51">
        <v>0</v>
      </c>
      <c r="HI51">
        <v>0</v>
      </c>
      <c r="HJ51">
        <v>0</v>
      </c>
      <c r="HK51">
        <v>0</v>
      </c>
      <c r="HL51">
        <v>1</v>
      </c>
      <c r="HM51">
        <v>1</v>
      </c>
      <c r="HN51">
        <v>0</v>
      </c>
    </row>
    <row r="52" spans="1:222" x14ac:dyDescent="0.35">
      <c r="A52" t="s">
        <v>231</v>
      </c>
      <c r="B52" s="1">
        <v>42552</v>
      </c>
      <c r="C52" s="1">
        <v>42885</v>
      </c>
      <c r="D52">
        <v>2</v>
      </c>
      <c r="E52">
        <v>1</v>
      </c>
      <c r="F52">
        <v>1</v>
      </c>
      <c r="G52">
        <v>1</v>
      </c>
      <c r="H52">
        <v>0</v>
      </c>
      <c r="I52">
        <v>1</v>
      </c>
      <c r="J52">
        <v>1</v>
      </c>
      <c r="K52">
        <v>0</v>
      </c>
      <c r="L52">
        <v>0</v>
      </c>
      <c r="M52">
        <v>0</v>
      </c>
      <c r="N52">
        <v>0</v>
      </c>
      <c r="O52">
        <v>0</v>
      </c>
      <c r="P52">
        <v>0</v>
      </c>
      <c r="Q52">
        <v>0</v>
      </c>
      <c r="R52">
        <v>0</v>
      </c>
      <c r="S52">
        <v>1</v>
      </c>
      <c r="T52">
        <v>1</v>
      </c>
      <c r="U52">
        <v>0</v>
      </c>
      <c r="V52">
        <v>0</v>
      </c>
      <c r="W52">
        <v>0</v>
      </c>
      <c r="X52">
        <v>0</v>
      </c>
      <c r="Y52">
        <v>0</v>
      </c>
      <c r="Z52">
        <v>1</v>
      </c>
      <c r="AA52">
        <v>0</v>
      </c>
      <c r="AB52">
        <v>0</v>
      </c>
      <c r="AC52">
        <v>1</v>
      </c>
      <c r="AD52">
        <v>0</v>
      </c>
      <c r="AE52">
        <v>1</v>
      </c>
      <c r="AF52">
        <v>0</v>
      </c>
      <c r="AG52">
        <v>0</v>
      </c>
      <c r="AH52">
        <v>0</v>
      </c>
      <c r="AI52">
        <v>0</v>
      </c>
      <c r="AJ52">
        <v>0</v>
      </c>
      <c r="AK52">
        <v>0</v>
      </c>
      <c r="AL52">
        <v>0</v>
      </c>
      <c r="AM52">
        <v>0</v>
      </c>
      <c r="AN52">
        <v>0</v>
      </c>
      <c r="AO52">
        <v>0</v>
      </c>
      <c r="AP52">
        <v>0</v>
      </c>
      <c r="AQ52">
        <v>0</v>
      </c>
      <c r="AR52">
        <v>0</v>
      </c>
      <c r="AS52">
        <v>1</v>
      </c>
      <c r="AT52">
        <v>1</v>
      </c>
      <c r="AU52">
        <v>0</v>
      </c>
      <c r="AV52">
        <v>0</v>
      </c>
      <c r="AW52">
        <v>1</v>
      </c>
      <c r="AX52">
        <v>1</v>
      </c>
      <c r="AY52">
        <v>1</v>
      </c>
      <c r="AZ52">
        <v>0</v>
      </c>
      <c r="BA52">
        <v>0</v>
      </c>
      <c r="BB52">
        <v>0</v>
      </c>
      <c r="BC52">
        <v>0</v>
      </c>
      <c r="BD52">
        <v>0</v>
      </c>
      <c r="BE52">
        <v>0</v>
      </c>
      <c r="BF52">
        <v>1</v>
      </c>
      <c r="BG52">
        <v>1</v>
      </c>
      <c r="BH52">
        <v>0</v>
      </c>
      <c r="BI52">
        <v>0</v>
      </c>
      <c r="BJ52">
        <v>0</v>
      </c>
      <c r="BK52">
        <v>0</v>
      </c>
      <c r="BL52">
        <v>0</v>
      </c>
      <c r="BM52">
        <v>1</v>
      </c>
      <c r="BN52">
        <v>0</v>
      </c>
      <c r="BO52">
        <v>1</v>
      </c>
      <c r="BP52">
        <v>1</v>
      </c>
      <c r="BQ52">
        <v>0</v>
      </c>
      <c r="BR52">
        <v>0</v>
      </c>
      <c r="BS52">
        <v>0</v>
      </c>
      <c r="BT52">
        <v>0</v>
      </c>
      <c r="BU52">
        <v>0</v>
      </c>
      <c r="BV52">
        <v>0</v>
      </c>
      <c r="BW52">
        <v>0</v>
      </c>
      <c r="BX52">
        <v>0</v>
      </c>
      <c r="BY52">
        <v>0</v>
      </c>
      <c r="BZ52">
        <v>0</v>
      </c>
      <c r="CA52">
        <v>0</v>
      </c>
      <c r="CB52">
        <v>0</v>
      </c>
      <c r="CC52">
        <v>0</v>
      </c>
      <c r="CD52">
        <v>1</v>
      </c>
      <c r="CE52">
        <v>0</v>
      </c>
      <c r="CF52">
        <v>0</v>
      </c>
      <c r="CG52">
        <v>0</v>
      </c>
      <c r="CH52">
        <v>0</v>
      </c>
      <c r="CI52">
        <v>0</v>
      </c>
      <c r="CJ52">
        <v>0</v>
      </c>
      <c r="CK52">
        <v>0</v>
      </c>
      <c r="CL52">
        <v>0</v>
      </c>
      <c r="CM52">
        <v>0</v>
      </c>
      <c r="CN52">
        <v>0</v>
      </c>
      <c r="CO52">
        <v>0</v>
      </c>
      <c r="CP52">
        <v>0</v>
      </c>
      <c r="CQ52">
        <v>0</v>
      </c>
      <c r="CR52">
        <v>0</v>
      </c>
      <c r="CS52">
        <v>1</v>
      </c>
      <c r="CT52">
        <v>0</v>
      </c>
      <c r="CU52">
        <v>1</v>
      </c>
      <c r="CV52">
        <v>0</v>
      </c>
      <c r="CW52">
        <v>0</v>
      </c>
      <c r="CX52">
        <v>0</v>
      </c>
      <c r="CY52">
        <v>0</v>
      </c>
      <c r="CZ52">
        <v>0</v>
      </c>
      <c r="DA52">
        <v>0</v>
      </c>
      <c r="DB52">
        <v>0</v>
      </c>
      <c r="DC52">
        <v>1</v>
      </c>
      <c r="DD52">
        <v>1</v>
      </c>
      <c r="DE52">
        <v>1</v>
      </c>
      <c r="DF52">
        <v>1</v>
      </c>
      <c r="DG52">
        <v>0</v>
      </c>
      <c r="DH52">
        <v>1</v>
      </c>
      <c r="DI52">
        <v>1</v>
      </c>
      <c r="DJ52">
        <v>0</v>
      </c>
      <c r="DK52">
        <v>0</v>
      </c>
      <c r="DL52">
        <v>0</v>
      </c>
      <c r="DM52">
        <v>0</v>
      </c>
      <c r="DN52">
        <v>0</v>
      </c>
      <c r="DO52">
        <v>0</v>
      </c>
      <c r="DP52">
        <v>0</v>
      </c>
      <c r="DQ52">
        <v>1</v>
      </c>
      <c r="DR52">
        <v>0</v>
      </c>
      <c r="DS52">
        <v>1</v>
      </c>
      <c r="DT52">
        <v>0</v>
      </c>
      <c r="DU52">
        <v>0</v>
      </c>
      <c r="DV52">
        <v>0</v>
      </c>
      <c r="DW52">
        <v>0</v>
      </c>
      <c r="DX52">
        <v>0</v>
      </c>
      <c r="DY52">
        <v>0</v>
      </c>
      <c r="DZ52">
        <v>0</v>
      </c>
      <c r="EA52">
        <v>0</v>
      </c>
      <c r="EB52">
        <v>1</v>
      </c>
      <c r="EC52">
        <v>0</v>
      </c>
      <c r="ED52">
        <v>0</v>
      </c>
      <c r="EE52">
        <v>1</v>
      </c>
      <c r="EF52">
        <v>0</v>
      </c>
      <c r="EG52">
        <v>1</v>
      </c>
      <c r="EH52">
        <v>0</v>
      </c>
      <c r="EI52">
        <v>0</v>
      </c>
      <c r="EJ52">
        <v>0</v>
      </c>
      <c r="EK52">
        <v>0</v>
      </c>
      <c r="EL52">
        <v>0</v>
      </c>
      <c r="EM52">
        <v>0</v>
      </c>
      <c r="EN52">
        <v>0</v>
      </c>
      <c r="EO52">
        <v>0</v>
      </c>
      <c r="EP52">
        <v>0</v>
      </c>
      <c r="EQ52">
        <v>0</v>
      </c>
      <c r="ER52">
        <v>0</v>
      </c>
      <c r="ES52">
        <v>0</v>
      </c>
      <c r="ET52">
        <v>0</v>
      </c>
      <c r="EU52">
        <v>0</v>
      </c>
      <c r="EV52">
        <v>0</v>
      </c>
      <c r="EW52">
        <v>0</v>
      </c>
      <c r="EX52">
        <v>1</v>
      </c>
      <c r="EY52">
        <v>1</v>
      </c>
      <c r="EZ52">
        <v>0</v>
      </c>
      <c r="FA52">
        <v>0</v>
      </c>
      <c r="FB52">
        <v>0</v>
      </c>
      <c r="FC52">
        <v>1</v>
      </c>
      <c r="FD52">
        <v>0</v>
      </c>
      <c r="FE52">
        <v>0</v>
      </c>
      <c r="FF52">
        <v>1</v>
      </c>
      <c r="FG52">
        <v>1</v>
      </c>
      <c r="FH52">
        <v>1</v>
      </c>
      <c r="FI52">
        <v>0</v>
      </c>
      <c r="FJ52">
        <v>0</v>
      </c>
      <c r="FK52">
        <v>0</v>
      </c>
      <c r="FL52">
        <v>0</v>
      </c>
      <c r="FM52">
        <v>0</v>
      </c>
      <c r="FN52">
        <v>0</v>
      </c>
      <c r="FO52">
        <v>1</v>
      </c>
      <c r="FP52">
        <v>1</v>
      </c>
      <c r="FQ52">
        <v>0</v>
      </c>
      <c r="FR52">
        <v>0</v>
      </c>
      <c r="FS52">
        <v>0</v>
      </c>
      <c r="FT52">
        <v>0</v>
      </c>
      <c r="FU52">
        <v>0</v>
      </c>
      <c r="FV52">
        <v>1</v>
      </c>
      <c r="FW52">
        <v>0</v>
      </c>
      <c r="FX52">
        <v>1</v>
      </c>
      <c r="FY52">
        <v>1</v>
      </c>
      <c r="FZ52">
        <v>0</v>
      </c>
      <c r="GA52">
        <v>0</v>
      </c>
      <c r="GB52">
        <v>0</v>
      </c>
      <c r="GC52">
        <v>0</v>
      </c>
      <c r="GD52">
        <v>0</v>
      </c>
      <c r="GE52">
        <v>0</v>
      </c>
      <c r="GF52">
        <v>0</v>
      </c>
      <c r="GG52">
        <v>0</v>
      </c>
      <c r="GH52">
        <v>0</v>
      </c>
      <c r="GI52">
        <v>0</v>
      </c>
      <c r="GJ52">
        <v>0</v>
      </c>
      <c r="GK52">
        <v>0</v>
      </c>
      <c r="GL52">
        <v>0</v>
      </c>
      <c r="GM52">
        <v>1</v>
      </c>
      <c r="GN52">
        <v>0</v>
      </c>
      <c r="GO52">
        <v>0</v>
      </c>
      <c r="GP52">
        <v>0</v>
      </c>
      <c r="GQ52">
        <v>0</v>
      </c>
      <c r="GR52">
        <v>0</v>
      </c>
      <c r="GS52">
        <v>0</v>
      </c>
      <c r="GT52">
        <v>0</v>
      </c>
      <c r="GU52">
        <v>0</v>
      </c>
      <c r="GV52">
        <v>0</v>
      </c>
      <c r="GW52">
        <v>0</v>
      </c>
      <c r="GX52">
        <v>0</v>
      </c>
      <c r="GY52">
        <v>0</v>
      </c>
      <c r="GZ52">
        <v>0</v>
      </c>
      <c r="HA52">
        <v>0</v>
      </c>
      <c r="HB52">
        <v>1</v>
      </c>
      <c r="HC52">
        <v>0</v>
      </c>
      <c r="HD52">
        <v>1</v>
      </c>
      <c r="HE52">
        <v>0</v>
      </c>
      <c r="HF52">
        <v>0</v>
      </c>
      <c r="HG52">
        <v>0</v>
      </c>
      <c r="HH52">
        <v>0</v>
      </c>
      <c r="HI52">
        <v>0</v>
      </c>
      <c r="HJ52">
        <v>0</v>
      </c>
      <c r="HK52">
        <v>0</v>
      </c>
      <c r="HL52">
        <v>1</v>
      </c>
      <c r="HM52">
        <v>1</v>
      </c>
      <c r="HN52">
        <v>0</v>
      </c>
    </row>
    <row r="53" spans="1:222" x14ac:dyDescent="0.35">
      <c r="A53" t="s">
        <v>231</v>
      </c>
      <c r="B53" s="1">
        <v>42886</v>
      </c>
      <c r="C53" s="1">
        <v>43281</v>
      </c>
      <c r="D53">
        <v>2</v>
      </c>
      <c r="E53">
        <v>1</v>
      </c>
      <c r="F53">
        <v>1</v>
      </c>
      <c r="G53">
        <v>1</v>
      </c>
      <c r="H53">
        <v>0</v>
      </c>
      <c r="I53">
        <v>1</v>
      </c>
      <c r="J53">
        <v>1</v>
      </c>
      <c r="K53">
        <v>0</v>
      </c>
      <c r="L53">
        <v>0</v>
      </c>
      <c r="M53">
        <v>0</v>
      </c>
      <c r="N53">
        <v>0</v>
      </c>
      <c r="O53">
        <v>0</v>
      </c>
      <c r="P53">
        <v>0</v>
      </c>
      <c r="Q53">
        <v>0</v>
      </c>
      <c r="R53">
        <v>0</v>
      </c>
      <c r="S53">
        <v>1</v>
      </c>
      <c r="T53">
        <v>1</v>
      </c>
      <c r="U53">
        <v>0</v>
      </c>
      <c r="V53">
        <v>0</v>
      </c>
      <c r="W53">
        <v>0</v>
      </c>
      <c r="X53">
        <v>0</v>
      </c>
      <c r="Y53">
        <v>0</v>
      </c>
      <c r="Z53">
        <v>1</v>
      </c>
      <c r="AA53">
        <v>0</v>
      </c>
      <c r="AB53">
        <v>0</v>
      </c>
      <c r="AC53">
        <v>0</v>
      </c>
      <c r="AD53">
        <v>0</v>
      </c>
      <c r="AE53">
        <v>1</v>
      </c>
      <c r="AF53">
        <v>0</v>
      </c>
      <c r="AG53">
        <v>0</v>
      </c>
      <c r="AH53">
        <v>0</v>
      </c>
      <c r="AI53">
        <v>0</v>
      </c>
      <c r="AJ53">
        <v>0</v>
      </c>
      <c r="AK53">
        <v>0</v>
      </c>
      <c r="AL53">
        <v>0</v>
      </c>
      <c r="AM53">
        <v>0</v>
      </c>
      <c r="AN53">
        <v>0</v>
      </c>
      <c r="AO53">
        <v>0</v>
      </c>
      <c r="AP53">
        <v>0</v>
      </c>
      <c r="AQ53">
        <v>0</v>
      </c>
      <c r="AR53">
        <v>0</v>
      </c>
      <c r="AS53">
        <v>1</v>
      </c>
      <c r="AT53">
        <v>1</v>
      </c>
      <c r="AU53">
        <v>0</v>
      </c>
      <c r="AV53">
        <v>0</v>
      </c>
      <c r="AW53">
        <v>1</v>
      </c>
      <c r="AX53">
        <v>1</v>
      </c>
      <c r="AY53">
        <v>1</v>
      </c>
      <c r="AZ53">
        <v>0</v>
      </c>
      <c r="BA53">
        <v>0</v>
      </c>
      <c r="BB53">
        <v>0</v>
      </c>
      <c r="BC53">
        <v>0</v>
      </c>
      <c r="BD53">
        <v>0</v>
      </c>
      <c r="BE53">
        <v>0</v>
      </c>
      <c r="BF53">
        <v>1</v>
      </c>
      <c r="BG53">
        <v>1</v>
      </c>
      <c r="BH53">
        <v>0</v>
      </c>
      <c r="BI53">
        <v>0</v>
      </c>
      <c r="BJ53">
        <v>0</v>
      </c>
      <c r="BK53">
        <v>0</v>
      </c>
      <c r="BL53">
        <v>0</v>
      </c>
      <c r="BM53">
        <v>1</v>
      </c>
      <c r="BN53">
        <v>0</v>
      </c>
      <c r="BO53">
        <v>1</v>
      </c>
      <c r="BP53">
        <v>1</v>
      </c>
      <c r="BQ53">
        <v>0</v>
      </c>
      <c r="BR53">
        <v>0</v>
      </c>
      <c r="BS53">
        <v>0</v>
      </c>
      <c r="BT53">
        <v>0</v>
      </c>
      <c r="BU53">
        <v>0</v>
      </c>
      <c r="BV53">
        <v>0</v>
      </c>
      <c r="BW53">
        <v>0</v>
      </c>
      <c r="BX53">
        <v>0</v>
      </c>
      <c r="BY53">
        <v>0</v>
      </c>
      <c r="BZ53">
        <v>0</v>
      </c>
      <c r="CA53">
        <v>0</v>
      </c>
      <c r="CB53">
        <v>0</v>
      </c>
      <c r="CC53">
        <v>0</v>
      </c>
      <c r="CD53">
        <v>1</v>
      </c>
      <c r="CE53">
        <v>0</v>
      </c>
      <c r="CF53">
        <v>0</v>
      </c>
      <c r="CG53">
        <v>0</v>
      </c>
      <c r="CH53">
        <v>0</v>
      </c>
      <c r="CI53">
        <v>0</v>
      </c>
      <c r="CJ53">
        <v>0</v>
      </c>
      <c r="CK53">
        <v>0</v>
      </c>
      <c r="CL53">
        <v>0</v>
      </c>
      <c r="CM53">
        <v>0</v>
      </c>
      <c r="CN53">
        <v>0</v>
      </c>
      <c r="CO53">
        <v>0</v>
      </c>
      <c r="CP53">
        <v>0</v>
      </c>
      <c r="CQ53">
        <v>0</v>
      </c>
      <c r="CR53">
        <v>0</v>
      </c>
      <c r="CS53">
        <v>1</v>
      </c>
      <c r="CT53">
        <v>0</v>
      </c>
      <c r="CU53">
        <v>1</v>
      </c>
      <c r="CV53">
        <v>0</v>
      </c>
      <c r="CW53">
        <v>0</v>
      </c>
      <c r="CX53">
        <v>0</v>
      </c>
      <c r="CY53">
        <v>0</v>
      </c>
      <c r="CZ53">
        <v>0</v>
      </c>
      <c r="DA53">
        <v>0</v>
      </c>
      <c r="DB53">
        <v>0</v>
      </c>
      <c r="DC53">
        <v>1</v>
      </c>
      <c r="DD53">
        <v>1</v>
      </c>
      <c r="DE53">
        <v>1</v>
      </c>
      <c r="DF53">
        <v>1</v>
      </c>
      <c r="DG53">
        <v>0</v>
      </c>
      <c r="DH53">
        <v>1</v>
      </c>
      <c r="DI53">
        <v>1</v>
      </c>
      <c r="DJ53">
        <v>0</v>
      </c>
      <c r="DK53">
        <v>0</v>
      </c>
      <c r="DL53">
        <v>0</v>
      </c>
      <c r="DM53">
        <v>0</v>
      </c>
      <c r="DN53">
        <v>0</v>
      </c>
      <c r="DO53">
        <v>0</v>
      </c>
      <c r="DP53">
        <v>0</v>
      </c>
      <c r="DQ53">
        <v>1</v>
      </c>
      <c r="DR53">
        <v>0</v>
      </c>
      <c r="DS53">
        <v>1</v>
      </c>
      <c r="DT53">
        <v>0</v>
      </c>
      <c r="DU53">
        <v>0</v>
      </c>
      <c r="DV53">
        <v>0</v>
      </c>
      <c r="DW53">
        <v>0</v>
      </c>
      <c r="DX53">
        <v>0</v>
      </c>
      <c r="DY53">
        <v>0</v>
      </c>
      <c r="DZ53">
        <v>0</v>
      </c>
      <c r="EA53">
        <v>0</v>
      </c>
      <c r="EB53">
        <v>1</v>
      </c>
      <c r="EC53">
        <v>0</v>
      </c>
      <c r="ED53">
        <v>0</v>
      </c>
      <c r="EE53">
        <v>1</v>
      </c>
      <c r="EF53">
        <v>0</v>
      </c>
      <c r="EG53">
        <v>1</v>
      </c>
      <c r="EH53">
        <v>0</v>
      </c>
      <c r="EI53">
        <v>0</v>
      </c>
      <c r="EJ53">
        <v>0</v>
      </c>
      <c r="EK53">
        <v>0</v>
      </c>
      <c r="EL53">
        <v>0</v>
      </c>
      <c r="EM53">
        <v>0</v>
      </c>
      <c r="EN53">
        <v>0</v>
      </c>
      <c r="EO53">
        <v>0</v>
      </c>
      <c r="EP53">
        <v>0</v>
      </c>
      <c r="EQ53">
        <v>0</v>
      </c>
      <c r="ER53">
        <v>0</v>
      </c>
      <c r="ES53">
        <v>0</v>
      </c>
      <c r="ET53">
        <v>0</v>
      </c>
      <c r="EU53">
        <v>0</v>
      </c>
      <c r="EV53">
        <v>0</v>
      </c>
      <c r="EW53">
        <v>0</v>
      </c>
      <c r="EX53">
        <v>1</v>
      </c>
      <c r="EY53">
        <v>1</v>
      </c>
      <c r="EZ53">
        <v>0</v>
      </c>
      <c r="FA53">
        <v>0</v>
      </c>
      <c r="FB53">
        <v>0</v>
      </c>
      <c r="FC53">
        <v>1</v>
      </c>
      <c r="FD53">
        <v>0</v>
      </c>
      <c r="FE53">
        <v>0</v>
      </c>
      <c r="FF53">
        <v>1</v>
      </c>
      <c r="FG53">
        <v>1</v>
      </c>
      <c r="FH53">
        <v>1</v>
      </c>
      <c r="FI53">
        <v>0</v>
      </c>
      <c r="FJ53">
        <v>0</v>
      </c>
      <c r="FK53">
        <v>0</v>
      </c>
      <c r="FL53">
        <v>0</v>
      </c>
      <c r="FM53">
        <v>0</v>
      </c>
      <c r="FN53">
        <v>0</v>
      </c>
      <c r="FO53">
        <v>1</v>
      </c>
      <c r="FP53">
        <v>1</v>
      </c>
      <c r="FQ53">
        <v>0</v>
      </c>
      <c r="FR53">
        <v>0</v>
      </c>
      <c r="FS53">
        <v>0</v>
      </c>
      <c r="FT53">
        <v>0</v>
      </c>
      <c r="FU53">
        <v>0</v>
      </c>
      <c r="FV53">
        <v>1</v>
      </c>
      <c r="FW53">
        <v>0</v>
      </c>
      <c r="FX53">
        <v>1</v>
      </c>
      <c r="FY53">
        <v>1</v>
      </c>
      <c r="FZ53">
        <v>0</v>
      </c>
      <c r="GA53">
        <v>0</v>
      </c>
      <c r="GB53">
        <v>0</v>
      </c>
      <c r="GC53">
        <v>0</v>
      </c>
      <c r="GD53">
        <v>0</v>
      </c>
      <c r="GE53">
        <v>0</v>
      </c>
      <c r="GF53">
        <v>0</v>
      </c>
      <c r="GG53">
        <v>0</v>
      </c>
      <c r="GH53">
        <v>0</v>
      </c>
      <c r="GI53">
        <v>0</v>
      </c>
      <c r="GJ53">
        <v>0</v>
      </c>
      <c r="GK53">
        <v>0</v>
      </c>
      <c r="GL53">
        <v>0</v>
      </c>
      <c r="GM53">
        <v>1</v>
      </c>
      <c r="GN53">
        <v>0</v>
      </c>
      <c r="GO53">
        <v>0</v>
      </c>
      <c r="GP53">
        <v>0</v>
      </c>
      <c r="GQ53">
        <v>0</v>
      </c>
      <c r="GR53">
        <v>0</v>
      </c>
      <c r="GS53">
        <v>0</v>
      </c>
      <c r="GT53">
        <v>0</v>
      </c>
      <c r="GU53">
        <v>0</v>
      </c>
      <c r="GV53">
        <v>0</v>
      </c>
      <c r="GW53">
        <v>0</v>
      </c>
      <c r="GX53">
        <v>0</v>
      </c>
      <c r="GY53">
        <v>0</v>
      </c>
      <c r="GZ53">
        <v>0</v>
      </c>
      <c r="HA53">
        <v>0</v>
      </c>
      <c r="HB53">
        <v>1</v>
      </c>
      <c r="HC53">
        <v>0</v>
      </c>
      <c r="HD53">
        <v>1</v>
      </c>
      <c r="HE53">
        <v>0</v>
      </c>
      <c r="HF53">
        <v>0</v>
      </c>
      <c r="HG53">
        <v>0</v>
      </c>
      <c r="HH53">
        <v>0</v>
      </c>
      <c r="HI53">
        <v>0</v>
      </c>
      <c r="HJ53">
        <v>0</v>
      </c>
      <c r="HK53">
        <v>0</v>
      </c>
      <c r="HL53">
        <v>1</v>
      </c>
      <c r="HM53">
        <v>1</v>
      </c>
      <c r="HN53">
        <v>0</v>
      </c>
    </row>
    <row r="54" spans="1:222" x14ac:dyDescent="0.35">
      <c r="A54" t="s">
        <v>231</v>
      </c>
      <c r="B54" s="1">
        <v>43282</v>
      </c>
      <c r="C54" s="1">
        <v>43373</v>
      </c>
      <c r="D54">
        <v>2</v>
      </c>
      <c r="E54">
        <v>1</v>
      </c>
      <c r="F54">
        <v>1</v>
      </c>
      <c r="G54">
        <v>1</v>
      </c>
      <c r="H54">
        <v>0</v>
      </c>
      <c r="I54">
        <v>1</v>
      </c>
      <c r="J54">
        <v>1</v>
      </c>
      <c r="K54">
        <v>0</v>
      </c>
      <c r="L54">
        <v>0</v>
      </c>
      <c r="M54">
        <v>0</v>
      </c>
      <c r="N54">
        <v>0</v>
      </c>
      <c r="O54">
        <v>0</v>
      </c>
      <c r="P54">
        <v>0</v>
      </c>
      <c r="Q54">
        <v>0</v>
      </c>
      <c r="R54">
        <v>0</v>
      </c>
      <c r="S54">
        <v>1</v>
      </c>
      <c r="T54">
        <v>1</v>
      </c>
      <c r="U54">
        <v>0</v>
      </c>
      <c r="V54">
        <v>0</v>
      </c>
      <c r="W54">
        <v>0</v>
      </c>
      <c r="X54">
        <v>0</v>
      </c>
      <c r="Y54">
        <v>0</v>
      </c>
      <c r="Z54">
        <v>1</v>
      </c>
      <c r="AA54">
        <v>0</v>
      </c>
      <c r="AB54">
        <v>0</v>
      </c>
      <c r="AC54">
        <v>1</v>
      </c>
      <c r="AD54">
        <v>0</v>
      </c>
      <c r="AE54">
        <v>1</v>
      </c>
      <c r="AF54">
        <v>0</v>
      </c>
      <c r="AG54">
        <v>0</v>
      </c>
      <c r="AH54">
        <v>0</v>
      </c>
      <c r="AI54">
        <v>0</v>
      </c>
      <c r="AJ54">
        <v>0</v>
      </c>
      <c r="AK54">
        <v>0</v>
      </c>
      <c r="AL54">
        <v>0</v>
      </c>
      <c r="AM54">
        <v>0</v>
      </c>
      <c r="AN54">
        <v>0</v>
      </c>
      <c r="AO54">
        <v>0</v>
      </c>
      <c r="AP54">
        <v>0</v>
      </c>
      <c r="AQ54">
        <v>0</v>
      </c>
      <c r="AR54">
        <v>0</v>
      </c>
      <c r="AS54">
        <v>1</v>
      </c>
      <c r="AT54">
        <v>1</v>
      </c>
      <c r="AU54">
        <v>0</v>
      </c>
      <c r="AV54">
        <v>0</v>
      </c>
      <c r="AW54">
        <v>1</v>
      </c>
      <c r="AX54">
        <v>1</v>
      </c>
      <c r="AY54">
        <v>1</v>
      </c>
      <c r="AZ54">
        <v>0</v>
      </c>
      <c r="BA54">
        <v>0</v>
      </c>
      <c r="BB54">
        <v>0</v>
      </c>
      <c r="BC54">
        <v>0</v>
      </c>
      <c r="BD54">
        <v>0</v>
      </c>
      <c r="BE54">
        <v>0</v>
      </c>
      <c r="BF54">
        <v>1</v>
      </c>
      <c r="BG54">
        <v>1</v>
      </c>
      <c r="BH54">
        <v>0</v>
      </c>
      <c r="BI54">
        <v>0</v>
      </c>
      <c r="BJ54">
        <v>0</v>
      </c>
      <c r="BK54">
        <v>0</v>
      </c>
      <c r="BL54">
        <v>0</v>
      </c>
      <c r="BM54">
        <v>1</v>
      </c>
      <c r="BN54">
        <v>0</v>
      </c>
      <c r="BO54">
        <v>1</v>
      </c>
      <c r="BP54">
        <v>1</v>
      </c>
      <c r="BQ54">
        <v>0</v>
      </c>
      <c r="BR54">
        <v>0</v>
      </c>
      <c r="BS54">
        <v>0</v>
      </c>
      <c r="BT54">
        <v>0</v>
      </c>
      <c r="BU54">
        <v>0</v>
      </c>
      <c r="BV54">
        <v>0</v>
      </c>
      <c r="BW54">
        <v>0</v>
      </c>
      <c r="BX54">
        <v>0</v>
      </c>
      <c r="BY54">
        <v>0</v>
      </c>
      <c r="BZ54">
        <v>0</v>
      </c>
      <c r="CA54">
        <v>0</v>
      </c>
      <c r="CB54">
        <v>0</v>
      </c>
      <c r="CC54">
        <v>0</v>
      </c>
      <c r="CD54">
        <v>1</v>
      </c>
      <c r="CE54">
        <v>0</v>
      </c>
      <c r="CF54">
        <v>0</v>
      </c>
      <c r="CG54">
        <v>0</v>
      </c>
      <c r="CH54">
        <v>0</v>
      </c>
      <c r="CI54">
        <v>0</v>
      </c>
      <c r="CJ54">
        <v>0</v>
      </c>
      <c r="CK54">
        <v>0</v>
      </c>
      <c r="CL54">
        <v>0</v>
      </c>
      <c r="CM54">
        <v>0</v>
      </c>
      <c r="CN54">
        <v>0</v>
      </c>
      <c r="CO54">
        <v>0</v>
      </c>
      <c r="CP54">
        <v>0</v>
      </c>
      <c r="CQ54">
        <v>0</v>
      </c>
      <c r="CR54">
        <v>0</v>
      </c>
      <c r="CS54">
        <v>1</v>
      </c>
      <c r="CT54">
        <v>0</v>
      </c>
      <c r="CU54">
        <v>1</v>
      </c>
      <c r="CV54">
        <v>0</v>
      </c>
      <c r="CW54">
        <v>0</v>
      </c>
      <c r="CX54">
        <v>0</v>
      </c>
      <c r="CY54">
        <v>0</v>
      </c>
      <c r="CZ54">
        <v>0</v>
      </c>
      <c r="DA54">
        <v>0</v>
      </c>
      <c r="DB54">
        <v>0</v>
      </c>
      <c r="DC54">
        <v>1</v>
      </c>
      <c r="DD54">
        <v>1</v>
      </c>
      <c r="DE54">
        <v>1</v>
      </c>
      <c r="DF54">
        <v>1</v>
      </c>
      <c r="DG54">
        <v>0</v>
      </c>
      <c r="DH54">
        <v>1</v>
      </c>
      <c r="DI54">
        <v>1</v>
      </c>
      <c r="DJ54">
        <v>0</v>
      </c>
      <c r="DK54">
        <v>0</v>
      </c>
      <c r="DL54">
        <v>0</v>
      </c>
      <c r="DM54">
        <v>0</v>
      </c>
      <c r="DN54">
        <v>0</v>
      </c>
      <c r="DO54">
        <v>0</v>
      </c>
      <c r="DP54">
        <v>0</v>
      </c>
      <c r="DQ54">
        <v>1</v>
      </c>
      <c r="DR54">
        <v>0</v>
      </c>
      <c r="DS54">
        <v>1</v>
      </c>
      <c r="DT54">
        <v>0</v>
      </c>
      <c r="DU54">
        <v>0</v>
      </c>
      <c r="DV54">
        <v>0</v>
      </c>
      <c r="DW54">
        <v>0</v>
      </c>
      <c r="DX54">
        <v>0</v>
      </c>
      <c r="DY54">
        <v>0</v>
      </c>
      <c r="DZ54">
        <v>0</v>
      </c>
      <c r="EA54">
        <v>0</v>
      </c>
      <c r="EB54">
        <v>1</v>
      </c>
      <c r="EC54">
        <v>0</v>
      </c>
      <c r="ED54">
        <v>0</v>
      </c>
      <c r="EE54">
        <v>1</v>
      </c>
      <c r="EF54">
        <v>0</v>
      </c>
      <c r="EG54">
        <v>1</v>
      </c>
      <c r="EH54">
        <v>0</v>
      </c>
      <c r="EI54">
        <v>0</v>
      </c>
      <c r="EJ54">
        <v>0</v>
      </c>
      <c r="EK54">
        <v>0</v>
      </c>
      <c r="EL54">
        <v>0</v>
      </c>
      <c r="EM54">
        <v>0</v>
      </c>
      <c r="EN54">
        <v>0</v>
      </c>
      <c r="EO54">
        <v>0</v>
      </c>
      <c r="EP54">
        <v>0</v>
      </c>
      <c r="EQ54">
        <v>0</v>
      </c>
      <c r="ER54">
        <v>0</v>
      </c>
      <c r="ES54">
        <v>0</v>
      </c>
      <c r="ET54">
        <v>0</v>
      </c>
      <c r="EU54">
        <v>0</v>
      </c>
      <c r="EV54">
        <v>0</v>
      </c>
      <c r="EW54">
        <v>0</v>
      </c>
      <c r="EX54">
        <v>1</v>
      </c>
      <c r="EY54">
        <v>1</v>
      </c>
      <c r="EZ54">
        <v>0</v>
      </c>
      <c r="FA54">
        <v>0</v>
      </c>
      <c r="FB54">
        <v>0</v>
      </c>
      <c r="FC54">
        <v>1</v>
      </c>
      <c r="FD54">
        <v>0</v>
      </c>
      <c r="FE54">
        <v>0</v>
      </c>
      <c r="FF54">
        <v>1</v>
      </c>
      <c r="FG54">
        <v>1</v>
      </c>
      <c r="FH54">
        <v>1</v>
      </c>
      <c r="FI54">
        <v>0</v>
      </c>
      <c r="FJ54">
        <v>0</v>
      </c>
      <c r="FK54">
        <v>0</v>
      </c>
      <c r="FL54">
        <v>0</v>
      </c>
      <c r="FM54">
        <v>0</v>
      </c>
      <c r="FN54">
        <v>0</v>
      </c>
      <c r="FO54">
        <v>1</v>
      </c>
      <c r="FP54">
        <v>1</v>
      </c>
      <c r="FQ54">
        <v>0</v>
      </c>
      <c r="FR54">
        <v>0</v>
      </c>
      <c r="FS54">
        <v>0</v>
      </c>
      <c r="FT54">
        <v>0</v>
      </c>
      <c r="FU54">
        <v>0</v>
      </c>
      <c r="FV54">
        <v>1</v>
      </c>
      <c r="FW54">
        <v>0</v>
      </c>
      <c r="FX54">
        <v>1</v>
      </c>
      <c r="FY54">
        <v>1</v>
      </c>
      <c r="FZ54">
        <v>0</v>
      </c>
      <c r="GA54">
        <v>0</v>
      </c>
      <c r="GB54">
        <v>0</v>
      </c>
      <c r="GC54">
        <v>0</v>
      </c>
      <c r="GD54">
        <v>0</v>
      </c>
      <c r="GE54">
        <v>0</v>
      </c>
      <c r="GF54">
        <v>0</v>
      </c>
      <c r="GG54">
        <v>0</v>
      </c>
      <c r="GH54">
        <v>0</v>
      </c>
      <c r="GI54">
        <v>0</v>
      </c>
      <c r="GJ54">
        <v>0</v>
      </c>
      <c r="GK54">
        <v>0</v>
      </c>
      <c r="GL54">
        <v>0</v>
      </c>
      <c r="GM54">
        <v>1</v>
      </c>
      <c r="GN54">
        <v>0</v>
      </c>
      <c r="GO54">
        <v>0</v>
      </c>
      <c r="GP54">
        <v>0</v>
      </c>
      <c r="GQ54">
        <v>0</v>
      </c>
      <c r="GR54">
        <v>0</v>
      </c>
      <c r="GS54">
        <v>0</v>
      </c>
      <c r="GT54">
        <v>0</v>
      </c>
      <c r="GU54">
        <v>0</v>
      </c>
      <c r="GV54">
        <v>0</v>
      </c>
      <c r="GW54">
        <v>0</v>
      </c>
      <c r="GX54">
        <v>0</v>
      </c>
      <c r="GY54">
        <v>0</v>
      </c>
      <c r="GZ54">
        <v>0</v>
      </c>
      <c r="HA54">
        <v>0</v>
      </c>
      <c r="HB54">
        <v>1</v>
      </c>
      <c r="HC54">
        <v>0</v>
      </c>
      <c r="HD54">
        <v>1</v>
      </c>
      <c r="HE54">
        <v>0</v>
      </c>
      <c r="HF54">
        <v>0</v>
      </c>
      <c r="HG54">
        <v>0</v>
      </c>
      <c r="HH54">
        <v>0</v>
      </c>
      <c r="HI54">
        <v>0</v>
      </c>
      <c r="HJ54">
        <v>0</v>
      </c>
      <c r="HK54">
        <v>0</v>
      </c>
      <c r="HL54">
        <v>1</v>
      </c>
      <c r="HM54">
        <v>1</v>
      </c>
      <c r="HN54">
        <v>0</v>
      </c>
    </row>
    <row r="55" spans="1:222" x14ac:dyDescent="0.35">
      <c r="A55" t="s">
        <v>231</v>
      </c>
      <c r="B55" s="1">
        <v>43374</v>
      </c>
      <c r="C55" s="1">
        <v>43437</v>
      </c>
      <c r="D55">
        <v>2</v>
      </c>
      <c r="E55">
        <v>1</v>
      </c>
      <c r="F55">
        <v>1</v>
      </c>
      <c r="G55">
        <v>1</v>
      </c>
      <c r="H55">
        <v>0</v>
      </c>
      <c r="I55">
        <v>1</v>
      </c>
      <c r="J55">
        <v>1</v>
      </c>
      <c r="K55">
        <v>0</v>
      </c>
      <c r="L55">
        <v>0</v>
      </c>
      <c r="M55">
        <v>0</v>
      </c>
      <c r="N55">
        <v>0</v>
      </c>
      <c r="O55">
        <v>0</v>
      </c>
      <c r="P55">
        <v>0</v>
      </c>
      <c r="Q55">
        <v>0</v>
      </c>
      <c r="R55">
        <v>0</v>
      </c>
      <c r="S55">
        <v>1</v>
      </c>
      <c r="T55">
        <v>1</v>
      </c>
      <c r="U55">
        <v>0</v>
      </c>
      <c r="V55">
        <v>0</v>
      </c>
      <c r="W55">
        <v>0</v>
      </c>
      <c r="X55">
        <v>0</v>
      </c>
      <c r="Y55">
        <v>0</v>
      </c>
      <c r="Z55">
        <v>1</v>
      </c>
      <c r="AA55">
        <v>0</v>
      </c>
      <c r="AB55">
        <v>0</v>
      </c>
      <c r="AC55">
        <v>1</v>
      </c>
      <c r="AD55">
        <v>0</v>
      </c>
      <c r="AE55">
        <v>1</v>
      </c>
      <c r="AF55">
        <v>0</v>
      </c>
      <c r="AG55">
        <v>0</v>
      </c>
      <c r="AH55">
        <v>0</v>
      </c>
      <c r="AI55">
        <v>0</v>
      </c>
      <c r="AJ55">
        <v>0</v>
      </c>
      <c r="AK55">
        <v>0</v>
      </c>
      <c r="AL55">
        <v>0</v>
      </c>
      <c r="AM55">
        <v>0</v>
      </c>
      <c r="AN55">
        <v>0</v>
      </c>
      <c r="AO55">
        <v>0</v>
      </c>
      <c r="AP55">
        <v>0</v>
      </c>
      <c r="AQ55">
        <v>0</v>
      </c>
      <c r="AR55">
        <v>0</v>
      </c>
      <c r="AS55">
        <v>1</v>
      </c>
      <c r="AT55">
        <v>1</v>
      </c>
      <c r="AU55">
        <v>0</v>
      </c>
      <c r="AV55">
        <v>0</v>
      </c>
      <c r="AW55">
        <v>1</v>
      </c>
      <c r="AX55">
        <v>1</v>
      </c>
      <c r="AY55">
        <v>1</v>
      </c>
      <c r="AZ55">
        <v>0</v>
      </c>
      <c r="BA55">
        <v>0</v>
      </c>
      <c r="BB55">
        <v>0</v>
      </c>
      <c r="BC55">
        <v>0</v>
      </c>
      <c r="BD55">
        <v>0</v>
      </c>
      <c r="BE55">
        <v>0</v>
      </c>
      <c r="BF55">
        <v>1</v>
      </c>
      <c r="BG55">
        <v>1</v>
      </c>
      <c r="BH55">
        <v>0</v>
      </c>
      <c r="BI55">
        <v>0</v>
      </c>
      <c r="BJ55">
        <v>0</v>
      </c>
      <c r="BK55">
        <v>0</v>
      </c>
      <c r="BL55">
        <v>0</v>
      </c>
      <c r="BM55">
        <v>1</v>
      </c>
      <c r="BN55">
        <v>0</v>
      </c>
      <c r="BO55">
        <v>1</v>
      </c>
      <c r="BP55">
        <v>1</v>
      </c>
      <c r="BQ55">
        <v>0</v>
      </c>
      <c r="BR55">
        <v>0</v>
      </c>
      <c r="BS55">
        <v>0</v>
      </c>
      <c r="BT55">
        <v>0</v>
      </c>
      <c r="BU55">
        <v>0</v>
      </c>
      <c r="BV55">
        <v>0</v>
      </c>
      <c r="BW55">
        <v>0</v>
      </c>
      <c r="BX55">
        <v>0</v>
      </c>
      <c r="BY55">
        <v>0</v>
      </c>
      <c r="BZ55">
        <v>0</v>
      </c>
      <c r="CA55">
        <v>0</v>
      </c>
      <c r="CB55">
        <v>0</v>
      </c>
      <c r="CC55">
        <v>0</v>
      </c>
      <c r="CD55">
        <v>1</v>
      </c>
      <c r="CE55">
        <v>0</v>
      </c>
      <c r="CF55">
        <v>0</v>
      </c>
      <c r="CG55">
        <v>0</v>
      </c>
      <c r="CH55">
        <v>0</v>
      </c>
      <c r="CI55">
        <v>0</v>
      </c>
      <c r="CJ55">
        <v>0</v>
      </c>
      <c r="CK55">
        <v>0</v>
      </c>
      <c r="CL55">
        <v>0</v>
      </c>
      <c r="CM55">
        <v>0</v>
      </c>
      <c r="CN55">
        <v>0</v>
      </c>
      <c r="CO55">
        <v>0</v>
      </c>
      <c r="CP55">
        <v>0</v>
      </c>
      <c r="CQ55">
        <v>0</v>
      </c>
      <c r="CR55">
        <v>0</v>
      </c>
      <c r="CS55">
        <v>1</v>
      </c>
      <c r="CT55">
        <v>0</v>
      </c>
      <c r="CU55">
        <v>1</v>
      </c>
      <c r="CV55">
        <v>0</v>
      </c>
      <c r="CW55">
        <v>0</v>
      </c>
      <c r="CX55">
        <v>0</v>
      </c>
      <c r="CY55">
        <v>0</v>
      </c>
      <c r="CZ55">
        <v>0</v>
      </c>
      <c r="DA55">
        <v>0</v>
      </c>
      <c r="DB55">
        <v>0</v>
      </c>
      <c r="DC55">
        <v>1</v>
      </c>
      <c r="DD55">
        <v>1</v>
      </c>
      <c r="DE55">
        <v>1</v>
      </c>
      <c r="DF55">
        <v>1</v>
      </c>
      <c r="DG55">
        <v>0</v>
      </c>
      <c r="DH55">
        <v>1</v>
      </c>
      <c r="DI55">
        <v>1</v>
      </c>
      <c r="DJ55">
        <v>0</v>
      </c>
      <c r="DK55">
        <v>0</v>
      </c>
      <c r="DL55">
        <v>0</v>
      </c>
      <c r="DM55">
        <v>0</v>
      </c>
      <c r="DN55">
        <v>0</v>
      </c>
      <c r="DO55">
        <v>0</v>
      </c>
      <c r="DP55">
        <v>0</v>
      </c>
      <c r="DQ55">
        <v>1</v>
      </c>
      <c r="DR55">
        <v>0</v>
      </c>
      <c r="DS55">
        <v>1</v>
      </c>
      <c r="DT55">
        <v>0</v>
      </c>
      <c r="DU55">
        <v>0</v>
      </c>
      <c r="DV55">
        <v>0</v>
      </c>
      <c r="DW55">
        <v>0</v>
      </c>
      <c r="DX55">
        <v>0</v>
      </c>
      <c r="DY55">
        <v>0</v>
      </c>
      <c r="DZ55">
        <v>0</v>
      </c>
      <c r="EA55">
        <v>0</v>
      </c>
      <c r="EB55">
        <v>1</v>
      </c>
      <c r="EC55">
        <v>0</v>
      </c>
      <c r="ED55">
        <v>0</v>
      </c>
      <c r="EE55">
        <v>1</v>
      </c>
      <c r="EF55">
        <v>0</v>
      </c>
      <c r="EG55">
        <v>1</v>
      </c>
      <c r="EH55">
        <v>0</v>
      </c>
      <c r="EI55">
        <v>0</v>
      </c>
      <c r="EJ55">
        <v>0</v>
      </c>
      <c r="EK55">
        <v>0</v>
      </c>
      <c r="EL55">
        <v>0</v>
      </c>
      <c r="EM55">
        <v>0</v>
      </c>
      <c r="EN55">
        <v>0</v>
      </c>
      <c r="EO55">
        <v>0</v>
      </c>
      <c r="EP55">
        <v>0</v>
      </c>
      <c r="EQ55">
        <v>0</v>
      </c>
      <c r="ER55">
        <v>0</v>
      </c>
      <c r="ES55">
        <v>0</v>
      </c>
      <c r="ET55">
        <v>0</v>
      </c>
      <c r="EU55">
        <v>0</v>
      </c>
      <c r="EV55">
        <v>0</v>
      </c>
      <c r="EW55">
        <v>0</v>
      </c>
      <c r="EX55">
        <v>1</v>
      </c>
      <c r="EY55">
        <v>1</v>
      </c>
      <c r="EZ55">
        <v>0</v>
      </c>
      <c r="FA55">
        <v>0</v>
      </c>
      <c r="FB55">
        <v>0</v>
      </c>
      <c r="FC55">
        <v>1</v>
      </c>
      <c r="FD55">
        <v>0</v>
      </c>
      <c r="FE55">
        <v>0</v>
      </c>
      <c r="FF55">
        <v>1</v>
      </c>
      <c r="FG55">
        <v>1</v>
      </c>
      <c r="FH55">
        <v>1</v>
      </c>
      <c r="FI55">
        <v>0</v>
      </c>
      <c r="FJ55">
        <v>0</v>
      </c>
      <c r="FK55">
        <v>0</v>
      </c>
      <c r="FL55">
        <v>0</v>
      </c>
      <c r="FM55">
        <v>0</v>
      </c>
      <c r="FN55">
        <v>0</v>
      </c>
      <c r="FO55">
        <v>1</v>
      </c>
      <c r="FP55">
        <v>1</v>
      </c>
      <c r="FQ55">
        <v>0</v>
      </c>
      <c r="FR55">
        <v>0</v>
      </c>
      <c r="FS55">
        <v>0</v>
      </c>
      <c r="FT55">
        <v>0</v>
      </c>
      <c r="FU55">
        <v>0</v>
      </c>
      <c r="FV55">
        <v>1</v>
      </c>
      <c r="FW55">
        <v>0</v>
      </c>
      <c r="FX55">
        <v>1</v>
      </c>
      <c r="FY55">
        <v>1</v>
      </c>
      <c r="FZ55">
        <v>0</v>
      </c>
      <c r="GA55">
        <v>0</v>
      </c>
      <c r="GB55">
        <v>0</v>
      </c>
      <c r="GC55">
        <v>0</v>
      </c>
      <c r="GD55">
        <v>0</v>
      </c>
      <c r="GE55">
        <v>0</v>
      </c>
      <c r="GF55">
        <v>0</v>
      </c>
      <c r="GG55">
        <v>0</v>
      </c>
      <c r="GH55">
        <v>0</v>
      </c>
      <c r="GI55">
        <v>0</v>
      </c>
      <c r="GJ55">
        <v>0</v>
      </c>
      <c r="GK55">
        <v>0</v>
      </c>
      <c r="GL55">
        <v>0</v>
      </c>
      <c r="GM55">
        <v>1</v>
      </c>
      <c r="GN55">
        <v>0</v>
      </c>
      <c r="GO55">
        <v>0</v>
      </c>
      <c r="GP55">
        <v>0</v>
      </c>
      <c r="GQ55">
        <v>0</v>
      </c>
      <c r="GR55">
        <v>0</v>
      </c>
      <c r="GS55">
        <v>0</v>
      </c>
      <c r="GT55">
        <v>0</v>
      </c>
      <c r="GU55">
        <v>0</v>
      </c>
      <c r="GV55">
        <v>0</v>
      </c>
      <c r="GW55">
        <v>0</v>
      </c>
      <c r="GX55">
        <v>0</v>
      </c>
      <c r="GY55">
        <v>0</v>
      </c>
      <c r="GZ55">
        <v>0</v>
      </c>
      <c r="HA55">
        <v>0</v>
      </c>
      <c r="HB55">
        <v>1</v>
      </c>
      <c r="HC55">
        <v>0</v>
      </c>
      <c r="HD55">
        <v>1</v>
      </c>
      <c r="HE55">
        <v>0</v>
      </c>
      <c r="HF55">
        <v>0</v>
      </c>
      <c r="HG55">
        <v>0</v>
      </c>
      <c r="HH55">
        <v>0</v>
      </c>
      <c r="HI55">
        <v>0</v>
      </c>
      <c r="HJ55">
        <v>0</v>
      </c>
      <c r="HK55">
        <v>0</v>
      </c>
      <c r="HL55">
        <v>1</v>
      </c>
      <c r="HM55">
        <v>1</v>
      </c>
      <c r="HN55">
        <v>0</v>
      </c>
    </row>
    <row r="56" spans="1:222" x14ac:dyDescent="0.35">
      <c r="A56" t="s">
        <v>231</v>
      </c>
      <c r="B56" s="1">
        <v>43438</v>
      </c>
      <c r="C56" s="1">
        <v>43465</v>
      </c>
      <c r="D56">
        <v>2</v>
      </c>
      <c r="E56">
        <v>1</v>
      </c>
      <c r="F56">
        <v>1</v>
      </c>
      <c r="G56">
        <v>1</v>
      </c>
      <c r="H56">
        <v>1</v>
      </c>
      <c r="I56">
        <v>1</v>
      </c>
      <c r="J56">
        <v>1</v>
      </c>
      <c r="K56">
        <v>0</v>
      </c>
      <c r="L56">
        <v>0</v>
      </c>
      <c r="M56">
        <v>0</v>
      </c>
      <c r="N56">
        <v>0</v>
      </c>
      <c r="O56">
        <v>0</v>
      </c>
      <c r="P56">
        <v>0</v>
      </c>
      <c r="Q56">
        <v>0</v>
      </c>
      <c r="R56">
        <v>1</v>
      </c>
      <c r="S56">
        <v>1</v>
      </c>
      <c r="T56">
        <v>1</v>
      </c>
      <c r="U56">
        <v>0</v>
      </c>
      <c r="V56">
        <v>0</v>
      </c>
      <c r="W56">
        <v>0</v>
      </c>
      <c r="X56">
        <v>0</v>
      </c>
      <c r="Y56">
        <v>0</v>
      </c>
      <c r="Z56">
        <v>1</v>
      </c>
      <c r="AA56">
        <v>0</v>
      </c>
      <c r="AB56">
        <v>0</v>
      </c>
      <c r="AC56">
        <v>1</v>
      </c>
      <c r="AD56">
        <v>1</v>
      </c>
      <c r="AE56">
        <v>1</v>
      </c>
      <c r="AF56">
        <v>0</v>
      </c>
      <c r="AG56">
        <v>0</v>
      </c>
      <c r="AH56">
        <v>1</v>
      </c>
      <c r="AI56">
        <v>0</v>
      </c>
      <c r="AJ56">
        <v>0</v>
      </c>
      <c r="AK56">
        <v>0</v>
      </c>
      <c r="AL56">
        <v>0</v>
      </c>
      <c r="AM56">
        <v>0</v>
      </c>
      <c r="AN56">
        <v>0</v>
      </c>
      <c r="AO56">
        <v>0</v>
      </c>
      <c r="AP56">
        <v>0</v>
      </c>
      <c r="AQ56">
        <v>0</v>
      </c>
      <c r="AR56">
        <v>0</v>
      </c>
      <c r="AS56">
        <v>1</v>
      </c>
      <c r="AT56">
        <v>1</v>
      </c>
      <c r="AU56">
        <v>0</v>
      </c>
      <c r="AV56">
        <v>0</v>
      </c>
      <c r="AW56">
        <v>1</v>
      </c>
      <c r="AX56">
        <v>1</v>
      </c>
      <c r="AY56">
        <v>1</v>
      </c>
      <c r="AZ56">
        <v>0</v>
      </c>
      <c r="BA56">
        <v>0</v>
      </c>
      <c r="BB56">
        <v>0</v>
      </c>
      <c r="BC56">
        <v>0</v>
      </c>
      <c r="BD56">
        <v>0</v>
      </c>
      <c r="BE56">
        <v>0</v>
      </c>
      <c r="BF56">
        <v>1</v>
      </c>
      <c r="BG56">
        <v>1</v>
      </c>
      <c r="BH56">
        <v>1</v>
      </c>
      <c r="BI56">
        <v>0</v>
      </c>
      <c r="BJ56">
        <v>0</v>
      </c>
      <c r="BK56">
        <v>0</v>
      </c>
      <c r="BL56">
        <v>0</v>
      </c>
      <c r="BM56">
        <v>1</v>
      </c>
      <c r="BN56">
        <v>1</v>
      </c>
      <c r="BO56">
        <v>1</v>
      </c>
      <c r="BP56">
        <v>1</v>
      </c>
      <c r="BQ56">
        <v>0</v>
      </c>
      <c r="BR56">
        <v>0</v>
      </c>
      <c r="BS56">
        <v>0</v>
      </c>
      <c r="BT56">
        <v>0</v>
      </c>
      <c r="BU56">
        <v>0</v>
      </c>
      <c r="BV56">
        <v>0</v>
      </c>
      <c r="BW56">
        <v>0</v>
      </c>
      <c r="BX56">
        <v>0</v>
      </c>
      <c r="BY56">
        <v>0</v>
      </c>
      <c r="BZ56">
        <v>0</v>
      </c>
      <c r="CA56">
        <v>0</v>
      </c>
      <c r="CB56">
        <v>0</v>
      </c>
      <c r="CC56">
        <v>0</v>
      </c>
      <c r="CD56">
        <v>1</v>
      </c>
      <c r="CE56">
        <v>0</v>
      </c>
      <c r="CF56">
        <v>0</v>
      </c>
      <c r="CG56">
        <v>0</v>
      </c>
      <c r="CH56">
        <v>0</v>
      </c>
      <c r="CI56">
        <v>0</v>
      </c>
      <c r="CJ56">
        <v>0</v>
      </c>
      <c r="CK56">
        <v>0</v>
      </c>
      <c r="CL56">
        <v>0</v>
      </c>
      <c r="CM56">
        <v>0</v>
      </c>
      <c r="CN56">
        <v>0</v>
      </c>
      <c r="CO56">
        <v>0</v>
      </c>
      <c r="CP56">
        <v>0</v>
      </c>
      <c r="CQ56">
        <v>0</v>
      </c>
      <c r="CR56">
        <v>0</v>
      </c>
      <c r="CS56">
        <v>1</v>
      </c>
      <c r="CT56">
        <v>0</v>
      </c>
      <c r="CU56">
        <v>1</v>
      </c>
      <c r="CV56">
        <v>0</v>
      </c>
      <c r="CW56">
        <v>0</v>
      </c>
      <c r="CX56">
        <v>0</v>
      </c>
      <c r="CY56">
        <v>0</v>
      </c>
      <c r="CZ56">
        <v>0</v>
      </c>
      <c r="DA56">
        <v>0</v>
      </c>
      <c r="DB56">
        <v>0</v>
      </c>
      <c r="DC56">
        <v>1</v>
      </c>
      <c r="DD56">
        <v>1</v>
      </c>
      <c r="DE56">
        <v>1</v>
      </c>
      <c r="DF56">
        <v>1</v>
      </c>
      <c r="DG56">
        <v>1</v>
      </c>
      <c r="DH56">
        <v>1</v>
      </c>
      <c r="DI56">
        <v>1</v>
      </c>
      <c r="DJ56">
        <v>0</v>
      </c>
      <c r="DK56">
        <v>0</v>
      </c>
      <c r="DL56">
        <v>0</v>
      </c>
      <c r="DM56">
        <v>0</v>
      </c>
      <c r="DN56">
        <v>0</v>
      </c>
      <c r="DO56">
        <v>0</v>
      </c>
      <c r="DP56">
        <v>0</v>
      </c>
      <c r="DQ56">
        <v>1</v>
      </c>
      <c r="DR56">
        <v>1</v>
      </c>
      <c r="DS56">
        <v>1</v>
      </c>
      <c r="DT56">
        <v>0</v>
      </c>
      <c r="DU56">
        <v>0</v>
      </c>
      <c r="DV56">
        <v>0</v>
      </c>
      <c r="DW56">
        <v>0</v>
      </c>
      <c r="DX56">
        <v>0</v>
      </c>
      <c r="DY56">
        <v>0</v>
      </c>
      <c r="DZ56">
        <v>0</v>
      </c>
      <c r="EA56">
        <v>0</v>
      </c>
      <c r="EB56">
        <v>1</v>
      </c>
      <c r="EC56">
        <v>0</v>
      </c>
      <c r="ED56">
        <v>0</v>
      </c>
      <c r="EE56">
        <v>1</v>
      </c>
      <c r="EF56">
        <v>1</v>
      </c>
      <c r="EG56">
        <v>1</v>
      </c>
      <c r="EH56">
        <v>0</v>
      </c>
      <c r="EI56">
        <v>0</v>
      </c>
      <c r="EJ56">
        <v>0</v>
      </c>
      <c r="EK56">
        <v>0</v>
      </c>
      <c r="EL56">
        <v>1</v>
      </c>
      <c r="EM56">
        <v>0</v>
      </c>
      <c r="EN56">
        <v>0</v>
      </c>
      <c r="EO56">
        <v>0</v>
      </c>
      <c r="EP56">
        <v>0</v>
      </c>
      <c r="EQ56">
        <v>0</v>
      </c>
      <c r="ER56">
        <v>0</v>
      </c>
      <c r="ES56">
        <v>0</v>
      </c>
      <c r="ET56">
        <v>0</v>
      </c>
      <c r="EU56">
        <v>0</v>
      </c>
      <c r="EV56">
        <v>0</v>
      </c>
      <c r="EW56">
        <v>0</v>
      </c>
      <c r="EX56">
        <v>1</v>
      </c>
      <c r="EY56">
        <v>1</v>
      </c>
      <c r="EZ56">
        <v>0</v>
      </c>
      <c r="FA56">
        <v>0</v>
      </c>
      <c r="FB56">
        <v>0</v>
      </c>
      <c r="FC56">
        <v>1</v>
      </c>
      <c r="FD56">
        <v>0</v>
      </c>
      <c r="FE56">
        <v>0</v>
      </c>
      <c r="FF56">
        <v>1</v>
      </c>
      <c r="FG56">
        <v>1</v>
      </c>
      <c r="FH56">
        <v>1</v>
      </c>
      <c r="FI56">
        <v>0</v>
      </c>
      <c r="FJ56">
        <v>0</v>
      </c>
      <c r="FK56">
        <v>0</v>
      </c>
      <c r="FL56">
        <v>0</v>
      </c>
      <c r="FM56">
        <v>0</v>
      </c>
      <c r="FN56">
        <v>0</v>
      </c>
      <c r="FO56">
        <v>1</v>
      </c>
      <c r="FP56">
        <v>1</v>
      </c>
      <c r="FQ56">
        <v>1</v>
      </c>
      <c r="FR56">
        <v>0</v>
      </c>
      <c r="FS56">
        <v>0</v>
      </c>
      <c r="FT56">
        <v>0</v>
      </c>
      <c r="FU56">
        <v>0</v>
      </c>
      <c r="FV56">
        <v>1</v>
      </c>
      <c r="FW56">
        <v>1</v>
      </c>
      <c r="FX56">
        <v>1</v>
      </c>
      <c r="FY56">
        <v>1</v>
      </c>
      <c r="FZ56">
        <v>0</v>
      </c>
      <c r="GA56">
        <v>0</v>
      </c>
      <c r="GB56">
        <v>0</v>
      </c>
      <c r="GC56">
        <v>0</v>
      </c>
      <c r="GD56">
        <v>0</v>
      </c>
      <c r="GE56">
        <v>0</v>
      </c>
      <c r="GF56">
        <v>0</v>
      </c>
      <c r="GG56">
        <v>0</v>
      </c>
      <c r="GH56">
        <v>0</v>
      </c>
      <c r="GI56">
        <v>0</v>
      </c>
      <c r="GJ56">
        <v>0</v>
      </c>
      <c r="GK56">
        <v>0</v>
      </c>
      <c r="GL56">
        <v>0</v>
      </c>
      <c r="GM56">
        <v>1</v>
      </c>
      <c r="GN56">
        <v>0</v>
      </c>
      <c r="GO56">
        <v>0</v>
      </c>
      <c r="GP56">
        <v>0</v>
      </c>
      <c r="GQ56">
        <v>0</v>
      </c>
      <c r="GR56">
        <v>0</v>
      </c>
      <c r="GS56">
        <v>0</v>
      </c>
      <c r="GT56">
        <v>0</v>
      </c>
      <c r="GU56">
        <v>0</v>
      </c>
      <c r="GV56">
        <v>0</v>
      </c>
      <c r="GW56">
        <v>0</v>
      </c>
      <c r="GX56">
        <v>0</v>
      </c>
      <c r="GY56">
        <v>0</v>
      </c>
      <c r="GZ56">
        <v>0</v>
      </c>
      <c r="HA56">
        <v>0</v>
      </c>
      <c r="HB56">
        <v>1</v>
      </c>
      <c r="HC56">
        <v>0</v>
      </c>
      <c r="HD56">
        <v>1</v>
      </c>
      <c r="HE56">
        <v>0</v>
      </c>
      <c r="HF56">
        <v>0</v>
      </c>
      <c r="HG56">
        <v>0</v>
      </c>
      <c r="HH56">
        <v>0</v>
      </c>
      <c r="HI56">
        <v>0</v>
      </c>
      <c r="HJ56">
        <v>0</v>
      </c>
      <c r="HK56">
        <v>0</v>
      </c>
      <c r="HL56">
        <v>1</v>
      </c>
      <c r="HM56">
        <v>1</v>
      </c>
      <c r="HN56">
        <v>0</v>
      </c>
    </row>
    <row r="57" spans="1:222" x14ac:dyDescent="0.35">
      <c r="A57" t="s">
        <v>231</v>
      </c>
      <c r="B57" s="1">
        <v>43466</v>
      </c>
      <c r="C57" s="1">
        <v>43466</v>
      </c>
      <c r="D57">
        <v>2</v>
      </c>
      <c r="E57">
        <v>1</v>
      </c>
      <c r="F57">
        <v>1</v>
      </c>
      <c r="G57">
        <v>1</v>
      </c>
      <c r="H57">
        <v>1</v>
      </c>
      <c r="I57">
        <v>1</v>
      </c>
      <c r="J57">
        <v>1</v>
      </c>
      <c r="K57">
        <v>1</v>
      </c>
      <c r="L57">
        <v>0</v>
      </c>
      <c r="M57">
        <v>0</v>
      </c>
      <c r="N57">
        <v>0</v>
      </c>
      <c r="O57">
        <v>0</v>
      </c>
      <c r="P57">
        <v>0</v>
      </c>
      <c r="Q57">
        <v>0</v>
      </c>
      <c r="R57">
        <v>1</v>
      </c>
      <c r="S57">
        <v>1</v>
      </c>
      <c r="T57">
        <v>1</v>
      </c>
      <c r="U57">
        <v>0</v>
      </c>
      <c r="V57">
        <v>0</v>
      </c>
      <c r="W57">
        <v>0</v>
      </c>
      <c r="X57">
        <v>0</v>
      </c>
      <c r="Y57">
        <v>0</v>
      </c>
      <c r="Z57">
        <v>1</v>
      </c>
      <c r="AA57">
        <v>0</v>
      </c>
      <c r="AB57">
        <v>0</v>
      </c>
      <c r="AC57">
        <v>1</v>
      </c>
      <c r="AD57">
        <v>1</v>
      </c>
      <c r="AE57">
        <v>1</v>
      </c>
      <c r="AF57">
        <v>0</v>
      </c>
      <c r="AG57">
        <v>0</v>
      </c>
      <c r="AH57">
        <v>1</v>
      </c>
      <c r="AI57">
        <v>0</v>
      </c>
      <c r="AJ57">
        <v>0</v>
      </c>
      <c r="AK57">
        <v>0</v>
      </c>
      <c r="AL57">
        <v>0</v>
      </c>
      <c r="AM57">
        <v>0</v>
      </c>
      <c r="AN57">
        <v>0</v>
      </c>
      <c r="AO57">
        <v>0</v>
      </c>
      <c r="AP57">
        <v>0</v>
      </c>
      <c r="AQ57">
        <v>0</v>
      </c>
      <c r="AR57">
        <v>0</v>
      </c>
      <c r="AS57">
        <v>1</v>
      </c>
      <c r="AT57">
        <v>1</v>
      </c>
      <c r="AU57">
        <v>0</v>
      </c>
      <c r="AV57">
        <v>0</v>
      </c>
      <c r="AW57">
        <v>1</v>
      </c>
      <c r="AX57">
        <v>1</v>
      </c>
      <c r="AY57">
        <v>1</v>
      </c>
      <c r="AZ57">
        <v>0</v>
      </c>
      <c r="BA57">
        <v>0</v>
      </c>
      <c r="BB57">
        <v>0</v>
      </c>
      <c r="BC57">
        <v>0</v>
      </c>
      <c r="BD57">
        <v>0</v>
      </c>
      <c r="BE57">
        <v>0</v>
      </c>
      <c r="BF57">
        <v>1</v>
      </c>
      <c r="BG57">
        <v>1</v>
      </c>
      <c r="BH57">
        <v>1</v>
      </c>
      <c r="BI57">
        <v>0</v>
      </c>
      <c r="BJ57">
        <v>0</v>
      </c>
      <c r="BK57">
        <v>0</v>
      </c>
      <c r="BL57">
        <v>0</v>
      </c>
      <c r="BM57">
        <v>1</v>
      </c>
      <c r="BN57">
        <v>1</v>
      </c>
      <c r="BO57">
        <v>1</v>
      </c>
      <c r="BP57">
        <v>1</v>
      </c>
      <c r="BQ57">
        <v>0</v>
      </c>
      <c r="BR57">
        <v>0</v>
      </c>
      <c r="BS57">
        <v>0</v>
      </c>
      <c r="BT57">
        <v>0</v>
      </c>
      <c r="BU57">
        <v>0</v>
      </c>
      <c r="BV57">
        <v>0</v>
      </c>
      <c r="BW57">
        <v>0</v>
      </c>
      <c r="BX57">
        <v>0</v>
      </c>
      <c r="BY57">
        <v>0</v>
      </c>
      <c r="BZ57">
        <v>0</v>
      </c>
      <c r="CA57">
        <v>0</v>
      </c>
      <c r="CB57">
        <v>0</v>
      </c>
      <c r="CC57">
        <v>0</v>
      </c>
      <c r="CD57">
        <v>1</v>
      </c>
      <c r="CE57">
        <v>0</v>
      </c>
      <c r="CF57">
        <v>0</v>
      </c>
      <c r="CG57">
        <v>0</v>
      </c>
      <c r="CH57">
        <v>0</v>
      </c>
      <c r="CI57">
        <v>0</v>
      </c>
      <c r="CJ57">
        <v>0</v>
      </c>
      <c r="CK57">
        <v>0</v>
      </c>
      <c r="CL57">
        <v>0</v>
      </c>
      <c r="CM57">
        <v>0</v>
      </c>
      <c r="CN57">
        <v>0</v>
      </c>
      <c r="CO57">
        <v>0</v>
      </c>
      <c r="CP57">
        <v>0</v>
      </c>
      <c r="CQ57">
        <v>0</v>
      </c>
      <c r="CR57">
        <v>0</v>
      </c>
      <c r="CS57">
        <v>1</v>
      </c>
      <c r="CT57">
        <v>0</v>
      </c>
      <c r="CU57">
        <v>1</v>
      </c>
      <c r="CV57">
        <v>0</v>
      </c>
      <c r="CW57">
        <v>0</v>
      </c>
      <c r="CX57">
        <v>0</v>
      </c>
      <c r="CY57">
        <v>0</v>
      </c>
      <c r="CZ57">
        <v>0</v>
      </c>
      <c r="DA57">
        <v>0</v>
      </c>
      <c r="DB57">
        <v>0</v>
      </c>
      <c r="DC57">
        <v>1</v>
      </c>
      <c r="DD57">
        <v>1</v>
      </c>
      <c r="DE57">
        <v>1</v>
      </c>
      <c r="DF57">
        <v>1</v>
      </c>
      <c r="DG57">
        <v>1</v>
      </c>
      <c r="DH57">
        <v>1</v>
      </c>
      <c r="DI57">
        <v>1</v>
      </c>
      <c r="DJ57">
        <v>1</v>
      </c>
      <c r="DK57">
        <v>0</v>
      </c>
      <c r="DL57">
        <v>0</v>
      </c>
      <c r="DM57">
        <v>0</v>
      </c>
      <c r="DN57">
        <v>0</v>
      </c>
      <c r="DO57">
        <v>0</v>
      </c>
      <c r="DP57">
        <v>0</v>
      </c>
      <c r="DQ57">
        <v>1</v>
      </c>
      <c r="DR57">
        <v>1</v>
      </c>
      <c r="DS57">
        <v>1</v>
      </c>
      <c r="DT57">
        <v>0</v>
      </c>
      <c r="DU57">
        <v>0</v>
      </c>
      <c r="DV57">
        <v>0</v>
      </c>
      <c r="DW57">
        <v>0</v>
      </c>
      <c r="DX57">
        <v>0</v>
      </c>
      <c r="DY57">
        <v>0</v>
      </c>
      <c r="DZ57">
        <v>0</v>
      </c>
      <c r="EA57">
        <v>0</v>
      </c>
      <c r="EB57">
        <v>1</v>
      </c>
      <c r="EC57">
        <v>0</v>
      </c>
      <c r="ED57">
        <v>0</v>
      </c>
      <c r="EE57">
        <v>1</v>
      </c>
      <c r="EF57">
        <v>1</v>
      </c>
      <c r="EG57">
        <v>1</v>
      </c>
      <c r="EH57">
        <v>0</v>
      </c>
      <c r="EI57">
        <v>0</v>
      </c>
      <c r="EJ57">
        <v>0</v>
      </c>
      <c r="EK57">
        <v>0</v>
      </c>
      <c r="EL57">
        <v>1</v>
      </c>
      <c r="EM57">
        <v>0</v>
      </c>
      <c r="EN57">
        <v>0</v>
      </c>
      <c r="EO57">
        <v>0</v>
      </c>
      <c r="EP57">
        <v>0</v>
      </c>
      <c r="EQ57">
        <v>0</v>
      </c>
      <c r="ER57">
        <v>0</v>
      </c>
      <c r="ES57">
        <v>0</v>
      </c>
      <c r="ET57">
        <v>0</v>
      </c>
      <c r="EU57">
        <v>0</v>
      </c>
      <c r="EV57">
        <v>0</v>
      </c>
      <c r="EW57">
        <v>0</v>
      </c>
      <c r="EX57">
        <v>1</v>
      </c>
      <c r="EY57">
        <v>1</v>
      </c>
      <c r="EZ57">
        <v>0</v>
      </c>
      <c r="FA57">
        <v>0</v>
      </c>
      <c r="FB57">
        <v>0</v>
      </c>
      <c r="FC57">
        <v>1</v>
      </c>
      <c r="FD57">
        <v>0</v>
      </c>
      <c r="FE57">
        <v>0</v>
      </c>
      <c r="FF57">
        <v>1</v>
      </c>
      <c r="FG57">
        <v>1</v>
      </c>
      <c r="FH57">
        <v>1</v>
      </c>
      <c r="FI57">
        <v>0</v>
      </c>
      <c r="FJ57">
        <v>0</v>
      </c>
      <c r="FK57">
        <v>0</v>
      </c>
      <c r="FL57">
        <v>0</v>
      </c>
      <c r="FM57">
        <v>0</v>
      </c>
      <c r="FN57">
        <v>0</v>
      </c>
      <c r="FO57">
        <v>1</v>
      </c>
      <c r="FP57">
        <v>1</v>
      </c>
      <c r="FQ57">
        <v>1</v>
      </c>
      <c r="FR57">
        <v>0</v>
      </c>
      <c r="FS57">
        <v>0</v>
      </c>
      <c r="FT57">
        <v>0</v>
      </c>
      <c r="FU57">
        <v>0</v>
      </c>
      <c r="FV57">
        <v>1</v>
      </c>
      <c r="FW57">
        <v>1</v>
      </c>
      <c r="FX57">
        <v>1</v>
      </c>
      <c r="FY57">
        <v>1</v>
      </c>
      <c r="FZ57">
        <v>0</v>
      </c>
      <c r="GA57">
        <v>0</v>
      </c>
      <c r="GB57">
        <v>0</v>
      </c>
      <c r="GC57">
        <v>0</v>
      </c>
      <c r="GD57">
        <v>0</v>
      </c>
      <c r="GE57">
        <v>0</v>
      </c>
      <c r="GF57">
        <v>0</v>
      </c>
      <c r="GG57">
        <v>0</v>
      </c>
      <c r="GH57">
        <v>0</v>
      </c>
      <c r="GI57">
        <v>0</v>
      </c>
      <c r="GJ57">
        <v>0</v>
      </c>
      <c r="GK57">
        <v>0</v>
      </c>
      <c r="GL57">
        <v>0</v>
      </c>
      <c r="GM57">
        <v>1</v>
      </c>
      <c r="GN57">
        <v>0</v>
      </c>
      <c r="GO57">
        <v>0</v>
      </c>
      <c r="GP57">
        <v>0</v>
      </c>
      <c r="GQ57">
        <v>0</v>
      </c>
      <c r="GR57">
        <v>0</v>
      </c>
      <c r="GS57">
        <v>0</v>
      </c>
      <c r="GT57">
        <v>0</v>
      </c>
      <c r="GU57">
        <v>0</v>
      </c>
      <c r="GV57">
        <v>0</v>
      </c>
      <c r="GW57">
        <v>0</v>
      </c>
      <c r="GX57">
        <v>0</v>
      </c>
      <c r="GY57">
        <v>0</v>
      </c>
      <c r="GZ57">
        <v>0</v>
      </c>
      <c r="HA57">
        <v>0</v>
      </c>
      <c r="HB57">
        <v>1</v>
      </c>
      <c r="HC57">
        <v>0</v>
      </c>
      <c r="HD57">
        <v>1</v>
      </c>
      <c r="HE57">
        <v>0</v>
      </c>
      <c r="HF57">
        <v>0</v>
      </c>
      <c r="HG57">
        <v>0</v>
      </c>
      <c r="HH57">
        <v>0</v>
      </c>
      <c r="HI57">
        <v>0</v>
      </c>
      <c r="HJ57">
        <v>0</v>
      </c>
      <c r="HK57">
        <v>0</v>
      </c>
      <c r="HL57">
        <v>1</v>
      </c>
      <c r="HM57">
        <v>1</v>
      </c>
      <c r="HN57">
        <v>0</v>
      </c>
    </row>
    <row r="58" spans="1:222" x14ac:dyDescent="0.35">
      <c r="A58" t="s">
        <v>231</v>
      </c>
      <c r="B58" s="1">
        <v>43467</v>
      </c>
      <c r="C58" s="1">
        <v>43501</v>
      </c>
      <c r="D58">
        <v>2</v>
      </c>
      <c r="E58">
        <v>1</v>
      </c>
      <c r="F58">
        <v>1</v>
      </c>
      <c r="G58">
        <v>1</v>
      </c>
      <c r="H58">
        <v>1</v>
      </c>
      <c r="I58">
        <v>1</v>
      </c>
      <c r="J58">
        <v>1</v>
      </c>
      <c r="K58">
        <v>1</v>
      </c>
      <c r="L58">
        <v>1</v>
      </c>
      <c r="M58">
        <v>0</v>
      </c>
      <c r="N58">
        <v>0</v>
      </c>
      <c r="O58">
        <v>0</v>
      </c>
      <c r="P58">
        <v>0</v>
      </c>
      <c r="Q58">
        <v>0</v>
      </c>
      <c r="R58">
        <v>1</v>
      </c>
      <c r="S58">
        <v>1</v>
      </c>
      <c r="T58">
        <v>1</v>
      </c>
      <c r="U58">
        <v>0</v>
      </c>
      <c r="V58">
        <v>0</v>
      </c>
      <c r="W58">
        <v>0</v>
      </c>
      <c r="X58">
        <v>0</v>
      </c>
      <c r="Y58">
        <v>0</v>
      </c>
      <c r="Z58">
        <v>1</v>
      </c>
      <c r="AA58">
        <v>0</v>
      </c>
      <c r="AB58">
        <v>0</v>
      </c>
      <c r="AC58">
        <v>1</v>
      </c>
      <c r="AD58">
        <v>1</v>
      </c>
      <c r="AE58">
        <v>1</v>
      </c>
      <c r="AF58">
        <v>0</v>
      </c>
      <c r="AG58">
        <v>0</v>
      </c>
      <c r="AH58">
        <v>1</v>
      </c>
      <c r="AI58">
        <v>0</v>
      </c>
      <c r="AJ58">
        <v>0</v>
      </c>
      <c r="AK58">
        <v>0</v>
      </c>
      <c r="AL58">
        <v>0</v>
      </c>
      <c r="AM58">
        <v>0</v>
      </c>
      <c r="AN58">
        <v>0</v>
      </c>
      <c r="AO58">
        <v>0</v>
      </c>
      <c r="AP58">
        <v>0</v>
      </c>
      <c r="AQ58">
        <v>0</v>
      </c>
      <c r="AR58">
        <v>0</v>
      </c>
      <c r="AS58">
        <v>1</v>
      </c>
      <c r="AT58">
        <v>1</v>
      </c>
      <c r="AU58">
        <v>0</v>
      </c>
      <c r="AV58">
        <v>0</v>
      </c>
      <c r="AW58">
        <v>1</v>
      </c>
      <c r="AX58">
        <v>1</v>
      </c>
      <c r="AY58">
        <v>1</v>
      </c>
      <c r="AZ58">
        <v>0</v>
      </c>
      <c r="BA58">
        <v>0</v>
      </c>
      <c r="BB58">
        <v>0</v>
      </c>
      <c r="BC58">
        <v>0</v>
      </c>
      <c r="BD58">
        <v>0</v>
      </c>
      <c r="BE58">
        <v>0</v>
      </c>
      <c r="BF58">
        <v>1</v>
      </c>
      <c r="BG58">
        <v>1</v>
      </c>
      <c r="BH58">
        <v>1</v>
      </c>
      <c r="BI58">
        <v>0</v>
      </c>
      <c r="BJ58">
        <v>0</v>
      </c>
      <c r="BK58">
        <v>0</v>
      </c>
      <c r="BL58">
        <v>0</v>
      </c>
      <c r="BM58">
        <v>1</v>
      </c>
      <c r="BN58">
        <v>1</v>
      </c>
      <c r="BO58">
        <v>1</v>
      </c>
      <c r="BP58">
        <v>1</v>
      </c>
      <c r="BQ58">
        <v>0</v>
      </c>
      <c r="BR58">
        <v>0</v>
      </c>
      <c r="BS58">
        <v>0</v>
      </c>
      <c r="BT58">
        <v>0</v>
      </c>
      <c r="BU58">
        <v>0</v>
      </c>
      <c r="BV58">
        <v>0</v>
      </c>
      <c r="BW58">
        <v>0</v>
      </c>
      <c r="BX58">
        <v>0</v>
      </c>
      <c r="BY58">
        <v>0</v>
      </c>
      <c r="BZ58">
        <v>0</v>
      </c>
      <c r="CA58">
        <v>0</v>
      </c>
      <c r="CB58">
        <v>0</v>
      </c>
      <c r="CC58">
        <v>0</v>
      </c>
      <c r="CD58">
        <v>1</v>
      </c>
      <c r="CE58">
        <v>0</v>
      </c>
      <c r="CF58">
        <v>0</v>
      </c>
      <c r="CG58">
        <v>0</v>
      </c>
      <c r="CH58">
        <v>0</v>
      </c>
      <c r="CI58">
        <v>0</v>
      </c>
      <c r="CJ58">
        <v>0</v>
      </c>
      <c r="CK58">
        <v>0</v>
      </c>
      <c r="CL58">
        <v>0</v>
      </c>
      <c r="CM58">
        <v>0</v>
      </c>
      <c r="CN58">
        <v>0</v>
      </c>
      <c r="CO58">
        <v>0</v>
      </c>
      <c r="CP58">
        <v>0</v>
      </c>
      <c r="CQ58">
        <v>0</v>
      </c>
      <c r="CR58">
        <v>0</v>
      </c>
      <c r="CS58">
        <v>1</v>
      </c>
      <c r="CT58">
        <v>0</v>
      </c>
      <c r="CU58">
        <v>1</v>
      </c>
      <c r="CV58">
        <v>0</v>
      </c>
      <c r="CW58">
        <v>0</v>
      </c>
      <c r="CX58">
        <v>0</v>
      </c>
      <c r="CY58">
        <v>0</v>
      </c>
      <c r="CZ58">
        <v>0</v>
      </c>
      <c r="DA58">
        <v>0</v>
      </c>
      <c r="DB58">
        <v>0</v>
      </c>
      <c r="DC58">
        <v>1</v>
      </c>
      <c r="DD58">
        <v>1</v>
      </c>
      <c r="DE58">
        <v>1</v>
      </c>
      <c r="DF58">
        <v>1</v>
      </c>
      <c r="DG58">
        <v>1</v>
      </c>
      <c r="DH58">
        <v>1</v>
      </c>
      <c r="DI58">
        <v>1</v>
      </c>
      <c r="DJ58">
        <v>1</v>
      </c>
      <c r="DK58">
        <v>1</v>
      </c>
      <c r="DL58">
        <v>0</v>
      </c>
      <c r="DM58">
        <v>0</v>
      </c>
      <c r="DN58">
        <v>0</v>
      </c>
      <c r="DO58">
        <v>0</v>
      </c>
      <c r="DP58">
        <v>0</v>
      </c>
      <c r="DQ58">
        <v>1</v>
      </c>
      <c r="DR58">
        <v>1</v>
      </c>
      <c r="DS58">
        <v>1</v>
      </c>
      <c r="DT58">
        <v>0</v>
      </c>
      <c r="DU58">
        <v>0</v>
      </c>
      <c r="DV58">
        <v>0</v>
      </c>
      <c r="DW58">
        <v>0</v>
      </c>
      <c r="DX58">
        <v>0</v>
      </c>
      <c r="DY58">
        <v>0</v>
      </c>
      <c r="DZ58">
        <v>0</v>
      </c>
      <c r="EA58">
        <v>0</v>
      </c>
      <c r="EB58">
        <v>1</v>
      </c>
      <c r="EC58">
        <v>0</v>
      </c>
      <c r="ED58">
        <v>0</v>
      </c>
      <c r="EE58">
        <v>1</v>
      </c>
      <c r="EF58">
        <v>1</v>
      </c>
      <c r="EG58">
        <v>1</v>
      </c>
      <c r="EH58">
        <v>0</v>
      </c>
      <c r="EI58">
        <v>0</v>
      </c>
      <c r="EJ58">
        <v>0</v>
      </c>
      <c r="EK58">
        <v>0</v>
      </c>
      <c r="EL58">
        <v>1</v>
      </c>
      <c r="EM58">
        <v>0</v>
      </c>
      <c r="EN58">
        <v>0</v>
      </c>
      <c r="EO58">
        <v>0</v>
      </c>
      <c r="EP58">
        <v>0</v>
      </c>
      <c r="EQ58">
        <v>0</v>
      </c>
      <c r="ER58">
        <v>0</v>
      </c>
      <c r="ES58">
        <v>0</v>
      </c>
      <c r="ET58">
        <v>0</v>
      </c>
      <c r="EU58">
        <v>0</v>
      </c>
      <c r="EV58">
        <v>0</v>
      </c>
      <c r="EW58">
        <v>0</v>
      </c>
      <c r="EX58">
        <v>1</v>
      </c>
      <c r="EY58">
        <v>1</v>
      </c>
      <c r="EZ58">
        <v>0</v>
      </c>
      <c r="FA58">
        <v>0</v>
      </c>
      <c r="FB58">
        <v>0</v>
      </c>
      <c r="FC58">
        <v>1</v>
      </c>
      <c r="FD58">
        <v>0</v>
      </c>
      <c r="FE58">
        <v>0</v>
      </c>
      <c r="FF58">
        <v>1</v>
      </c>
      <c r="FG58">
        <v>1</v>
      </c>
      <c r="FH58">
        <v>1</v>
      </c>
      <c r="FI58">
        <v>0</v>
      </c>
      <c r="FJ58">
        <v>0</v>
      </c>
      <c r="FK58">
        <v>0</v>
      </c>
      <c r="FL58">
        <v>0</v>
      </c>
      <c r="FM58">
        <v>0</v>
      </c>
      <c r="FN58">
        <v>0</v>
      </c>
      <c r="FO58">
        <v>1</v>
      </c>
      <c r="FP58">
        <v>1</v>
      </c>
      <c r="FQ58">
        <v>1</v>
      </c>
      <c r="FR58">
        <v>0</v>
      </c>
      <c r="FS58">
        <v>0</v>
      </c>
      <c r="FT58">
        <v>0</v>
      </c>
      <c r="FU58">
        <v>0</v>
      </c>
      <c r="FV58">
        <v>1</v>
      </c>
      <c r="FW58">
        <v>1</v>
      </c>
      <c r="FX58">
        <v>1</v>
      </c>
      <c r="FY58">
        <v>1</v>
      </c>
      <c r="FZ58">
        <v>0</v>
      </c>
      <c r="GA58">
        <v>0</v>
      </c>
      <c r="GB58">
        <v>0</v>
      </c>
      <c r="GC58">
        <v>0</v>
      </c>
      <c r="GD58">
        <v>0</v>
      </c>
      <c r="GE58">
        <v>0</v>
      </c>
      <c r="GF58">
        <v>0</v>
      </c>
      <c r="GG58">
        <v>0</v>
      </c>
      <c r="GH58">
        <v>0</v>
      </c>
      <c r="GI58">
        <v>0</v>
      </c>
      <c r="GJ58">
        <v>0</v>
      </c>
      <c r="GK58">
        <v>0</v>
      </c>
      <c r="GL58">
        <v>0</v>
      </c>
      <c r="GM58">
        <v>1</v>
      </c>
      <c r="GN58">
        <v>0</v>
      </c>
      <c r="GO58">
        <v>0</v>
      </c>
      <c r="GP58">
        <v>0</v>
      </c>
      <c r="GQ58">
        <v>0</v>
      </c>
      <c r="GR58">
        <v>0</v>
      </c>
      <c r="GS58">
        <v>0</v>
      </c>
      <c r="GT58">
        <v>0</v>
      </c>
      <c r="GU58">
        <v>0</v>
      </c>
      <c r="GV58">
        <v>0</v>
      </c>
      <c r="GW58">
        <v>0</v>
      </c>
      <c r="GX58">
        <v>0</v>
      </c>
      <c r="GY58">
        <v>0</v>
      </c>
      <c r="GZ58">
        <v>0</v>
      </c>
      <c r="HA58">
        <v>0</v>
      </c>
      <c r="HB58">
        <v>1</v>
      </c>
      <c r="HC58">
        <v>0</v>
      </c>
      <c r="HD58">
        <v>1</v>
      </c>
      <c r="HE58">
        <v>0</v>
      </c>
      <c r="HF58">
        <v>0</v>
      </c>
      <c r="HG58">
        <v>0</v>
      </c>
      <c r="HH58">
        <v>0</v>
      </c>
      <c r="HI58">
        <v>0</v>
      </c>
      <c r="HJ58">
        <v>0</v>
      </c>
      <c r="HK58">
        <v>0</v>
      </c>
      <c r="HL58">
        <v>1</v>
      </c>
      <c r="HM58">
        <v>1</v>
      </c>
      <c r="HN58">
        <v>0</v>
      </c>
    </row>
    <row r="59" spans="1:222" x14ac:dyDescent="0.35">
      <c r="A59" t="s">
        <v>231</v>
      </c>
      <c r="B59" s="1">
        <v>43502</v>
      </c>
      <c r="C59" s="1">
        <v>43516</v>
      </c>
      <c r="D59">
        <v>2</v>
      </c>
      <c r="E59">
        <v>1</v>
      </c>
      <c r="F59">
        <v>1</v>
      </c>
      <c r="G59">
        <v>1</v>
      </c>
      <c r="H59">
        <v>1</v>
      </c>
      <c r="I59">
        <v>1</v>
      </c>
      <c r="J59">
        <v>1</v>
      </c>
      <c r="K59">
        <v>1</v>
      </c>
      <c r="L59">
        <v>1</v>
      </c>
      <c r="M59">
        <v>0</v>
      </c>
      <c r="N59">
        <v>0</v>
      </c>
      <c r="O59">
        <v>0</v>
      </c>
      <c r="P59">
        <v>0</v>
      </c>
      <c r="Q59">
        <v>0</v>
      </c>
      <c r="R59">
        <v>1</v>
      </c>
      <c r="S59">
        <v>1</v>
      </c>
      <c r="T59">
        <v>1</v>
      </c>
      <c r="U59">
        <v>0</v>
      </c>
      <c r="V59">
        <v>0</v>
      </c>
      <c r="W59">
        <v>0</v>
      </c>
      <c r="X59">
        <v>0</v>
      </c>
      <c r="Y59">
        <v>0</v>
      </c>
      <c r="Z59">
        <v>1</v>
      </c>
      <c r="AA59">
        <v>0</v>
      </c>
      <c r="AB59">
        <v>0</v>
      </c>
      <c r="AC59">
        <v>1</v>
      </c>
      <c r="AD59">
        <v>1</v>
      </c>
      <c r="AE59">
        <v>1</v>
      </c>
      <c r="AF59">
        <v>0</v>
      </c>
      <c r="AG59">
        <v>0</v>
      </c>
      <c r="AH59">
        <v>1</v>
      </c>
      <c r="AI59">
        <v>0</v>
      </c>
      <c r="AJ59">
        <v>0</v>
      </c>
      <c r="AK59">
        <v>0</v>
      </c>
      <c r="AL59">
        <v>0</v>
      </c>
      <c r="AM59">
        <v>0</v>
      </c>
      <c r="AN59">
        <v>0</v>
      </c>
      <c r="AO59">
        <v>0</v>
      </c>
      <c r="AP59">
        <v>0</v>
      </c>
      <c r="AQ59">
        <v>0</v>
      </c>
      <c r="AR59">
        <v>0</v>
      </c>
      <c r="AS59">
        <v>1</v>
      </c>
      <c r="AT59">
        <v>1</v>
      </c>
      <c r="AU59">
        <v>0</v>
      </c>
      <c r="AV59">
        <v>0</v>
      </c>
      <c r="AW59">
        <v>1</v>
      </c>
      <c r="AX59">
        <v>1</v>
      </c>
      <c r="AY59">
        <v>1</v>
      </c>
      <c r="AZ59">
        <v>0</v>
      </c>
      <c r="BA59">
        <v>0</v>
      </c>
      <c r="BB59">
        <v>0</v>
      </c>
      <c r="BC59">
        <v>0</v>
      </c>
      <c r="BD59">
        <v>0</v>
      </c>
      <c r="BE59">
        <v>0</v>
      </c>
      <c r="BF59">
        <v>1</v>
      </c>
      <c r="BG59">
        <v>1</v>
      </c>
      <c r="BH59">
        <v>1</v>
      </c>
      <c r="BI59">
        <v>0</v>
      </c>
      <c r="BJ59">
        <v>0</v>
      </c>
      <c r="BK59">
        <v>0</v>
      </c>
      <c r="BL59">
        <v>0</v>
      </c>
      <c r="BM59">
        <v>1</v>
      </c>
      <c r="BN59">
        <v>1</v>
      </c>
      <c r="BO59">
        <v>1</v>
      </c>
      <c r="BP59">
        <v>1</v>
      </c>
      <c r="BQ59">
        <v>0</v>
      </c>
      <c r="BR59">
        <v>0</v>
      </c>
      <c r="BS59">
        <v>0</v>
      </c>
      <c r="BT59">
        <v>0</v>
      </c>
      <c r="BU59">
        <v>0</v>
      </c>
      <c r="BV59">
        <v>0</v>
      </c>
      <c r="BW59">
        <v>0</v>
      </c>
      <c r="BX59">
        <v>0</v>
      </c>
      <c r="BY59">
        <v>0</v>
      </c>
      <c r="BZ59">
        <v>0</v>
      </c>
      <c r="CA59">
        <v>0</v>
      </c>
      <c r="CB59">
        <v>0</v>
      </c>
      <c r="CC59">
        <v>0</v>
      </c>
      <c r="CD59">
        <v>1</v>
      </c>
      <c r="CE59">
        <v>0</v>
      </c>
      <c r="CF59">
        <v>0</v>
      </c>
      <c r="CG59">
        <v>0</v>
      </c>
      <c r="CH59">
        <v>0</v>
      </c>
      <c r="CI59">
        <v>0</v>
      </c>
      <c r="CJ59">
        <v>0</v>
      </c>
      <c r="CK59">
        <v>0</v>
      </c>
      <c r="CL59">
        <v>0</v>
      </c>
      <c r="CM59">
        <v>0</v>
      </c>
      <c r="CN59">
        <v>0</v>
      </c>
      <c r="CO59">
        <v>0</v>
      </c>
      <c r="CP59">
        <v>0</v>
      </c>
      <c r="CQ59">
        <v>0</v>
      </c>
      <c r="CR59">
        <v>0</v>
      </c>
      <c r="CS59">
        <v>1</v>
      </c>
      <c r="CT59">
        <v>0</v>
      </c>
      <c r="CU59">
        <v>1</v>
      </c>
      <c r="CV59">
        <v>0</v>
      </c>
      <c r="CW59">
        <v>0</v>
      </c>
      <c r="CX59">
        <v>0</v>
      </c>
      <c r="CY59">
        <v>0</v>
      </c>
      <c r="CZ59">
        <v>0</v>
      </c>
      <c r="DA59">
        <v>0</v>
      </c>
      <c r="DB59">
        <v>0</v>
      </c>
      <c r="DC59">
        <v>1</v>
      </c>
      <c r="DD59">
        <v>1</v>
      </c>
      <c r="DE59">
        <v>1</v>
      </c>
      <c r="DF59">
        <v>1</v>
      </c>
      <c r="DG59">
        <v>1</v>
      </c>
      <c r="DH59">
        <v>1</v>
      </c>
      <c r="DI59">
        <v>1</v>
      </c>
      <c r="DJ59">
        <v>1</v>
      </c>
      <c r="DK59">
        <v>1</v>
      </c>
      <c r="DL59">
        <v>0</v>
      </c>
      <c r="DM59">
        <v>0</v>
      </c>
      <c r="DN59">
        <v>0</v>
      </c>
      <c r="DO59">
        <v>0</v>
      </c>
      <c r="DP59">
        <v>0</v>
      </c>
      <c r="DQ59">
        <v>1</v>
      </c>
      <c r="DR59">
        <v>1</v>
      </c>
      <c r="DS59">
        <v>1</v>
      </c>
      <c r="DT59">
        <v>0</v>
      </c>
      <c r="DU59">
        <v>0</v>
      </c>
      <c r="DV59">
        <v>0</v>
      </c>
      <c r="DW59">
        <v>0</v>
      </c>
      <c r="DX59">
        <v>0</v>
      </c>
      <c r="DY59">
        <v>0</v>
      </c>
      <c r="DZ59">
        <v>0</v>
      </c>
      <c r="EA59">
        <v>0</v>
      </c>
      <c r="EB59">
        <v>1</v>
      </c>
      <c r="EC59">
        <v>0</v>
      </c>
      <c r="ED59">
        <v>0</v>
      </c>
      <c r="EE59">
        <v>1</v>
      </c>
      <c r="EF59">
        <v>1</v>
      </c>
      <c r="EG59">
        <v>1</v>
      </c>
      <c r="EH59">
        <v>0</v>
      </c>
      <c r="EI59">
        <v>0</v>
      </c>
      <c r="EJ59">
        <v>0</v>
      </c>
      <c r="EK59">
        <v>0</v>
      </c>
      <c r="EL59">
        <v>1</v>
      </c>
      <c r="EM59">
        <v>0</v>
      </c>
      <c r="EN59">
        <v>0</v>
      </c>
      <c r="EO59">
        <v>0</v>
      </c>
      <c r="EP59">
        <v>0</v>
      </c>
      <c r="EQ59">
        <v>0</v>
      </c>
      <c r="ER59">
        <v>0</v>
      </c>
      <c r="ES59">
        <v>0</v>
      </c>
      <c r="ET59">
        <v>0</v>
      </c>
      <c r="EU59">
        <v>0</v>
      </c>
      <c r="EV59">
        <v>0</v>
      </c>
      <c r="EW59">
        <v>0</v>
      </c>
      <c r="EX59">
        <v>1</v>
      </c>
      <c r="EY59">
        <v>1</v>
      </c>
      <c r="EZ59">
        <v>0</v>
      </c>
      <c r="FA59">
        <v>0</v>
      </c>
      <c r="FB59">
        <v>0</v>
      </c>
      <c r="FC59">
        <v>1</v>
      </c>
      <c r="FD59">
        <v>0</v>
      </c>
      <c r="FE59">
        <v>0</v>
      </c>
      <c r="FF59">
        <v>1</v>
      </c>
      <c r="FG59">
        <v>1</v>
      </c>
      <c r="FH59">
        <v>1</v>
      </c>
      <c r="FI59">
        <v>0</v>
      </c>
      <c r="FJ59">
        <v>0</v>
      </c>
      <c r="FK59">
        <v>0</v>
      </c>
      <c r="FL59">
        <v>0</v>
      </c>
      <c r="FM59">
        <v>0</v>
      </c>
      <c r="FN59">
        <v>0</v>
      </c>
      <c r="FO59">
        <v>1</v>
      </c>
      <c r="FP59">
        <v>1</v>
      </c>
      <c r="FQ59">
        <v>1</v>
      </c>
      <c r="FR59">
        <v>0</v>
      </c>
      <c r="FS59">
        <v>0</v>
      </c>
      <c r="FT59">
        <v>0</v>
      </c>
      <c r="FU59">
        <v>0</v>
      </c>
      <c r="FV59">
        <v>1</v>
      </c>
      <c r="FW59">
        <v>1</v>
      </c>
      <c r="FX59">
        <v>1</v>
      </c>
      <c r="FY59">
        <v>1</v>
      </c>
      <c r="FZ59">
        <v>0</v>
      </c>
      <c r="GA59">
        <v>0</v>
      </c>
      <c r="GB59">
        <v>0</v>
      </c>
      <c r="GC59">
        <v>0</v>
      </c>
      <c r="GD59">
        <v>0</v>
      </c>
      <c r="GE59">
        <v>0</v>
      </c>
      <c r="GF59">
        <v>0</v>
      </c>
      <c r="GG59">
        <v>0</v>
      </c>
      <c r="GH59">
        <v>0</v>
      </c>
      <c r="GI59">
        <v>0</v>
      </c>
      <c r="GJ59">
        <v>0</v>
      </c>
      <c r="GK59">
        <v>0</v>
      </c>
      <c r="GL59">
        <v>0</v>
      </c>
      <c r="GM59">
        <v>1</v>
      </c>
      <c r="GN59">
        <v>0</v>
      </c>
      <c r="GO59">
        <v>0</v>
      </c>
      <c r="GP59">
        <v>0</v>
      </c>
      <c r="GQ59">
        <v>0</v>
      </c>
      <c r="GR59">
        <v>0</v>
      </c>
      <c r="GS59">
        <v>0</v>
      </c>
      <c r="GT59">
        <v>0</v>
      </c>
      <c r="GU59">
        <v>0</v>
      </c>
      <c r="GV59">
        <v>0</v>
      </c>
      <c r="GW59">
        <v>0</v>
      </c>
      <c r="GX59">
        <v>0</v>
      </c>
      <c r="GY59">
        <v>0</v>
      </c>
      <c r="GZ59">
        <v>0</v>
      </c>
      <c r="HA59">
        <v>0</v>
      </c>
      <c r="HB59">
        <v>1</v>
      </c>
      <c r="HC59">
        <v>0</v>
      </c>
      <c r="HD59">
        <v>1</v>
      </c>
      <c r="HE59">
        <v>0</v>
      </c>
      <c r="HF59">
        <v>0</v>
      </c>
      <c r="HG59">
        <v>0</v>
      </c>
      <c r="HH59">
        <v>0</v>
      </c>
      <c r="HI59">
        <v>0</v>
      </c>
      <c r="HJ59">
        <v>0</v>
      </c>
      <c r="HK59">
        <v>0</v>
      </c>
      <c r="HL59">
        <v>1</v>
      </c>
      <c r="HM59">
        <v>1</v>
      </c>
      <c r="HN59">
        <v>0</v>
      </c>
    </row>
    <row r="60" spans="1:222" x14ac:dyDescent="0.35">
      <c r="A60" t="s">
        <v>231</v>
      </c>
      <c r="B60" s="1">
        <v>43517</v>
      </c>
      <c r="C60" s="1">
        <v>43646</v>
      </c>
      <c r="D60">
        <v>2</v>
      </c>
      <c r="E60">
        <v>1</v>
      </c>
      <c r="F60">
        <v>1</v>
      </c>
      <c r="G60">
        <v>1</v>
      </c>
      <c r="H60">
        <v>1</v>
      </c>
      <c r="I60">
        <v>1</v>
      </c>
      <c r="J60">
        <v>1</v>
      </c>
      <c r="K60">
        <v>1</v>
      </c>
      <c r="L60">
        <v>1</v>
      </c>
      <c r="M60">
        <v>0</v>
      </c>
      <c r="N60">
        <v>0</v>
      </c>
      <c r="O60">
        <v>0</v>
      </c>
      <c r="P60">
        <v>0</v>
      </c>
      <c r="Q60">
        <v>0</v>
      </c>
      <c r="R60">
        <v>1</v>
      </c>
      <c r="S60">
        <v>1</v>
      </c>
      <c r="T60">
        <v>0</v>
      </c>
      <c r="U60">
        <v>0</v>
      </c>
      <c r="V60">
        <v>0</v>
      </c>
      <c r="W60">
        <v>0</v>
      </c>
      <c r="X60">
        <v>0</v>
      </c>
      <c r="Y60">
        <v>0</v>
      </c>
      <c r="Z60">
        <v>1</v>
      </c>
      <c r="AA60">
        <v>0</v>
      </c>
      <c r="AB60">
        <v>0</v>
      </c>
      <c r="AC60">
        <v>1</v>
      </c>
      <c r="AD60">
        <v>1</v>
      </c>
      <c r="AE60">
        <v>1</v>
      </c>
      <c r="AF60">
        <v>0</v>
      </c>
      <c r="AG60">
        <v>0</v>
      </c>
      <c r="AH60">
        <v>1</v>
      </c>
      <c r="AI60">
        <v>0</v>
      </c>
      <c r="AJ60">
        <v>0</v>
      </c>
      <c r="AK60">
        <v>0</v>
      </c>
      <c r="AL60">
        <v>0</v>
      </c>
      <c r="AM60">
        <v>0</v>
      </c>
      <c r="AN60">
        <v>0</v>
      </c>
      <c r="AO60">
        <v>0</v>
      </c>
      <c r="AP60">
        <v>0</v>
      </c>
      <c r="AQ60">
        <v>0</v>
      </c>
      <c r="AR60">
        <v>0</v>
      </c>
      <c r="AS60">
        <v>1</v>
      </c>
      <c r="AT60">
        <v>1</v>
      </c>
      <c r="AU60">
        <v>0</v>
      </c>
      <c r="AV60">
        <v>0</v>
      </c>
      <c r="AW60">
        <v>1</v>
      </c>
      <c r="AX60">
        <v>1</v>
      </c>
      <c r="AY60">
        <v>1</v>
      </c>
      <c r="AZ60">
        <v>0</v>
      </c>
      <c r="BA60">
        <v>0</v>
      </c>
      <c r="BB60">
        <v>0</v>
      </c>
      <c r="BC60">
        <v>0</v>
      </c>
      <c r="BD60">
        <v>0</v>
      </c>
      <c r="BE60">
        <v>0</v>
      </c>
      <c r="BF60">
        <v>1</v>
      </c>
      <c r="BG60">
        <v>1</v>
      </c>
      <c r="BH60">
        <v>1</v>
      </c>
      <c r="BI60">
        <v>0</v>
      </c>
      <c r="BJ60">
        <v>0</v>
      </c>
      <c r="BK60">
        <v>0</v>
      </c>
      <c r="BL60">
        <v>0</v>
      </c>
      <c r="BM60">
        <v>1</v>
      </c>
      <c r="BN60">
        <v>1</v>
      </c>
      <c r="BO60">
        <v>1</v>
      </c>
      <c r="BP60">
        <v>1</v>
      </c>
      <c r="BQ60">
        <v>0</v>
      </c>
      <c r="BR60">
        <v>0</v>
      </c>
      <c r="BS60">
        <v>0</v>
      </c>
      <c r="BT60">
        <v>0</v>
      </c>
      <c r="BU60">
        <v>0</v>
      </c>
      <c r="BV60">
        <v>0</v>
      </c>
      <c r="BW60">
        <v>0</v>
      </c>
      <c r="BX60">
        <v>0</v>
      </c>
      <c r="BY60">
        <v>0</v>
      </c>
      <c r="BZ60">
        <v>0</v>
      </c>
      <c r="CA60">
        <v>0</v>
      </c>
      <c r="CB60">
        <v>0</v>
      </c>
      <c r="CC60">
        <v>0</v>
      </c>
      <c r="CD60">
        <v>1</v>
      </c>
      <c r="CE60">
        <v>0</v>
      </c>
      <c r="CF60">
        <v>0</v>
      </c>
      <c r="CG60">
        <v>0</v>
      </c>
      <c r="CH60">
        <v>0</v>
      </c>
      <c r="CI60">
        <v>0</v>
      </c>
      <c r="CJ60">
        <v>0</v>
      </c>
      <c r="CK60">
        <v>0</v>
      </c>
      <c r="CL60">
        <v>0</v>
      </c>
      <c r="CM60">
        <v>0</v>
      </c>
      <c r="CN60">
        <v>0</v>
      </c>
      <c r="CO60">
        <v>0</v>
      </c>
      <c r="CP60">
        <v>0</v>
      </c>
      <c r="CQ60">
        <v>0</v>
      </c>
      <c r="CR60">
        <v>0</v>
      </c>
      <c r="CS60">
        <v>1</v>
      </c>
      <c r="CT60">
        <v>0</v>
      </c>
      <c r="CU60">
        <v>1</v>
      </c>
      <c r="CV60">
        <v>0</v>
      </c>
      <c r="CW60">
        <v>0</v>
      </c>
      <c r="CX60">
        <v>0</v>
      </c>
      <c r="CY60">
        <v>0</v>
      </c>
      <c r="CZ60">
        <v>0</v>
      </c>
      <c r="DA60">
        <v>0</v>
      </c>
      <c r="DB60">
        <v>0</v>
      </c>
      <c r="DC60">
        <v>1</v>
      </c>
      <c r="DD60">
        <v>1</v>
      </c>
      <c r="DE60">
        <v>1</v>
      </c>
      <c r="DF60">
        <v>1</v>
      </c>
      <c r="DG60">
        <v>1</v>
      </c>
      <c r="DH60">
        <v>1</v>
      </c>
      <c r="DI60">
        <v>1</v>
      </c>
      <c r="DJ60">
        <v>1</v>
      </c>
      <c r="DK60">
        <v>1</v>
      </c>
      <c r="DL60">
        <v>0</v>
      </c>
      <c r="DM60">
        <v>0</v>
      </c>
      <c r="DN60">
        <v>0</v>
      </c>
      <c r="DO60">
        <v>0</v>
      </c>
      <c r="DP60">
        <v>0</v>
      </c>
      <c r="DQ60">
        <v>1</v>
      </c>
      <c r="DR60">
        <v>1</v>
      </c>
      <c r="DS60">
        <v>0</v>
      </c>
      <c r="DT60">
        <v>0</v>
      </c>
      <c r="DU60">
        <v>0</v>
      </c>
      <c r="DV60">
        <v>0</v>
      </c>
      <c r="DW60">
        <v>0</v>
      </c>
      <c r="DX60">
        <v>0</v>
      </c>
      <c r="DY60">
        <v>0</v>
      </c>
      <c r="DZ60">
        <v>0</v>
      </c>
      <c r="EA60">
        <v>0</v>
      </c>
      <c r="EB60">
        <v>1</v>
      </c>
      <c r="EC60">
        <v>0</v>
      </c>
      <c r="ED60">
        <v>0</v>
      </c>
      <c r="EE60">
        <v>1</v>
      </c>
      <c r="EF60">
        <v>1</v>
      </c>
      <c r="EG60">
        <v>1</v>
      </c>
      <c r="EH60">
        <v>0</v>
      </c>
      <c r="EI60">
        <v>0</v>
      </c>
      <c r="EJ60">
        <v>0</v>
      </c>
      <c r="EK60">
        <v>0</v>
      </c>
      <c r="EL60">
        <v>1</v>
      </c>
      <c r="EM60">
        <v>0</v>
      </c>
      <c r="EN60">
        <v>0</v>
      </c>
      <c r="EO60">
        <v>0</v>
      </c>
      <c r="EP60">
        <v>0</v>
      </c>
      <c r="EQ60">
        <v>0</v>
      </c>
      <c r="ER60">
        <v>0</v>
      </c>
      <c r="ES60">
        <v>0</v>
      </c>
      <c r="ET60">
        <v>0</v>
      </c>
      <c r="EU60">
        <v>0</v>
      </c>
      <c r="EV60">
        <v>0</v>
      </c>
      <c r="EW60">
        <v>0</v>
      </c>
      <c r="EX60">
        <v>1</v>
      </c>
      <c r="EY60">
        <v>1</v>
      </c>
      <c r="EZ60">
        <v>0</v>
      </c>
      <c r="FA60">
        <v>0</v>
      </c>
      <c r="FB60">
        <v>0</v>
      </c>
      <c r="FC60">
        <v>1</v>
      </c>
      <c r="FD60">
        <v>0</v>
      </c>
      <c r="FE60">
        <v>0</v>
      </c>
      <c r="FF60">
        <v>1</v>
      </c>
      <c r="FG60">
        <v>1</v>
      </c>
      <c r="FH60">
        <v>1</v>
      </c>
      <c r="FI60">
        <v>0</v>
      </c>
      <c r="FJ60">
        <v>0</v>
      </c>
      <c r="FK60">
        <v>0</v>
      </c>
      <c r="FL60">
        <v>0</v>
      </c>
      <c r="FM60">
        <v>0</v>
      </c>
      <c r="FN60">
        <v>0</v>
      </c>
      <c r="FO60">
        <v>1</v>
      </c>
      <c r="FP60">
        <v>1</v>
      </c>
      <c r="FQ60">
        <v>1</v>
      </c>
      <c r="FR60">
        <v>0</v>
      </c>
      <c r="FS60">
        <v>0</v>
      </c>
      <c r="FT60">
        <v>0</v>
      </c>
      <c r="FU60">
        <v>0</v>
      </c>
      <c r="FV60">
        <v>1</v>
      </c>
      <c r="FW60">
        <v>1</v>
      </c>
      <c r="FX60">
        <v>1</v>
      </c>
      <c r="FY60">
        <v>1</v>
      </c>
      <c r="FZ60">
        <v>0</v>
      </c>
      <c r="GA60">
        <v>0</v>
      </c>
      <c r="GB60">
        <v>0</v>
      </c>
      <c r="GC60">
        <v>0</v>
      </c>
      <c r="GD60">
        <v>0</v>
      </c>
      <c r="GE60">
        <v>0</v>
      </c>
      <c r="GF60">
        <v>0</v>
      </c>
      <c r="GG60">
        <v>0</v>
      </c>
      <c r="GH60">
        <v>0</v>
      </c>
      <c r="GI60">
        <v>0</v>
      </c>
      <c r="GJ60">
        <v>0</v>
      </c>
      <c r="GK60">
        <v>0</v>
      </c>
      <c r="GL60">
        <v>0</v>
      </c>
      <c r="GM60">
        <v>1</v>
      </c>
      <c r="GN60">
        <v>0</v>
      </c>
      <c r="GO60">
        <v>0</v>
      </c>
      <c r="GP60">
        <v>0</v>
      </c>
      <c r="GQ60">
        <v>0</v>
      </c>
      <c r="GR60">
        <v>0</v>
      </c>
      <c r="GS60">
        <v>0</v>
      </c>
      <c r="GT60">
        <v>0</v>
      </c>
      <c r="GU60">
        <v>0</v>
      </c>
      <c r="GV60">
        <v>0</v>
      </c>
      <c r="GW60">
        <v>0</v>
      </c>
      <c r="GX60">
        <v>0</v>
      </c>
      <c r="GY60">
        <v>0</v>
      </c>
      <c r="GZ60">
        <v>0</v>
      </c>
      <c r="HA60">
        <v>0</v>
      </c>
      <c r="HB60">
        <v>1</v>
      </c>
      <c r="HC60">
        <v>0</v>
      </c>
      <c r="HD60">
        <v>1</v>
      </c>
      <c r="HE60">
        <v>0</v>
      </c>
      <c r="HF60">
        <v>0</v>
      </c>
      <c r="HG60">
        <v>0</v>
      </c>
      <c r="HH60">
        <v>0</v>
      </c>
      <c r="HI60">
        <v>0</v>
      </c>
      <c r="HJ60">
        <v>0</v>
      </c>
      <c r="HK60">
        <v>0</v>
      </c>
      <c r="HL60">
        <v>1</v>
      </c>
      <c r="HM60">
        <v>1</v>
      </c>
      <c r="HN60">
        <v>0</v>
      </c>
    </row>
    <row r="61" spans="1:222" x14ac:dyDescent="0.35">
      <c r="A61" t="s">
        <v>231</v>
      </c>
      <c r="B61" s="1">
        <v>43647</v>
      </c>
      <c r="C61" s="1">
        <v>43830</v>
      </c>
      <c r="D61">
        <v>2</v>
      </c>
      <c r="E61">
        <v>1</v>
      </c>
      <c r="F61">
        <v>1</v>
      </c>
      <c r="G61">
        <v>1</v>
      </c>
      <c r="H61">
        <v>1</v>
      </c>
      <c r="I61">
        <v>1</v>
      </c>
      <c r="J61">
        <v>1</v>
      </c>
      <c r="K61">
        <v>1</v>
      </c>
      <c r="L61">
        <v>1</v>
      </c>
      <c r="M61">
        <v>0</v>
      </c>
      <c r="N61">
        <v>0</v>
      </c>
      <c r="O61">
        <v>0</v>
      </c>
      <c r="P61">
        <v>0</v>
      </c>
      <c r="Q61">
        <v>0</v>
      </c>
      <c r="R61">
        <v>1</v>
      </c>
      <c r="S61">
        <v>1</v>
      </c>
      <c r="T61">
        <v>1</v>
      </c>
      <c r="U61">
        <v>0</v>
      </c>
      <c r="V61">
        <v>0</v>
      </c>
      <c r="W61">
        <v>0</v>
      </c>
      <c r="X61">
        <v>0</v>
      </c>
      <c r="Y61">
        <v>0</v>
      </c>
      <c r="Z61">
        <v>1</v>
      </c>
      <c r="AA61">
        <v>0</v>
      </c>
      <c r="AB61">
        <v>0</v>
      </c>
      <c r="AC61">
        <v>1</v>
      </c>
      <c r="AD61">
        <v>1</v>
      </c>
      <c r="AE61">
        <v>1</v>
      </c>
      <c r="AF61">
        <v>0</v>
      </c>
      <c r="AG61">
        <v>0</v>
      </c>
      <c r="AH61">
        <v>1</v>
      </c>
      <c r="AI61">
        <v>0</v>
      </c>
      <c r="AJ61">
        <v>0</v>
      </c>
      <c r="AK61">
        <v>1</v>
      </c>
      <c r="AL61">
        <v>0</v>
      </c>
      <c r="AM61">
        <v>0</v>
      </c>
      <c r="AN61">
        <v>0</v>
      </c>
      <c r="AO61">
        <v>0</v>
      </c>
      <c r="AP61">
        <v>0</v>
      </c>
      <c r="AQ61">
        <v>0</v>
      </c>
      <c r="AR61">
        <v>0</v>
      </c>
      <c r="AS61">
        <v>1</v>
      </c>
      <c r="AT61">
        <v>1</v>
      </c>
      <c r="AU61">
        <v>0</v>
      </c>
      <c r="AV61">
        <v>0</v>
      </c>
      <c r="AW61">
        <v>1</v>
      </c>
      <c r="AX61">
        <v>1</v>
      </c>
      <c r="AY61">
        <v>1</v>
      </c>
      <c r="AZ61">
        <v>0</v>
      </c>
      <c r="BA61">
        <v>0</v>
      </c>
      <c r="BB61">
        <v>1</v>
      </c>
      <c r="BC61">
        <v>0</v>
      </c>
      <c r="BD61">
        <v>0</v>
      </c>
      <c r="BE61">
        <v>0</v>
      </c>
      <c r="BF61">
        <v>1</v>
      </c>
      <c r="BG61">
        <v>1</v>
      </c>
      <c r="BH61">
        <v>1</v>
      </c>
      <c r="BI61">
        <v>0</v>
      </c>
      <c r="BJ61">
        <v>0</v>
      </c>
      <c r="BK61">
        <v>0</v>
      </c>
      <c r="BL61">
        <v>0</v>
      </c>
      <c r="BM61">
        <v>1</v>
      </c>
      <c r="BN61">
        <v>1</v>
      </c>
      <c r="BO61">
        <v>1</v>
      </c>
      <c r="BP61">
        <v>1</v>
      </c>
      <c r="BQ61">
        <v>0</v>
      </c>
      <c r="BR61">
        <v>0</v>
      </c>
      <c r="BS61">
        <v>0</v>
      </c>
      <c r="BT61">
        <v>0</v>
      </c>
      <c r="BU61">
        <v>0</v>
      </c>
      <c r="BV61">
        <v>0</v>
      </c>
      <c r="BW61">
        <v>0</v>
      </c>
      <c r="BX61">
        <v>0</v>
      </c>
      <c r="BY61">
        <v>0</v>
      </c>
      <c r="BZ61">
        <v>0</v>
      </c>
      <c r="CA61">
        <v>0</v>
      </c>
      <c r="CB61">
        <v>0</v>
      </c>
      <c r="CC61">
        <v>0</v>
      </c>
      <c r="CD61">
        <v>1</v>
      </c>
      <c r="CE61">
        <v>0</v>
      </c>
      <c r="CF61">
        <v>0</v>
      </c>
      <c r="CG61">
        <v>0</v>
      </c>
      <c r="CH61">
        <v>0</v>
      </c>
      <c r="CI61">
        <v>0</v>
      </c>
      <c r="CJ61">
        <v>1</v>
      </c>
      <c r="CK61">
        <v>0</v>
      </c>
      <c r="CL61">
        <v>0</v>
      </c>
      <c r="CM61">
        <v>0</v>
      </c>
      <c r="CN61">
        <v>0</v>
      </c>
      <c r="CO61">
        <v>0</v>
      </c>
      <c r="CP61">
        <v>0</v>
      </c>
      <c r="CQ61">
        <v>0</v>
      </c>
      <c r="CR61">
        <v>0</v>
      </c>
      <c r="CS61">
        <v>1</v>
      </c>
      <c r="CT61">
        <v>0</v>
      </c>
      <c r="CU61">
        <v>1</v>
      </c>
      <c r="CV61">
        <v>0</v>
      </c>
      <c r="CW61">
        <v>0</v>
      </c>
      <c r="CX61">
        <v>0</v>
      </c>
      <c r="CY61">
        <v>0</v>
      </c>
      <c r="CZ61">
        <v>0</v>
      </c>
      <c r="DA61">
        <v>0</v>
      </c>
      <c r="DB61">
        <v>0</v>
      </c>
      <c r="DC61">
        <v>1</v>
      </c>
      <c r="DD61">
        <v>1</v>
      </c>
      <c r="DE61">
        <v>1</v>
      </c>
      <c r="DF61">
        <v>1</v>
      </c>
      <c r="DG61">
        <v>1</v>
      </c>
      <c r="DH61">
        <v>1</v>
      </c>
      <c r="DI61">
        <v>1</v>
      </c>
      <c r="DJ61">
        <v>1</v>
      </c>
      <c r="DK61">
        <v>1</v>
      </c>
      <c r="DL61">
        <v>0</v>
      </c>
      <c r="DM61">
        <v>0</v>
      </c>
      <c r="DN61">
        <v>0</v>
      </c>
      <c r="DO61">
        <v>0</v>
      </c>
      <c r="DP61">
        <v>0</v>
      </c>
      <c r="DQ61">
        <v>1</v>
      </c>
      <c r="DR61">
        <v>1</v>
      </c>
      <c r="DS61">
        <v>1</v>
      </c>
      <c r="DT61">
        <v>0</v>
      </c>
      <c r="DU61">
        <v>0</v>
      </c>
      <c r="DV61">
        <v>0</v>
      </c>
      <c r="DW61">
        <v>0</v>
      </c>
      <c r="DX61">
        <v>0</v>
      </c>
      <c r="DY61">
        <v>0</v>
      </c>
      <c r="DZ61">
        <v>0</v>
      </c>
      <c r="EA61">
        <v>0</v>
      </c>
      <c r="EB61">
        <v>1</v>
      </c>
      <c r="EC61">
        <v>0</v>
      </c>
      <c r="ED61">
        <v>0</v>
      </c>
      <c r="EE61">
        <v>1</v>
      </c>
      <c r="EF61">
        <v>1</v>
      </c>
      <c r="EG61">
        <v>1</v>
      </c>
      <c r="EH61">
        <v>0</v>
      </c>
      <c r="EI61">
        <v>1</v>
      </c>
      <c r="EJ61">
        <v>0</v>
      </c>
      <c r="EK61">
        <v>0</v>
      </c>
      <c r="EL61">
        <v>1</v>
      </c>
      <c r="EM61">
        <v>0</v>
      </c>
      <c r="EN61">
        <v>0</v>
      </c>
      <c r="EO61">
        <v>0</v>
      </c>
      <c r="EP61">
        <v>0</v>
      </c>
      <c r="EQ61">
        <v>0</v>
      </c>
      <c r="ER61">
        <v>0</v>
      </c>
      <c r="ES61">
        <v>0</v>
      </c>
      <c r="ET61">
        <v>0</v>
      </c>
      <c r="EU61">
        <v>0</v>
      </c>
      <c r="EV61">
        <v>0</v>
      </c>
      <c r="EW61">
        <v>0</v>
      </c>
      <c r="EX61">
        <v>1</v>
      </c>
      <c r="EY61">
        <v>1</v>
      </c>
      <c r="EZ61">
        <v>0</v>
      </c>
      <c r="FA61">
        <v>0</v>
      </c>
      <c r="FB61">
        <v>0</v>
      </c>
      <c r="FC61">
        <v>1</v>
      </c>
      <c r="FD61">
        <v>0</v>
      </c>
      <c r="FE61">
        <v>0</v>
      </c>
      <c r="FF61">
        <v>1</v>
      </c>
      <c r="FG61">
        <v>1</v>
      </c>
      <c r="FH61">
        <v>1</v>
      </c>
      <c r="FI61">
        <v>0</v>
      </c>
      <c r="FJ61">
        <v>0</v>
      </c>
      <c r="FK61">
        <v>1</v>
      </c>
      <c r="FL61">
        <v>0</v>
      </c>
      <c r="FM61">
        <v>0</v>
      </c>
      <c r="FN61">
        <v>0</v>
      </c>
      <c r="FO61">
        <v>1</v>
      </c>
      <c r="FP61">
        <v>1</v>
      </c>
      <c r="FQ61">
        <v>1</v>
      </c>
      <c r="FR61">
        <v>0</v>
      </c>
      <c r="FS61">
        <v>0</v>
      </c>
      <c r="FT61">
        <v>0</v>
      </c>
      <c r="FU61">
        <v>0</v>
      </c>
      <c r="FV61">
        <v>1</v>
      </c>
      <c r="FW61">
        <v>1</v>
      </c>
      <c r="FX61">
        <v>1</v>
      </c>
      <c r="FY61">
        <v>1</v>
      </c>
      <c r="FZ61">
        <v>0</v>
      </c>
      <c r="GA61">
        <v>0</v>
      </c>
      <c r="GB61">
        <v>0</v>
      </c>
      <c r="GC61">
        <v>0</v>
      </c>
      <c r="GD61">
        <v>0</v>
      </c>
      <c r="GE61">
        <v>0</v>
      </c>
      <c r="GF61">
        <v>0</v>
      </c>
      <c r="GG61">
        <v>0</v>
      </c>
      <c r="GH61">
        <v>0</v>
      </c>
      <c r="GI61">
        <v>0</v>
      </c>
      <c r="GJ61">
        <v>0</v>
      </c>
      <c r="GK61">
        <v>0</v>
      </c>
      <c r="GL61">
        <v>0</v>
      </c>
      <c r="GM61">
        <v>1</v>
      </c>
      <c r="GN61">
        <v>0</v>
      </c>
      <c r="GO61">
        <v>0</v>
      </c>
      <c r="GP61">
        <v>0</v>
      </c>
      <c r="GQ61">
        <v>0</v>
      </c>
      <c r="GR61">
        <v>0</v>
      </c>
      <c r="GS61">
        <v>1</v>
      </c>
      <c r="GT61">
        <v>0</v>
      </c>
      <c r="GU61">
        <v>0</v>
      </c>
      <c r="GV61">
        <v>0</v>
      </c>
      <c r="GW61">
        <v>0</v>
      </c>
      <c r="GX61">
        <v>0</v>
      </c>
      <c r="GY61">
        <v>0</v>
      </c>
      <c r="GZ61">
        <v>0</v>
      </c>
      <c r="HA61">
        <v>0</v>
      </c>
      <c r="HB61">
        <v>1</v>
      </c>
      <c r="HC61">
        <v>0</v>
      </c>
      <c r="HD61">
        <v>1</v>
      </c>
      <c r="HE61">
        <v>0</v>
      </c>
      <c r="HF61">
        <v>0</v>
      </c>
      <c r="HG61">
        <v>0</v>
      </c>
      <c r="HH61">
        <v>0</v>
      </c>
      <c r="HI61">
        <v>0</v>
      </c>
      <c r="HJ61">
        <v>0</v>
      </c>
      <c r="HK61">
        <v>0</v>
      </c>
      <c r="HL61">
        <v>1</v>
      </c>
      <c r="HM61">
        <v>1</v>
      </c>
      <c r="HN61">
        <v>0</v>
      </c>
    </row>
    <row r="62" spans="1:222" x14ac:dyDescent="0.35">
      <c r="A62" t="s">
        <v>232</v>
      </c>
      <c r="B62" s="1">
        <v>41640</v>
      </c>
      <c r="C62" s="1">
        <v>42916</v>
      </c>
      <c r="D62">
        <v>2</v>
      </c>
      <c r="E62">
        <v>1</v>
      </c>
      <c r="F62">
        <v>1</v>
      </c>
      <c r="G62">
        <v>1</v>
      </c>
      <c r="H62">
        <v>0</v>
      </c>
      <c r="I62">
        <v>0</v>
      </c>
      <c r="J62">
        <v>0</v>
      </c>
      <c r="K62">
        <v>0</v>
      </c>
      <c r="L62">
        <v>0</v>
      </c>
      <c r="M62">
        <v>0</v>
      </c>
      <c r="N62">
        <v>0</v>
      </c>
      <c r="O62">
        <v>0</v>
      </c>
      <c r="P62">
        <v>0</v>
      </c>
      <c r="Q62">
        <v>0</v>
      </c>
      <c r="R62">
        <v>0</v>
      </c>
      <c r="S62">
        <v>0</v>
      </c>
      <c r="T62">
        <v>1</v>
      </c>
      <c r="U62">
        <v>1</v>
      </c>
      <c r="V62">
        <v>0</v>
      </c>
      <c r="W62">
        <v>0</v>
      </c>
      <c r="X62">
        <v>0</v>
      </c>
      <c r="Y62">
        <v>0</v>
      </c>
      <c r="Z62">
        <v>0</v>
      </c>
      <c r="AA62">
        <v>0</v>
      </c>
      <c r="AB62">
        <v>0</v>
      </c>
      <c r="AC62">
        <v>0</v>
      </c>
      <c r="AD62">
        <v>0</v>
      </c>
      <c r="AE62">
        <v>0</v>
      </c>
      <c r="AF62">
        <v>0</v>
      </c>
      <c r="AG62">
        <v>0</v>
      </c>
      <c r="AH62">
        <v>0</v>
      </c>
      <c r="AI62">
        <v>0</v>
      </c>
      <c r="AJ62">
        <v>0</v>
      </c>
      <c r="AK62">
        <v>0</v>
      </c>
      <c r="AL62">
        <v>0</v>
      </c>
      <c r="AM62">
        <v>0</v>
      </c>
      <c r="AN62">
        <v>0</v>
      </c>
      <c r="AO62">
        <v>1</v>
      </c>
      <c r="AP62">
        <v>0</v>
      </c>
      <c r="AQ62">
        <v>0</v>
      </c>
      <c r="AR62">
        <v>0</v>
      </c>
      <c r="AS62">
        <v>0</v>
      </c>
      <c r="AT62">
        <v>0</v>
      </c>
      <c r="AU62" t="s">
        <v>222</v>
      </c>
      <c r="AV62" t="s">
        <v>222</v>
      </c>
      <c r="AW62" t="s">
        <v>222</v>
      </c>
      <c r="AX62" t="s">
        <v>222</v>
      </c>
      <c r="AY62" t="s">
        <v>222</v>
      </c>
      <c r="AZ62" t="s">
        <v>222</v>
      </c>
      <c r="BA62" t="s">
        <v>222</v>
      </c>
      <c r="BB62" t="s">
        <v>222</v>
      </c>
      <c r="BC62" t="s">
        <v>222</v>
      </c>
      <c r="BD62">
        <v>0</v>
      </c>
      <c r="BE62">
        <v>0</v>
      </c>
      <c r="BF62">
        <v>0</v>
      </c>
      <c r="BG62">
        <v>0</v>
      </c>
      <c r="BH62">
        <v>0</v>
      </c>
      <c r="BI62">
        <v>1</v>
      </c>
      <c r="BJ62">
        <v>0</v>
      </c>
      <c r="BK62">
        <v>0</v>
      </c>
      <c r="BL62" t="s">
        <v>222</v>
      </c>
      <c r="BM62" t="s">
        <v>222</v>
      </c>
      <c r="BN62" t="s">
        <v>222</v>
      </c>
      <c r="BO62" t="s">
        <v>222</v>
      </c>
      <c r="BP62" t="s">
        <v>222</v>
      </c>
      <c r="BQ62" t="s">
        <v>222</v>
      </c>
      <c r="BR62" t="s">
        <v>222</v>
      </c>
      <c r="BS62" t="s">
        <v>222</v>
      </c>
      <c r="BT62" t="s">
        <v>222</v>
      </c>
      <c r="BU62" t="s">
        <v>222</v>
      </c>
      <c r="BV62" t="s">
        <v>222</v>
      </c>
      <c r="BW62" t="s">
        <v>222</v>
      </c>
      <c r="BX62" t="s">
        <v>222</v>
      </c>
      <c r="BY62" t="s">
        <v>222</v>
      </c>
      <c r="BZ62" t="s">
        <v>222</v>
      </c>
      <c r="CA62" t="s">
        <v>222</v>
      </c>
      <c r="CB62" t="s">
        <v>222</v>
      </c>
      <c r="CC62" t="s">
        <v>222</v>
      </c>
      <c r="CD62">
        <v>1</v>
      </c>
      <c r="CE62">
        <v>0</v>
      </c>
      <c r="CF62">
        <v>0</v>
      </c>
      <c r="CG62">
        <v>0</v>
      </c>
      <c r="CH62">
        <v>0</v>
      </c>
      <c r="CI62">
        <v>0</v>
      </c>
      <c r="CJ62">
        <v>0</v>
      </c>
      <c r="CK62">
        <v>0</v>
      </c>
      <c r="CL62">
        <v>0</v>
      </c>
      <c r="CM62">
        <v>0</v>
      </c>
      <c r="CN62">
        <v>0</v>
      </c>
      <c r="CO62">
        <v>0</v>
      </c>
      <c r="CP62">
        <v>0</v>
      </c>
      <c r="CQ62">
        <v>0</v>
      </c>
      <c r="CR62">
        <v>0</v>
      </c>
      <c r="CS62">
        <v>1</v>
      </c>
      <c r="CT62">
        <v>1</v>
      </c>
      <c r="CU62">
        <v>0</v>
      </c>
      <c r="CV62">
        <v>0</v>
      </c>
      <c r="CW62">
        <v>0</v>
      </c>
      <c r="CX62">
        <v>0</v>
      </c>
      <c r="CY62">
        <v>0</v>
      </c>
      <c r="CZ62">
        <v>0</v>
      </c>
      <c r="DA62">
        <v>0</v>
      </c>
      <c r="DB62">
        <v>0</v>
      </c>
      <c r="DC62">
        <v>1</v>
      </c>
      <c r="DD62">
        <v>0</v>
      </c>
      <c r="DE62">
        <v>1</v>
      </c>
      <c r="DF62">
        <v>1</v>
      </c>
      <c r="DG62">
        <v>0</v>
      </c>
      <c r="DH62">
        <v>0</v>
      </c>
      <c r="DI62">
        <v>0</v>
      </c>
      <c r="DJ62">
        <v>0</v>
      </c>
      <c r="DK62">
        <v>0</v>
      </c>
      <c r="DL62">
        <v>0</v>
      </c>
      <c r="DM62">
        <v>0</v>
      </c>
      <c r="DN62">
        <v>0</v>
      </c>
      <c r="DO62">
        <v>0</v>
      </c>
      <c r="DP62">
        <v>0</v>
      </c>
      <c r="DQ62">
        <v>0</v>
      </c>
      <c r="DR62">
        <v>0</v>
      </c>
      <c r="DS62">
        <v>1</v>
      </c>
      <c r="DT62">
        <v>1</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1</v>
      </c>
      <c r="EQ62">
        <v>0</v>
      </c>
      <c r="ER62">
        <v>0</v>
      </c>
      <c r="ES62">
        <v>0</v>
      </c>
      <c r="ET62">
        <v>0</v>
      </c>
      <c r="EU62">
        <v>0</v>
      </c>
      <c r="EV62">
        <v>0</v>
      </c>
      <c r="EW62">
        <v>0</v>
      </c>
      <c r="EX62">
        <v>0</v>
      </c>
      <c r="EY62">
        <v>0</v>
      </c>
      <c r="EZ62">
        <v>0</v>
      </c>
      <c r="FA62">
        <v>0</v>
      </c>
      <c r="FB62">
        <v>1</v>
      </c>
      <c r="FC62">
        <v>0</v>
      </c>
      <c r="FD62" t="s">
        <v>222</v>
      </c>
      <c r="FE62" t="s">
        <v>222</v>
      </c>
      <c r="FF62" t="s">
        <v>222</v>
      </c>
      <c r="FG62" t="s">
        <v>222</v>
      </c>
      <c r="FH62" t="s">
        <v>222</v>
      </c>
      <c r="FI62" t="s">
        <v>222</v>
      </c>
      <c r="FJ62" t="s">
        <v>222</v>
      </c>
      <c r="FK62" t="s">
        <v>222</v>
      </c>
      <c r="FL62" t="s">
        <v>222</v>
      </c>
      <c r="FM62">
        <v>0</v>
      </c>
      <c r="FN62">
        <v>0</v>
      </c>
      <c r="FO62">
        <v>0</v>
      </c>
      <c r="FP62">
        <v>0</v>
      </c>
      <c r="FQ62">
        <v>0</v>
      </c>
      <c r="FR62">
        <v>0</v>
      </c>
      <c r="FS62">
        <v>1</v>
      </c>
      <c r="FT62">
        <v>0</v>
      </c>
      <c r="FU62" t="s">
        <v>222</v>
      </c>
      <c r="FV62" t="s">
        <v>222</v>
      </c>
      <c r="FW62" t="s">
        <v>222</v>
      </c>
      <c r="FX62" t="s">
        <v>222</v>
      </c>
      <c r="FY62" t="s">
        <v>222</v>
      </c>
      <c r="FZ62" t="s">
        <v>222</v>
      </c>
      <c r="GA62" t="s">
        <v>222</v>
      </c>
      <c r="GB62" t="s">
        <v>222</v>
      </c>
      <c r="GC62" t="s">
        <v>222</v>
      </c>
      <c r="GD62" t="s">
        <v>222</v>
      </c>
      <c r="GE62" t="s">
        <v>222</v>
      </c>
      <c r="GF62" t="s">
        <v>222</v>
      </c>
      <c r="GG62" t="s">
        <v>222</v>
      </c>
      <c r="GH62" t="s">
        <v>222</v>
      </c>
      <c r="GI62" t="s">
        <v>222</v>
      </c>
      <c r="GJ62" t="s">
        <v>222</v>
      </c>
      <c r="GK62" t="s">
        <v>222</v>
      </c>
      <c r="GL62" t="s">
        <v>222</v>
      </c>
      <c r="GM62">
        <v>1</v>
      </c>
      <c r="GN62">
        <v>0</v>
      </c>
      <c r="GO62">
        <v>0</v>
      </c>
      <c r="GP62">
        <v>0</v>
      </c>
      <c r="GQ62">
        <v>0</v>
      </c>
      <c r="GR62">
        <v>0</v>
      </c>
      <c r="GS62">
        <v>0</v>
      </c>
      <c r="GT62">
        <v>0</v>
      </c>
      <c r="GU62">
        <v>0</v>
      </c>
      <c r="GV62">
        <v>0</v>
      </c>
      <c r="GW62">
        <v>0</v>
      </c>
      <c r="GX62">
        <v>0</v>
      </c>
      <c r="GY62">
        <v>0</v>
      </c>
      <c r="GZ62">
        <v>0</v>
      </c>
      <c r="HA62">
        <v>0</v>
      </c>
      <c r="HB62">
        <v>1</v>
      </c>
      <c r="HC62">
        <v>1</v>
      </c>
      <c r="HD62">
        <v>0</v>
      </c>
      <c r="HE62">
        <v>0</v>
      </c>
      <c r="HF62">
        <v>0</v>
      </c>
      <c r="HG62">
        <v>0</v>
      </c>
      <c r="HH62">
        <v>0</v>
      </c>
      <c r="HI62">
        <v>0</v>
      </c>
      <c r="HJ62">
        <v>0</v>
      </c>
      <c r="HK62">
        <v>0</v>
      </c>
      <c r="HL62">
        <v>1</v>
      </c>
      <c r="HM62">
        <v>0</v>
      </c>
      <c r="HN62">
        <v>0</v>
      </c>
    </row>
    <row r="63" spans="1:222" x14ac:dyDescent="0.35">
      <c r="A63" t="s">
        <v>232</v>
      </c>
      <c r="B63" s="1">
        <v>42917</v>
      </c>
      <c r="C63" s="1">
        <v>43830</v>
      </c>
      <c r="D63">
        <v>2</v>
      </c>
      <c r="E63">
        <v>1</v>
      </c>
      <c r="F63">
        <v>1</v>
      </c>
      <c r="G63">
        <v>1</v>
      </c>
      <c r="H63">
        <v>1</v>
      </c>
      <c r="I63">
        <v>1</v>
      </c>
      <c r="J63">
        <v>1</v>
      </c>
      <c r="K63">
        <v>0</v>
      </c>
      <c r="L63">
        <v>0</v>
      </c>
      <c r="M63">
        <v>0</v>
      </c>
      <c r="N63">
        <v>0</v>
      </c>
      <c r="O63">
        <v>0</v>
      </c>
      <c r="P63">
        <v>0</v>
      </c>
      <c r="Q63">
        <v>0</v>
      </c>
      <c r="R63">
        <v>0</v>
      </c>
      <c r="S63">
        <v>0</v>
      </c>
      <c r="T63">
        <v>1</v>
      </c>
      <c r="U63">
        <v>1</v>
      </c>
      <c r="V63">
        <v>0</v>
      </c>
      <c r="W63">
        <v>0</v>
      </c>
      <c r="X63">
        <v>0</v>
      </c>
      <c r="Y63">
        <v>1</v>
      </c>
      <c r="Z63">
        <v>0</v>
      </c>
      <c r="AA63">
        <v>0</v>
      </c>
      <c r="AB63">
        <v>0</v>
      </c>
      <c r="AC63">
        <v>0</v>
      </c>
      <c r="AD63">
        <v>0</v>
      </c>
      <c r="AE63">
        <v>0</v>
      </c>
      <c r="AF63">
        <v>0</v>
      </c>
      <c r="AG63">
        <v>0</v>
      </c>
      <c r="AH63">
        <v>0</v>
      </c>
      <c r="AI63">
        <v>0</v>
      </c>
      <c r="AJ63">
        <v>0</v>
      </c>
      <c r="AK63">
        <v>0</v>
      </c>
      <c r="AL63">
        <v>0</v>
      </c>
      <c r="AM63">
        <v>0</v>
      </c>
      <c r="AN63">
        <v>0</v>
      </c>
      <c r="AO63">
        <v>1</v>
      </c>
      <c r="AP63">
        <v>0</v>
      </c>
      <c r="AQ63">
        <v>0</v>
      </c>
      <c r="AR63">
        <v>0</v>
      </c>
      <c r="AS63">
        <v>0</v>
      </c>
      <c r="AT63">
        <v>0</v>
      </c>
      <c r="AU63" t="s">
        <v>222</v>
      </c>
      <c r="AV63" t="s">
        <v>222</v>
      </c>
      <c r="AW63" t="s">
        <v>222</v>
      </c>
      <c r="AX63" t="s">
        <v>222</v>
      </c>
      <c r="AY63" t="s">
        <v>222</v>
      </c>
      <c r="AZ63" t="s">
        <v>222</v>
      </c>
      <c r="BA63" t="s">
        <v>222</v>
      </c>
      <c r="BB63" t="s">
        <v>222</v>
      </c>
      <c r="BC63" t="s">
        <v>222</v>
      </c>
      <c r="BD63">
        <v>0</v>
      </c>
      <c r="BE63">
        <v>0</v>
      </c>
      <c r="BF63">
        <v>0</v>
      </c>
      <c r="BG63">
        <v>1</v>
      </c>
      <c r="BH63">
        <v>0</v>
      </c>
      <c r="BI63">
        <v>0</v>
      </c>
      <c r="BJ63">
        <v>0</v>
      </c>
      <c r="BK63">
        <v>0</v>
      </c>
      <c r="BL63">
        <v>0</v>
      </c>
      <c r="BM63">
        <v>0</v>
      </c>
      <c r="BN63">
        <v>0</v>
      </c>
      <c r="BO63">
        <v>1</v>
      </c>
      <c r="BP63">
        <v>0</v>
      </c>
      <c r="BQ63">
        <v>0</v>
      </c>
      <c r="BR63">
        <v>0</v>
      </c>
      <c r="BS63">
        <v>0</v>
      </c>
      <c r="BT63">
        <v>0</v>
      </c>
      <c r="BU63">
        <v>0</v>
      </c>
      <c r="BV63">
        <v>0</v>
      </c>
      <c r="BW63">
        <v>0</v>
      </c>
      <c r="BX63">
        <v>0</v>
      </c>
      <c r="BY63">
        <v>0</v>
      </c>
      <c r="BZ63">
        <v>0</v>
      </c>
      <c r="CA63">
        <v>0</v>
      </c>
      <c r="CB63">
        <v>0</v>
      </c>
      <c r="CC63">
        <v>0</v>
      </c>
      <c r="CD63">
        <v>1</v>
      </c>
      <c r="CE63">
        <v>1</v>
      </c>
      <c r="CF63">
        <v>0</v>
      </c>
      <c r="CG63">
        <v>0</v>
      </c>
      <c r="CH63">
        <v>0</v>
      </c>
      <c r="CI63">
        <v>0</v>
      </c>
      <c r="CJ63">
        <v>0</v>
      </c>
      <c r="CK63">
        <v>0</v>
      </c>
      <c r="CL63">
        <v>0</v>
      </c>
      <c r="CM63">
        <v>0</v>
      </c>
      <c r="CN63">
        <v>0</v>
      </c>
      <c r="CO63">
        <v>0</v>
      </c>
      <c r="CP63">
        <v>0</v>
      </c>
      <c r="CQ63">
        <v>0</v>
      </c>
      <c r="CR63">
        <v>0</v>
      </c>
      <c r="CS63">
        <v>1</v>
      </c>
      <c r="CT63">
        <v>1</v>
      </c>
      <c r="CU63">
        <v>0</v>
      </c>
      <c r="CV63">
        <v>0</v>
      </c>
      <c r="CW63">
        <v>0</v>
      </c>
      <c r="CX63">
        <v>0</v>
      </c>
      <c r="CY63">
        <v>0</v>
      </c>
      <c r="CZ63">
        <v>0</v>
      </c>
      <c r="DA63">
        <v>1</v>
      </c>
      <c r="DB63">
        <v>0</v>
      </c>
      <c r="DC63">
        <v>1</v>
      </c>
      <c r="DD63">
        <v>0</v>
      </c>
      <c r="DE63">
        <v>1</v>
      </c>
      <c r="DF63">
        <v>1</v>
      </c>
      <c r="DG63">
        <v>1</v>
      </c>
      <c r="DH63">
        <v>1</v>
      </c>
      <c r="DI63">
        <v>1</v>
      </c>
      <c r="DJ63">
        <v>0</v>
      </c>
      <c r="DK63">
        <v>0</v>
      </c>
      <c r="DL63">
        <v>0</v>
      </c>
      <c r="DM63">
        <v>0</v>
      </c>
      <c r="DN63">
        <v>0</v>
      </c>
      <c r="DO63">
        <v>0</v>
      </c>
      <c r="DP63">
        <v>0</v>
      </c>
      <c r="DQ63">
        <v>0</v>
      </c>
      <c r="DR63">
        <v>0</v>
      </c>
      <c r="DS63">
        <v>1</v>
      </c>
      <c r="DT63">
        <v>1</v>
      </c>
      <c r="DU63">
        <v>0</v>
      </c>
      <c r="DV63">
        <v>0</v>
      </c>
      <c r="DW63">
        <v>0</v>
      </c>
      <c r="DX63">
        <v>0</v>
      </c>
      <c r="DY63">
        <v>1</v>
      </c>
      <c r="DZ63">
        <v>0</v>
      </c>
      <c r="EA63">
        <v>0</v>
      </c>
      <c r="EB63">
        <v>0</v>
      </c>
      <c r="EC63">
        <v>0</v>
      </c>
      <c r="ED63">
        <v>0</v>
      </c>
      <c r="EE63">
        <v>0</v>
      </c>
      <c r="EF63">
        <v>0</v>
      </c>
      <c r="EG63">
        <v>0</v>
      </c>
      <c r="EH63">
        <v>0</v>
      </c>
      <c r="EI63">
        <v>0</v>
      </c>
      <c r="EJ63">
        <v>0</v>
      </c>
      <c r="EK63">
        <v>0</v>
      </c>
      <c r="EL63">
        <v>0</v>
      </c>
      <c r="EM63">
        <v>0</v>
      </c>
      <c r="EN63">
        <v>0</v>
      </c>
      <c r="EO63">
        <v>0</v>
      </c>
      <c r="EP63">
        <v>1</v>
      </c>
      <c r="EQ63">
        <v>0</v>
      </c>
      <c r="ER63">
        <v>0</v>
      </c>
      <c r="ES63">
        <v>0</v>
      </c>
      <c r="ET63">
        <v>0</v>
      </c>
      <c r="EU63">
        <v>0</v>
      </c>
      <c r="EV63">
        <v>0</v>
      </c>
      <c r="EW63">
        <v>0</v>
      </c>
      <c r="EX63">
        <v>0</v>
      </c>
      <c r="EY63">
        <v>0</v>
      </c>
      <c r="EZ63">
        <v>0</v>
      </c>
      <c r="FA63">
        <v>0</v>
      </c>
      <c r="FB63">
        <v>1</v>
      </c>
      <c r="FC63">
        <v>0</v>
      </c>
      <c r="FD63" t="s">
        <v>222</v>
      </c>
      <c r="FE63" t="s">
        <v>222</v>
      </c>
      <c r="FF63" t="s">
        <v>222</v>
      </c>
      <c r="FG63" t="s">
        <v>222</v>
      </c>
      <c r="FH63" t="s">
        <v>222</v>
      </c>
      <c r="FI63" t="s">
        <v>222</v>
      </c>
      <c r="FJ63" t="s">
        <v>222</v>
      </c>
      <c r="FK63" t="s">
        <v>222</v>
      </c>
      <c r="FL63" t="s">
        <v>222</v>
      </c>
      <c r="FM63">
        <v>0</v>
      </c>
      <c r="FN63">
        <v>0</v>
      </c>
      <c r="FO63">
        <v>0</v>
      </c>
      <c r="FP63">
        <v>1</v>
      </c>
      <c r="FQ63">
        <v>0</v>
      </c>
      <c r="FR63">
        <v>0</v>
      </c>
      <c r="FS63">
        <v>0</v>
      </c>
      <c r="FT63">
        <v>0</v>
      </c>
      <c r="FU63">
        <v>0</v>
      </c>
      <c r="FV63">
        <v>0</v>
      </c>
      <c r="FW63">
        <v>0</v>
      </c>
      <c r="FX63">
        <v>1</v>
      </c>
      <c r="FY63">
        <v>0</v>
      </c>
      <c r="FZ63">
        <v>0</v>
      </c>
      <c r="GA63">
        <v>0</v>
      </c>
      <c r="GB63">
        <v>0</v>
      </c>
      <c r="GC63">
        <v>0</v>
      </c>
      <c r="GD63">
        <v>0</v>
      </c>
      <c r="GE63">
        <v>0</v>
      </c>
      <c r="GF63">
        <v>0</v>
      </c>
      <c r="GG63">
        <v>0</v>
      </c>
      <c r="GH63">
        <v>0</v>
      </c>
      <c r="GI63">
        <v>0</v>
      </c>
      <c r="GJ63">
        <v>0</v>
      </c>
      <c r="GK63">
        <v>0</v>
      </c>
      <c r="GL63">
        <v>0</v>
      </c>
      <c r="GM63">
        <v>1</v>
      </c>
      <c r="GN63">
        <v>1</v>
      </c>
      <c r="GO63">
        <v>0</v>
      </c>
      <c r="GP63">
        <v>0</v>
      </c>
      <c r="GQ63">
        <v>0</v>
      </c>
      <c r="GR63">
        <v>0</v>
      </c>
      <c r="GS63">
        <v>0</v>
      </c>
      <c r="GT63">
        <v>0</v>
      </c>
      <c r="GU63">
        <v>0</v>
      </c>
      <c r="GV63">
        <v>0</v>
      </c>
      <c r="GW63">
        <v>0</v>
      </c>
      <c r="GX63">
        <v>0</v>
      </c>
      <c r="GY63">
        <v>0</v>
      </c>
      <c r="GZ63">
        <v>0</v>
      </c>
      <c r="HA63">
        <v>0</v>
      </c>
      <c r="HB63">
        <v>1</v>
      </c>
      <c r="HC63">
        <v>1</v>
      </c>
      <c r="HD63">
        <v>0</v>
      </c>
      <c r="HE63">
        <v>0</v>
      </c>
      <c r="HF63">
        <v>0</v>
      </c>
      <c r="HG63">
        <v>0</v>
      </c>
      <c r="HH63">
        <v>0</v>
      </c>
      <c r="HI63">
        <v>0</v>
      </c>
      <c r="HJ63">
        <v>1</v>
      </c>
      <c r="HK63">
        <v>0</v>
      </c>
      <c r="HL63">
        <v>1</v>
      </c>
      <c r="HM63">
        <v>0</v>
      </c>
      <c r="HN63">
        <v>0</v>
      </c>
    </row>
    <row r="64" spans="1:222" x14ac:dyDescent="0.35">
      <c r="A64" t="s">
        <v>233</v>
      </c>
      <c r="B64" s="1">
        <v>41640</v>
      </c>
      <c r="C64" s="1">
        <v>42916</v>
      </c>
      <c r="D64">
        <v>3</v>
      </c>
      <c r="E64" t="s">
        <v>222</v>
      </c>
      <c r="F64" t="s">
        <v>222</v>
      </c>
      <c r="G64" t="s">
        <v>222</v>
      </c>
      <c r="H64" t="s">
        <v>222</v>
      </c>
      <c r="I64" t="s">
        <v>222</v>
      </c>
      <c r="J64" t="s">
        <v>222</v>
      </c>
      <c r="K64" t="s">
        <v>222</v>
      </c>
      <c r="L64" t="s">
        <v>222</v>
      </c>
      <c r="M64" t="s">
        <v>222</v>
      </c>
      <c r="N64" t="s">
        <v>222</v>
      </c>
      <c r="O64" t="s">
        <v>222</v>
      </c>
      <c r="P64" t="s">
        <v>222</v>
      </c>
      <c r="Q64" t="s">
        <v>222</v>
      </c>
      <c r="R64" t="s">
        <v>222</v>
      </c>
      <c r="S64" t="s">
        <v>222</v>
      </c>
      <c r="T64" t="s">
        <v>222</v>
      </c>
      <c r="U64" t="s">
        <v>222</v>
      </c>
      <c r="V64" t="s">
        <v>222</v>
      </c>
      <c r="W64" t="s">
        <v>222</v>
      </c>
      <c r="X64" t="s">
        <v>222</v>
      </c>
      <c r="Y64" t="s">
        <v>222</v>
      </c>
      <c r="Z64" t="s">
        <v>222</v>
      </c>
      <c r="AA64" t="s">
        <v>222</v>
      </c>
      <c r="AB64" t="s">
        <v>222</v>
      </c>
      <c r="AC64" t="s">
        <v>222</v>
      </c>
      <c r="AD64" t="s">
        <v>222</v>
      </c>
      <c r="AE64" t="s">
        <v>222</v>
      </c>
      <c r="AF64" t="s">
        <v>222</v>
      </c>
      <c r="AG64" t="s">
        <v>222</v>
      </c>
      <c r="AH64" t="s">
        <v>222</v>
      </c>
      <c r="AI64" t="s">
        <v>222</v>
      </c>
      <c r="AJ64" t="s">
        <v>222</v>
      </c>
      <c r="AK64" t="s">
        <v>222</v>
      </c>
      <c r="AL64" t="s">
        <v>222</v>
      </c>
      <c r="AM64" t="s">
        <v>222</v>
      </c>
      <c r="AN64" t="s">
        <v>222</v>
      </c>
      <c r="AO64" t="s">
        <v>222</v>
      </c>
      <c r="AP64" t="s">
        <v>222</v>
      </c>
      <c r="AQ64" t="s">
        <v>222</v>
      </c>
      <c r="AR64" t="s">
        <v>222</v>
      </c>
      <c r="AS64" t="s">
        <v>222</v>
      </c>
      <c r="AT64" t="s">
        <v>222</v>
      </c>
      <c r="AU64" t="s">
        <v>222</v>
      </c>
      <c r="AV64" t="s">
        <v>222</v>
      </c>
      <c r="AW64" t="s">
        <v>222</v>
      </c>
      <c r="AX64" t="s">
        <v>222</v>
      </c>
      <c r="AY64" t="s">
        <v>222</v>
      </c>
      <c r="AZ64" t="s">
        <v>222</v>
      </c>
      <c r="BA64" t="s">
        <v>222</v>
      </c>
      <c r="BB64" t="s">
        <v>222</v>
      </c>
      <c r="BC64" t="s">
        <v>222</v>
      </c>
      <c r="BD64" t="s">
        <v>222</v>
      </c>
      <c r="BE64" t="s">
        <v>222</v>
      </c>
      <c r="BF64" t="s">
        <v>222</v>
      </c>
      <c r="BG64" t="s">
        <v>222</v>
      </c>
      <c r="BH64" t="s">
        <v>222</v>
      </c>
      <c r="BI64" t="s">
        <v>222</v>
      </c>
      <c r="BJ64" t="s">
        <v>222</v>
      </c>
      <c r="BK64" t="s">
        <v>222</v>
      </c>
      <c r="BL64" t="s">
        <v>222</v>
      </c>
      <c r="BM64" t="s">
        <v>222</v>
      </c>
      <c r="BN64" t="s">
        <v>222</v>
      </c>
      <c r="BO64" t="s">
        <v>222</v>
      </c>
      <c r="BP64" t="s">
        <v>222</v>
      </c>
      <c r="BQ64" t="s">
        <v>222</v>
      </c>
      <c r="BR64" t="s">
        <v>222</v>
      </c>
      <c r="BS64" t="s">
        <v>222</v>
      </c>
      <c r="BT64" t="s">
        <v>222</v>
      </c>
      <c r="BU64" t="s">
        <v>222</v>
      </c>
      <c r="BV64" t="s">
        <v>222</v>
      </c>
      <c r="BW64" t="s">
        <v>222</v>
      </c>
      <c r="BX64" t="s">
        <v>222</v>
      </c>
      <c r="BY64" t="s">
        <v>222</v>
      </c>
      <c r="BZ64" t="s">
        <v>222</v>
      </c>
      <c r="CA64" t="s">
        <v>222</v>
      </c>
      <c r="CB64" t="s">
        <v>222</v>
      </c>
      <c r="CC64" t="s">
        <v>222</v>
      </c>
      <c r="CD64" t="s">
        <v>222</v>
      </c>
      <c r="CE64" t="s">
        <v>222</v>
      </c>
      <c r="CF64" t="s">
        <v>222</v>
      </c>
      <c r="CG64" t="s">
        <v>222</v>
      </c>
      <c r="CH64" t="s">
        <v>222</v>
      </c>
      <c r="CI64" t="s">
        <v>222</v>
      </c>
      <c r="CJ64" t="s">
        <v>222</v>
      </c>
      <c r="CK64" t="s">
        <v>222</v>
      </c>
      <c r="CL64" t="s">
        <v>222</v>
      </c>
      <c r="CM64" t="s">
        <v>222</v>
      </c>
      <c r="CN64" t="s">
        <v>222</v>
      </c>
      <c r="CO64" t="s">
        <v>222</v>
      </c>
      <c r="CP64" t="s">
        <v>222</v>
      </c>
      <c r="CQ64" t="s">
        <v>222</v>
      </c>
      <c r="CR64" t="s">
        <v>222</v>
      </c>
      <c r="CS64" t="s">
        <v>222</v>
      </c>
      <c r="CT64" t="s">
        <v>222</v>
      </c>
      <c r="CU64" t="s">
        <v>222</v>
      </c>
      <c r="CV64" t="s">
        <v>222</v>
      </c>
      <c r="CW64" t="s">
        <v>222</v>
      </c>
      <c r="CX64" t="s">
        <v>222</v>
      </c>
      <c r="CY64" t="s">
        <v>222</v>
      </c>
      <c r="CZ64" t="s">
        <v>222</v>
      </c>
      <c r="DA64" t="s">
        <v>222</v>
      </c>
      <c r="DB64" t="s">
        <v>222</v>
      </c>
      <c r="DC64" t="s">
        <v>222</v>
      </c>
      <c r="DD64" t="s">
        <v>222</v>
      </c>
      <c r="DE64" t="s">
        <v>222</v>
      </c>
      <c r="DF64" t="s">
        <v>222</v>
      </c>
      <c r="DG64" t="s">
        <v>222</v>
      </c>
      <c r="DH64" t="s">
        <v>222</v>
      </c>
      <c r="DI64" t="s">
        <v>222</v>
      </c>
      <c r="DJ64" t="s">
        <v>222</v>
      </c>
      <c r="DK64" t="s">
        <v>222</v>
      </c>
      <c r="DL64" t="s">
        <v>222</v>
      </c>
      <c r="DM64" t="s">
        <v>222</v>
      </c>
      <c r="DN64" t="s">
        <v>222</v>
      </c>
      <c r="DO64" t="s">
        <v>222</v>
      </c>
      <c r="DP64" t="s">
        <v>222</v>
      </c>
      <c r="DQ64" t="s">
        <v>222</v>
      </c>
      <c r="DR64" t="s">
        <v>222</v>
      </c>
      <c r="DS64" t="s">
        <v>222</v>
      </c>
      <c r="DT64" t="s">
        <v>222</v>
      </c>
      <c r="DU64" t="s">
        <v>222</v>
      </c>
      <c r="DV64" t="s">
        <v>222</v>
      </c>
      <c r="DW64" t="s">
        <v>222</v>
      </c>
      <c r="DX64" t="s">
        <v>222</v>
      </c>
      <c r="DY64" t="s">
        <v>222</v>
      </c>
      <c r="DZ64" t="s">
        <v>222</v>
      </c>
      <c r="EA64" t="s">
        <v>222</v>
      </c>
      <c r="EB64" t="s">
        <v>222</v>
      </c>
      <c r="EC64" t="s">
        <v>222</v>
      </c>
      <c r="ED64" t="s">
        <v>222</v>
      </c>
      <c r="EE64" t="s">
        <v>222</v>
      </c>
      <c r="EF64" t="s">
        <v>222</v>
      </c>
      <c r="EG64" t="s">
        <v>222</v>
      </c>
      <c r="EH64" t="s">
        <v>222</v>
      </c>
      <c r="EI64" t="s">
        <v>222</v>
      </c>
      <c r="EJ64" t="s">
        <v>222</v>
      </c>
      <c r="EK64" t="s">
        <v>222</v>
      </c>
      <c r="EL64" t="s">
        <v>222</v>
      </c>
      <c r="EM64" t="s">
        <v>222</v>
      </c>
      <c r="EN64" t="s">
        <v>222</v>
      </c>
      <c r="EO64" t="s">
        <v>222</v>
      </c>
      <c r="EP64" t="s">
        <v>222</v>
      </c>
      <c r="EQ64" t="s">
        <v>222</v>
      </c>
      <c r="ER64" t="s">
        <v>222</v>
      </c>
      <c r="ES64" t="s">
        <v>222</v>
      </c>
      <c r="ET64" t="s">
        <v>222</v>
      </c>
      <c r="EU64" t="s">
        <v>222</v>
      </c>
      <c r="EV64" t="s">
        <v>222</v>
      </c>
      <c r="EW64" t="s">
        <v>222</v>
      </c>
      <c r="EX64" t="s">
        <v>222</v>
      </c>
      <c r="EY64" t="s">
        <v>222</v>
      </c>
      <c r="EZ64" t="s">
        <v>222</v>
      </c>
      <c r="FA64" t="s">
        <v>222</v>
      </c>
      <c r="FB64" t="s">
        <v>222</v>
      </c>
      <c r="FC64" t="s">
        <v>222</v>
      </c>
      <c r="FD64" t="s">
        <v>222</v>
      </c>
      <c r="FE64" t="s">
        <v>222</v>
      </c>
      <c r="FF64" t="s">
        <v>222</v>
      </c>
      <c r="FG64" t="s">
        <v>222</v>
      </c>
      <c r="FH64" t="s">
        <v>222</v>
      </c>
      <c r="FI64" t="s">
        <v>222</v>
      </c>
      <c r="FJ64" t="s">
        <v>222</v>
      </c>
      <c r="FK64" t="s">
        <v>222</v>
      </c>
      <c r="FL64" t="s">
        <v>222</v>
      </c>
      <c r="FM64" t="s">
        <v>222</v>
      </c>
      <c r="FN64" t="s">
        <v>222</v>
      </c>
      <c r="FO64" t="s">
        <v>222</v>
      </c>
      <c r="FP64" t="s">
        <v>222</v>
      </c>
      <c r="FQ64" t="s">
        <v>222</v>
      </c>
      <c r="FR64" t="s">
        <v>222</v>
      </c>
      <c r="FS64" t="s">
        <v>222</v>
      </c>
      <c r="FT64" t="s">
        <v>222</v>
      </c>
      <c r="FU64" t="s">
        <v>222</v>
      </c>
      <c r="FV64" t="s">
        <v>222</v>
      </c>
      <c r="FW64" t="s">
        <v>222</v>
      </c>
      <c r="FX64" t="s">
        <v>222</v>
      </c>
      <c r="FY64" t="s">
        <v>222</v>
      </c>
      <c r="FZ64" t="s">
        <v>222</v>
      </c>
      <c r="GA64" t="s">
        <v>222</v>
      </c>
      <c r="GB64" t="s">
        <v>222</v>
      </c>
      <c r="GC64" t="s">
        <v>222</v>
      </c>
      <c r="GD64" t="s">
        <v>222</v>
      </c>
      <c r="GE64" t="s">
        <v>222</v>
      </c>
      <c r="GF64" t="s">
        <v>222</v>
      </c>
      <c r="GG64" t="s">
        <v>222</v>
      </c>
      <c r="GH64" t="s">
        <v>222</v>
      </c>
      <c r="GI64" t="s">
        <v>222</v>
      </c>
      <c r="GJ64" t="s">
        <v>222</v>
      </c>
      <c r="GK64" t="s">
        <v>222</v>
      </c>
      <c r="GL64" t="s">
        <v>222</v>
      </c>
      <c r="GM64" t="s">
        <v>222</v>
      </c>
      <c r="GN64" t="s">
        <v>222</v>
      </c>
      <c r="GO64" t="s">
        <v>222</v>
      </c>
      <c r="GP64" t="s">
        <v>222</v>
      </c>
      <c r="GQ64" t="s">
        <v>222</v>
      </c>
      <c r="GR64" t="s">
        <v>222</v>
      </c>
      <c r="GS64" t="s">
        <v>222</v>
      </c>
      <c r="GT64" t="s">
        <v>222</v>
      </c>
      <c r="GU64" t="s">
        <v>222</v>
      </c>
      <c r="GV64" t="s">
        <v>222</v>
      </c>
      <c r="GW64" t="s">
        <v>222</v>
      </c>
      <c r="GX64" t="s">
        <v>222</v>
      </c>
      <c r="GY64" t="s">
        <v>222</v>
      </c>
      <c r="GZ64" t="s">
        <v>222</v>
      </c>
      <c r="HA64" t="s">
        <v>222</v>
      </c>
      <c r="HB64" t="s">
        <v>222</v>
      </c>
      <c r="HC64" t="s">
        <v>222</v>
      </c>
      <c r="HD64" t="s">
        <v>222</v>
      </c>
      <c r="HE64" t="s">
        <v>222</v>
      </c>
      <c r="HF64" t="s">
        <v>222</v>
      </c>
      <c r="HG64" t="s">
        <v>222</v>
      </c>
      <c r="HH64" t="s">
        <v>222</v>
      </c>
      <c r="HI64" t="s">
        <v>222</v>
      </c>
      <c r="HJ64" t="s">
        <v>222</v>
      </c>
      <c r="HK64" t="s">
        <v>222</v>
      </c>
      <c r="HL64" t="s">
        <v>222</v>
      </c>
      <c r="HM64" t="s">
        <v>222</v>
      </c>
      <c r="HN64" t="s">
        <v>222</v>
      </c>
    </row>
    <row r="65" spans="1:222" x14ac:dyDescent="0.35">
      <c r="A65" t="s">
        <v>233</v>
      </c>
      <c r="B65" s="1">
        <v>42917</v>
      </c>
      <c r="C65" s="1">
        <v>43100</v>
      </c>
      <c r="D65">
        <v>3</v>
      </c>
      <c r="E65" t="s">
        <v>222</v>
      </c>
      <c r="F65" t="s">
        <v>222</v>
      </c>
      <c r="G65" t="s">
        <v>222</v>
      </c>
      <c r="H65" t="s">
        <v>222</v>
      </c>
      <c r="I65" t="s">
        <v>222</v>
      </c>
      <c r="J65" t="s">
        <v>222</v>
      </c>
      <c r="K65" t="s">
        <v>222</v>
      </c>
      <c r="L65" t="s">
        <v>222</v>
      </c>
      <c r="M65" t="s">
        <v>222</v>
      </c>
      <c r="N65" t="s">
        <v>222</v>
      </c>
      <c r="O65" t="s">
        <v>222</v>
      </c>
      <c r="P65" t="s">
        <v>222</v>
      </c>
      <c r="Q65" t="s">
        <v>222</v>
      </c>
      <c r="R65" t="s">
        <v>222</v>
      </c>
      <c r="S65" t="s">
        <v>222</v>
      </c>
      <c r="T65" t="s">
        <v>222</v>
      </c>
      <c r="U65" t="s">
        <v>222</v>
      </c>
      <c r="V65" t="s">
        <v>222</v>
      </c>
      <c r="W65" t="s">
        <v>222</v>
      </c>
      <c r="X65" t="s">
        <v>222</v>
      </c>
      <c r="Y65" t="s">
        <v>222</v>
      </c>
      <c r="Z65" t="s">
        <v>222</v>
      </c>
      <c r="AA65" t="s">
        <v>222</v>
      </c>
      <c r="AB65" t="s">
        <v>222</v>
      </c>
      <c r="AC65" t="s">
        <v>222</v>
      </c>
      <c r="AD65" t="s">
        <v>222</v>
      </c>
      <c r="AE65" t="s">
        <v>222</v>
      </c>
      <c r="AF65" t="s">
        <v>222</v>
      </c>
      <c r="AG65" t="s">
        <v>222</v>
      </c>
      <c r="AH65" t="s">
        <v>222</v>
      </c>
      <c r="AI65" t="s">
        <v>222</v>
      </c>
      <c r="AJ65" t="s">
        <v>222</v>
      </c>
      <c r="AK65" t="s">
        <v>222</v>
      </c>
      <c r="AL65" t="s">
        <v>222</v>
      </c>
      <c r="AM65" t="s">
        <v>222</v>
      </c>
      <c r="AN65" t="s">
        <v>222</v>
      </c>
      <c r="AO65" t="s">
        <v>222</v>
      </c>
      <c r="AP65" t="s">
        <v>222</v>
      </c>
      <c r="AQ65" t="s">
        <v>222</v>
      </c>
      <c r="AR65" t="s">
        <v>222</v>
      </c>
      <c r="AS65" t="s">
        <v>222</v>
      </c>
      <c r="AT65" t="s">
        <v>222</v>
      </c>
      <c r="AU65" t="s">
        <v>222</v>
      </c>
      <c r="AV65" t="s">
        <v>222</v>
      </c>
      <c r="AW65" t="s">
        <v>222</v>
      </c>
      <c r="AX65" t="s">
        <v>222</v>
      </c>
      <c r="AY65" t="s">
        <v>222</v>
      </c>
      <c r="AZ65" t="s">
        <v>222</v>
      </c>
      <c r="BA65" t="s">
        <v>222</v>
      </c>
      <c r="BB65" t="s">
        <v>222</v>
      </c>
      <c r="BC65" t="s">
        <v>222</v>
      </c>
      <c r="BD65" t="s">
        <v>222</v>
      </c>
      <c r="BE65" t="s">
        <v>222</v>
      </c>
      <c r="BF65" t="s">
        <v>222</v>
      </c>
      <c r="BG65" t="s">
        <v>222</v>
      </c>
      <c r="BH65" t="s">
        <v>222</v>
      </c>
      <c r="BI65" t="s">
        <v>222</v>
      </c>
      <c r="BJ65" t="s">
        <v>222</v>
      </c>
      <c r="BK65" t="s">
        <v>222</v>
      </c>
      <c r="BL65" t="s">
        <v>222</v>
      </c>
      <c r="BM65" t="s">
        <v>222</v>
      </c>
      <c r="BN65" t="s">
        <v>222</v>
      </c>
      <c r="BO65" t="s">
        <v>222</v>
      </c>
      <c r="BP65" t="s">
        <v>222</v>
      </c>
      <c r="BQ65" t="s">
        <v>222</v>
      </c>
      <c r="BR65" t="s">
        <v>222</v>
      </c>
      <c r="BS65" t="s">
        <v>222</v>
      </c>
      <c r="BT65" t="s">
        <v>222</v>
      </c>
      <c r="BU65" t="s">
        <v>222</v>
      </c>
      <c r="BV65" t="s">
        <v>222</v>
      </c>
      <c r="BW65" t="s">
        <v>222</v>
      </c>
      <c r="BX65" t="s">
        <v>222</v>
      </c>
      <c r="BY65" t="s">
        <v>222</v>
      </c>
      <c r="BZ65" t="s">
        <v>222</v>
      </c>
      <c r="CA65" t="s">
        <v>222</v>
      </c>
      <c r="CB65" t="s">
        <v>222</v>
      </c>
      <c r="CC65" t="s">
        <v>222</v>
      </c>
      <c r="CD65" t="s">
        <v>222</v>
      </c>
      <c r="CE65" t="s">
        <v>222</v>
      </c>
      <c r="CF65" t="s">
        <v>222</v>
      </c>
      <c r="CG65" t="s">
        <v>222</v>
      </c>
      <c r="CH65" t="s">
        <v>222</v>
      </c>
      <c r="CI65" t="s">
        <v>222</v>
      </c>
      <c r="CJ65" t="s">
        <v>222</v>
      </c>
      <c r="CK65" t="s">
        <v>222</v>
      </c>
      <c r="CL65" t="s">
        <v>222</v>
      </c>
      <c r="CM65" t="s">
        <v>222</v>
      </c>
      <c r="CN65" t="s">
        <v>222</v>
      </c>
      <c r="CO65" t="s">
        <v>222</v>
      </c>
      <c r="CP65" t="s">
        <v>222</v>
      </c>
      <c r="CQ65" t="s">
        <v>222</v>
      </c>
      <c r="CR65" t="s">
        <v>222</v>
      </c>
      <c r="CS65" t="s">
        <v>222</v>
      </c>
      <c r="CT65" t="s">
        <v>222</v>
      </c>
      <c r="CU65" t="s">
        <v>222</v>
      </c>
      <c r="CV65" t="s">
        <v>222</v>
      </c>
      <c r="CW65" t="s">
        <v>222</v>
      </c>
      <c r="CX65" t="s">
        <v>222</v>
      </c>
      <c r="CY65" t="s">
        <v>222</v>
      </c>
      <c r="CZ65" t="s">
        <v>222</v>
      </c>
      <c r="DA65" t="s">
        <v>222</v>
      </c>
      <c r="DB65" t="s">
        <v>222</v>
      </c>
      <c r="DC65" t="s">
        <v>222</v>
      </c>
      <c r="DD65" t="s">
        <v>222</v>
      </c>
      <c r="DE65" t="s">
        <v>222</v>
      </c>
      <c r="DF65" t="s">
        <v>222</v>
      </c>
      <c r="DG65" t="s">
        <v>222</v>
      </c>
      <c r="DH65" t="s">
        <v>222</v>
      </c>
      <c r="DI65" t="s">
        <v>222</v>
      </c>
      <c r="DJ65" t="s">
        <v>222</v>
      </c>
      <c r="DK65" t="s">
        <v>222</v>
      </c>
      <c r="DL65" t="s">
        <v>222</v>
      </c>
      <c r="DM65" t="s">
        <v>222</v>
      </c>
      <c r="DN65" t="s">
        <v>222</v>
      </c>
      <c r="DO65" t="s">
        <v>222</v>
      </c>
      <c r="DP65" t="s">
        <v>222</v>
      </c>
      <c r="DQ65" t="s">
        <v>222</v>
      </c>
      <c r="DR65" t="s">
        <v>222</v>
      </c>
      <c r="DS65" t="s">
        <v>222</v>
      </c>
      <c r="DT65" t="s">
        <v>222</v>
      </c>
      <c r="DU65" t="s">
        <v>222</v>
      </c>
      <c r="DV65" t="s">
        <v>222</v>
      </c>
      <c r="DW65" t="s">
        <v>222</v>
      </c>
      <c r="DX65" t="s">
        <v>222</v>
      </c>
      <c r="DY65" t="s">
        <v>222</v>
      </c>
      <c r="DZ65" t="s">
        <v>222</v>
      </c>
      <c r="EA65" t="s">
        <v>222</v>
      </c>
      <c r="EB65" t="s">
        <v>222</v>
      </c>
      <c r="EC65" t="s">
        <v>222</v>
      </c>
      <c r="ED65" t="s">
        <v>222</v>
      </c>
      <c r="EE65" t="s">
        <v>222</v>
      </c>
      <c r="EF65" t="s">
        <v>222</v>
      </c>
      <c r="EG65" t="s">
        <v>222</v>
      </c>
      <c r="EH65" t="s">
        <v>222</v>
      </c>
      <c r="EI65" t="s">
        <v>222</v>
      </c>
      <c r="EJ65" t="s">
        <v>222</v>
      </c>
      <c r="EK65" t="s">
        <v>222</v>
      </c>
      <c r="EL65" t="s">
        <v>222</v>
      </c>
      <c r="EM65" t="s">
        <v>222</v>
      </c>
      <c r="EN65" t="s">
        <v>222</v>
      </c>
      <c r="EO65" t="s">
        <v>222</v>
      </c>
      <c r="EP65" t="s">
        <v>222</v>
      </c>
      <c r="EQ65" t="s">
        <v>222</v>
      </c>
      <c r="ER65" t="s">
        <v>222</v>
      </c>
      <c r="ES65" t="s">
        <v>222</v>
      </c>
      <c r="ET65" t="s">
        <v>222</v>
      </c>
      <c r="EU65" t="s">
        <v>222</v>
      </c>
      <c r="EV65" t="s">
        <v>222</v>
      </c>
      <c r="EW65" t="s">
        <v>222</v>
      </c>
      <c r="EX65" t="s">
        <v>222</v>
      </c>
      <c r="EY65" t="s">
        <v>222</v>
      </c>
      <c r="EZ65" t="s">
        <v>222</v>
      </c>
      <c r="FA65" t="s">
        <v>222</v>
      </c>
      <c r="FB65" t="s">
        <v>222</v>
      </c>
      <c r="FC65" t="s">
        <v>222</v>
      </c>
      <c r="FD65" t="s">
        <v>222</v>
      </c>
      <c r="FE65" t="s">
        <v>222</v>
      </c>
      <c r="FF65" t="s">
        <v>222</v>
      </c>
      <c r="FG65" t="s">
        <v>222</v>
      </c>
      <c r="FH65" t="s">
        <v>222</v>
      </c>
      <c r="FI65" t="s">
        <v>222</v>
      </c>
      <c r="FJ65" t="s">
        <v>222</v>
      </c>
      <c r="FK65" t="s">
        <v>222</v>
      </c>
      <c r="FL65" t="s">
        <v>222</v>
      </c>
      <c r="FM65" t="s">
        <v>222</v>
      </c>
      <c r="FN65" t="s">
        <v>222</v>
      </c>
      <c r="FO65" t="s">
        <v>222</v>
      </c>
      <c r="FP65" t="s">
        <v>222</v>
      </c>
      <c r="FQ65" t="s">
        <v>222</v>
      </c>
      <c r="FR65" t="s">
        <v>222</v>
      </c>
      <c r="FS65" t="s">
        <v>222</v>
      </c>
      <c r="FT65" t="s">
        <v>222</v>
      </c>
      <c r="FU65" t="s">
        <v>222</v>
      </c>
      <c r="FV65" t="s">
        <v>222</v>
      </c>
      <c r="FW65" t="s">
        <v>222</v>
      </c>
      <c r="FX65" t="s">
        <v>222</v>
      </c>
      <c r="FY65" t="s">
        <v>222</v>
      </c>
      <c r="FZ65" t="s">
        <v>222</v>
      </c>
      <c r="GA65" t="s">
        <v>222</v>
      </c>
      <c r="GB65" t="s">
        <v>222</v>
      </c>
      <c r="GC65" t="s">
        <v>222</v>
      </c>
      <c r="GD65" t="s">
        <v>222</v>
      </c>
      <c r="GE65" t="s">
        <v>222</v>
      </c>
      <c r="GF65" t="s">
        <v>222</v>
      </c>
      <c r="GG65" t="s">
        <v>222</v>
      </c>
      <c r="GH65" t="s">
        <v>222</v>
      </c>
      <c r="GI65" t="s">
        <v>222</v>
      </c>
      <c r="GJ65" t="s">
        <v>222</v>
      </c>
      <c r="GK65" t="s">
        <v>222</v>
      </c>
      <c r="GL65" t="s">
        <v>222</v>
      </c>
      <c r="GM65" t="s">
        <v>222</v>
      </c>
      <c r="GN65" t="s">
        <v>222</v>
      </c>
      <c r="GO65" t="s">
        <v>222</v>
      </c>
      <c r="GP65" t="s">
        <v>222</v>
      </c>
      <c r="GQ65" t="s">
        <v>222</v>
      </c>
      <c r="GR65" t="s">
        <v>222</v>
      </c>
      <c r="GS65" t="s">
        <v>222</v>
      </c>
      <c r="GT65" t="s">
        <v>222</v>
      </c>
      <c r="GU65" t="s">
        <v>222</v>
      </c>
      <c r="GV65" t="s">
        <v>222</v>
      </c>
      <c r="GW65" t="s">
        <v>222</v>
      </c>
      <c r="GX65" t="s">
        <v>222</v>
      </c>
      <c r="GY65" t="s">
        <v>222</v>
      </c>
      <c r="GZ65" t="s">
        <v>222</v>
      </c>
      <c r="HA65" t="s">
        <v>222</v>
      </c>
      <c r="HB65" t="s">
        <v>222</v>
      </c>
      <c r="HC65" t="s">
        <v>222</v>
      </c>
      <c r="HD65" t="s">
        <v>222</v>
      </c>
      <c r="HE65" t="s">
        <v>222</v>
      </c>
      <c r="HF65" t="s">
        <v>222</v>
      </c>
      <c r="HG65" t="s">
        <v>222</v>
      </c>
      <c r="HH65" t="s">
        <v>222</v>
      </c>
      <c r="HI65" t="s">
        <v>222</v>
      </c>
      <c r="HJ65" t="s">
        <v>222</v>
      </c>
      <c r="HK65" t="s">
        <v>222</v>
      </c>
      <c r="HL65" t="s">
        <v>222</v>
      </c>
      <c r="HM65" t="s">
        <v>222</v>
      </c>
      <c r="HN65" t="s">
        <v>222</v>
      </c>
    </row>
    <row r="66" spans="1:222" x14ac:dyDescent="0.35">
      <c r="A66" t="s">
        <v>233</v>
      </c>
      <c r="B66" s="1">
        <v>43101</v>
      </c>
      <c r="C66" s="1">
        <v>43650</v>
      </c>
      <c r="D66">
        <v>2</v>
      </c>
      <c r="E66">
        <v>1</v>
      </c>
      <c r="F66">
        <v>1</v>
      </c>
      <c r="G66">
        <v>0</v>
      </c>
      <c r="H66">
        <v>0</v>
      </c>
      <c r="I66">
        <v>0</v>
      </c>
      <c r="J66">
        <v>0</v>
      </c>
      <c r="K66">
        <v>0</v>
      </c>
      <c r="L66">
        <v>0</v>
      </c>
      <c r="M66">
        <v>1</v>
      </c>
      <c r="N66">
        <v>1</v>
      </c>
      <c r="O66">
        <v>0</v>
      </c>
      <c r="P66">
        <v>0</v>
      </c>
      <c r="Q66">
        <v>1</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0</v>
      </c>
      <c r="AO66">
        <v>0</v>
      </c>
      <c r="AP66">
        <v>0</v>
      </c>
      <c r="AQ66">
        <v>0</v>
      </c>
      <c r="AR66">
        <v>0</v>
      </c>
      <c r="AS66">
        <v>0</v>
      </c>
      <c r="AT66">
        <v>1</v>
      </c>
      <c r="AU66">
        <v>1</v>
      </c>
      <c r="AV66">
        <v>0</v>
      </c>
      <c r="AW66">
        <v>0</v>
      </c>
      <c r="AX66">
        <v>0</v>
      </c>
      <c r="AY66">
        <v>0</v>
      </c>
      <c r="AZ66">
        <v>0</v>
      </c>
      <c r="BA66">
        <v>0</v>
      </c>
      <c r="BB66">
        <v>0</v>
      </c>
      <c r="BC66">
        <v>1</v>
      </c>
      <c r="BD66">
        <v>0</v>
      </c>
      <c r="BE66">
        <v>0</v>
      </c>
      <c r="BF66">
        <v>0</v>
      </c>
      <c r="BG66">
        <v>0</v>
      </c>
      <c r="BH66">
        <v>0</v>
      </c>
      <c r="BI66">
        <v>1</v>
      </c>
      <c r="BJ66">
        <v>0</v>
      </c>
      <c r="BK66">
        <v>0</v>
      </c>
      <c r="BL66" t="s">
        <v>222</v>
      </c>
      <c r="BM66" t="s">
        <v>222</v>
      </c>
      <c r="BN66" t="s">
        <v>222</v>
      </c>
      <c r="BO66" t="s">
        <v>222</v>
      </c>
      <c r="BP66" t="s">
        <v>222</v>
      </c>
      <c r="BQ66" t="s">
        <v>222</v>
      </c>
      <c r="BR66" t="s">
        <v>222</v>
      </c>
      <c r="BS66" t="s">
        <v>222</v>
      </c>
      <c r="BT66" t="s">
        <v>222</v>
      </c>
      <c r="BU66" t="s">
        <v>222</v>
      </c>
      <c r="BV66" t="s">
        <v>222</v>
      </c>
      <c r="BW66" t="s">
        <v>222</v>
      </c>
      <c r="BX66" t="s">
        <v>222</v>
      </c>
      <c r="BY66" t="s">
        <v>222</v>
      </c>
      <c r="BZ66" t="s">
        <v>222</v>
      </c>
      <c r="CA66" t="s">
        <v>222</v>
      </c>
      <c r="CB66" t="s">
        <v>222</v>
      </c>
      <c r="CC66" t="s">
        <v>222</v>
      </c>
      <c r="CD66">
        <v>0</v>
      </c>
      <c r="CE66">
        <v>1</v>
      </c>
      <c r="CF66">
        <v>0</v>
      </c>
      <c r="CG66">
        <v>0</v>
      </c>
      <c r="CH66">
        <v>0</v>
      </c>
      <c r="CI66">
        <v>0</v>
      </c>
      <c r="CJ66">
        <v>0</v>
      </c>
      <c r="CK66">
        <v>0</v>
      </c>
      <c r="CL66">
        <v>0</v>
      </c>
      <c r="CM66">
        <v>0</v>
      </c>
      <c r="CN66">
        <v>0</v>
      </c>
      <c r="CO66">
        <v>0</v>
      </c>
      <c r="CP66">
        <v>0</v>
      </c>
      <c r="CQ66">
        <v>0</v>
      </c>
      <c r="CR66">
        <v>0</v>
      </c>
      <c r="CS66">
        <v>0</v>
      </c>
      <c r="CT66" t="s">
        <v>222</v>
      </c>
      <c r="CU66" t="s">
        <v>222</v>
      </c>
      <c r="CV66" t="s">
        <v>222</v>
      </c>
      <c r="CW66" t="s">
        <v>222</v>
      </c>
      <c r="CX66" t="s">
        <v>222</v>
      </c>
      <c r="CY66" t="s">
        <v>222</v>
      </c>
      <c r="CZ66" t="s">
        <v>222</v>
      </c>
      <c r="DA66" t="s">
        <v>222</v>
      </c>
      <c r="DB66" t="s">
        <v>222</v>
      </c>
      <c r="DC66" t="s">
        <v>222</v>
      </c>
      <c r="DD66" t="s">
        <v>222</v>
      </c>
      <c r="DE66">
        <v>1</v>
      </c>
      <c r="DF66">
        <v>0</v>
      </c>
      <c r="DG66">
        <v>0</v>
      </c>
      <c r="DH66">
        <v>0</v>
      </c>
      <c r="DI66">
        <v>0</v>
      </c>
      <c r="DJ66">
        <v>0</v>
      </c>
      <c r="DK66">
        <v>0</v>
      </c>
      <c r="DL66">
        <v>1</v>
      </c>
      <c r="DM66">
        <v>1</v>
      </c>
      <c r="DN66">
        <v>0</v>
      </c>
      <c r="DO66">
        <v>1</v>
      </c>
      <c r="DP66">
        <v>0</v>
      </c>
      <c r="DQ66">
        <v>0</v>
      </c>
      <c r="DR66">
        <v>0</v>
      </c>
      <c r="DS66">
        <v>0</v>
      </c>
      <c r="DT66">
        <v>0</v>
      </c>
      <c r="DU66">
        <v>0</v>
      </c>
      <c r="DV66">
        <v>0</v>
      </c>
      <c r="DW66">
        <v>0</v>
      </c>
      <c r="DX66">
        <v>0</v>
      </c>
      <c r="DY66">
        <v>0</v>
      </c>
      <c r="DZ66">
        <v>1</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1</v>
      </c>
      <c r="FC66">
        <v>1</v>
      </c>
      <c r="FD66">
        <v>1</v>
      </c>
      <c r="FE66">
        <v>0</v>
      </c>
      <c r="FF66">
        <v>0</v>
      </c>
      <c r="FG66">
        <v>0</v>
      </c>
      <c r="FH66">
        <v>0</v>
      </c>
      <c r="FI66">
        <v>0</v>
      </c>
      <c r="FJ66">
        <v>0</v>
      </c>
      <c r="FK66">
        <v>0</v>
      </c>
      <c r="FL66">
        <v>1</v>
      </c>
      <c r="FM66">
        <v>0</v>
      </c>
      <c r="FN66">
        <v>0</v>
      </c>
      <c r="FO66">
        <v>0</v>
      </c>
      <c r="FP66">
        <v>0</v>
      </c>
      <c r="FQ66">
        <v>0</v>
      </c>
      <c r="FR66">
        <v>0</v>
      </c>
      <c r="FS66">
        <v>1</v>
      </c>
      <c r="FT66">
        <v>0</v>
      </c>
      <c r="FU66" t="s">
        <v>222</v>
      </c>
      <c r="FV66" t="s">
        <v>222</v>
      </c>
      <c r="FW66" t="s">
        <v>222</v>
      </c>
      <c r="FX66" t="s">
        <v>222</v>
      </c>
      <c r="FY66" t="s">
        <v>222</v>
      </c>
      <c r="FZ66" t="s">
        <v>222</v>
      </c>
      <c r="GA66" t="s">
        <v>222</v>
      </c>
      <c r="GB66" t="s">
        <v>222</v>
      </c>
      <c r="GC66" t="s">
        <v>222</v>
      </c>
      <c r="GD66" t="s">
        <v>222</v>
      </c>
      <c r="GE66" t="s">
        <v>222</v>
      </c>
      <c r="GF66" t="s">
        <v>222</v>
      </c>
      <c r="GG66" t="s">
        <v>222</v>
      </c>
      <c r="GH66" t="s">
        <v>222</v>
      </c>
      <c r="GI66" t="s">
        <v>222</v>
      </c>
      <c r="GJ66" t="s">
        <v>222</v>
      </c>
      <c r="GK66" t="s">
        <v>222</v>
      </c>
      <c r="GL66" t="s">
        <v>222</v>
      </c>
      <c r="GM66">
        <v>0</v>
      </c>
      <c r="GN66">
        <v>1</v>
      </c>
      <c r="GO66">
        <v>0</v>
      </c>
      <c r="GP66">
        <v>0</v>
      </c>
      <c r="GQ66">
        <v>0</v>
      </c>
      <c r="GR66">
        <v>0</v>
      </c>
      <c r="GS66">
        <v>0</v>
      </c>
      <c r="GT66">
        <v>0</v>
      </c>
      <c r="GU66">
        <v>0</v>
      </c>
      <c r="GV66">
        <v>0</v>
      </c>
      <c r="GW66">
        <v>0</v>
      </c>
      <c r="GX66">
        <v>0</v>
      </c>
      <c r="GY66">
        <v>0</v>
      </c>
      <c r="GZ66">
        <v>0</v>
      </c>
      <c r="HA66">
        <v>0</v>
      </c>
      <c r="HB66">
        <v>0</v>
      </c>
      <c r="HC66" t="s">
        <v>222</v>
      </c>
      <c r="HD66" t="s">
        <v>222</v>
      </c>
      <c r="HE66" t="s">
        <v>222</v>
      </c>
      <c r="HF66" t="s">
        <v>222</v>
      </c>
      <c r="HG66" t="s">
        <v>222</v>
      </c>
      <c r="HH66" t="s">
        <v>222</v>
      </c>
      <c r="HI66" t="s">
        <v>222</v>
      </c>
      <c r="HJ66" t="s">
        <v>222</v>
      </c>
      <c r="HK66" t="s">
        <v>222</v>
      </c>
      <c r="HL66" t="s">
        <v>222</v>
      </c>
      <c r="HM66" t="s">
        <v>222</v>
      </c>
      <c r="HN66" t="s">
        <v>222</v>
      </c>
    </row>
    <row r="67" spans="1:222" x14ac:dyDescent="0.35">
      <c r="A67" t="s">
        <v>233</v>
      </c>
      <c r="B67" s="1">
        <v>43651</v>
      </c>
      <c r="C67" s="1">
        <v>43830</v>
      </c>
      <c r="D67">
        <v>2</v>
      </c>
      <c r="E67">
        <v>1</v>
      </c>
      <c r="F67">
        <v>1</v>
      </c>
      <c r="G67">
        <v>1</v>
      </c>
      <c r="H67">
        <v>1</v>
      </c>
      <c r="I67">
        <v>1</v>
      </c>
      <c r="J67">
        <v>1</v>
      </c>
      <c r="K67">
        <v>0</v>
      </c>
      <c r="L67">
        <v>0</v>
      </c>
      <c r="M67">
        <v>0</v>
      </c>
      <c r="N67">
        <v>1</v>
      </c>
      <c r="O67">
        <v>0</v>
      </c>
      <c r="P67">
        <v>0</v>
      </c>
      <c r="Q67">
        <v>1</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0</v>
      </c>
      <c r="AO67">
        <v>0</v>
      </c>
      <c r="AP67">
        <v>0</v>
      </c>
      <c r="AQ67">
        <v>0</v>
      </c>
      <c r="AR67">
        <v>0</v>
      </c>
      <c r="AS67">
        <v>0</v>
      </c>
      <c r="AT67">
        <v>1</v>
      </c>
      <c r="AU67">
        <v>1</v>
      </c>
      <c r="AV67">
        <v>0</v>
      </c>
      <c r="AW67">
        <v>0</v>
      </c>
      <c r="AX67">
        <v>0</v>
      </c>
      <c r="AY67">
        <v>0</v>
      </c>
      <c r="AZ67">
        <v>0</v>
      </c>
      <c r="BA67">
        <v>0</v>
      </c>
      <c r="BB67">
        <v>0</v>
      </c>
      <c r="BC67">
        <v>1</v>
      </c>
      <c r="BD67">
        <v>0</v>
      </c>
      <c r="BE67">
        <v>0</v>
      </c>
      <c r="BF67">
        <v>0</v>
      </c>
      <c r="BG67">
        <v>0</v>
      </c>
      <c r="BH67">
        <v>0</v>
      </c>
      <c r="BI67">
        <v>1</v>
      </c>
      <c r="BJ67">
        <v>0</v>
      </c>
      <c r="BK67">
        <v>0</v>
      </c>
      <c r="BL67" t="s">
        <v>222</v>
      </c>
      <c r="BM67" t="s">
        <v>222</v>
      </c>
      <c r="BN67" t="s">
        <v>222</v>
      </c>
      <c r="BO67" t="s">
        <v>222</v>
      </c>
      <c r="BP67" t="s">
        <v>222</v>
      </c>
      <c r="BQ67" t="s">
        <v>222</v>
      </c>
      <c r="BR67" t="s">
        <v>222</v>
      </c>
      <c r="BS67" t="s">
        <v>222</v>
      </c>
      <c r="BT67" t="s">
        <v>222</v>
      </c>
      <c r="BU67" t="s">
        <v>222</v>
      </c>
      <c r="BV67" t="s">
        <v>222</v>
      </c>
      <c r="BW67" t="s">
        <v>222</v>
      </c>
      <c r="BX67" t="s">
        <v>222</v>
      </c>
      <c r="BY67" t="s">
        <v>222</v>
      </c>
      <c r="BZ67" t="s">
        <v>222</v>
      </c>
      <c r="CA67" t="s">
        <v>222</v>
      </c>
      <c r="CB67" t="s">
        <v>222</v>
      </c>
      <c r="CC67" t="s">
        <v>222</v>
      </c>
      <c r="CD67">
        <v>0</v>
      </c>
      <c r="CE67">
        <v>1</v>
      </c>
      <c r="CF67">
        <v>0</v>
      </c>
      <c r="CG67">
        <v>0</v>
      </c>
      <c r="CH67">
        <v>0</v>
      </c>
      <c r="CI67">
        <v>0</v>
      </c>
      <c r="CJ67">
        <v>0</v>
      </c>
      <c r="CK67">
        <v>0</v>
      </c>
      <c r="CL67">
        <v>0</v>
      </c>
      <c r="CM67">
        <v>0</v>
      </c>
      <c r="CN67">
        <v>0</v>
      </c>
      <c r="CO67">
        <v>0</v>
      </c>
      <c r="CP67">
        <v>0</v>
      </c>
      <c r="CQ67">
        <v>0</v>
      </c>
      <c r="CR67">
        <v>0</v>
      </c>
      <c r="CS67">
        <v>0</v>
      </c>
      <c r="CT67" t="s">
        <v>222</v>
      </c>
      <c r="CU67" t="s">
        <v>222</v>
      </c>
      <c r="CV67" t="s">
        <v>222</v>
      </c>
      <c r="CW67" t="s">
        <v>222</v>
      </c>
      <c r="CX67" t="s">
        <v>222</v>
      </c>
      <c r="CY67" t="s">
        <v>222</v>
      </c>
      <c r="CZ67" t="s">
        <v>222</v>
      </c>
      <c r="DA67" t="s">
        <v>222</v>
      </c>
      <c r="DB67" t="s">
        <v>222</v>
      </c>
      <c r="DC67" t="s">
        <v>222</v>
      </c>
      <c r="DD67" t="s">
        <v>222</v>
      </c>
      <c r="DE67">
        <v>1</v>
      </c>
      <c r="DF67">
        <v>0</v>
      </c>
      <c r="DG67">
        <v>0</v>
      </c>
      <c r="DH67">
        <v>0</v>
      </c>
      <c r="DI67">
        <v>0</v>
      </c>
      <c r="DJ67">
        <v>0</v>
      </c>
      <c r="DK67">
        <v>0</v>
      </c>
      <c r="DL67">
        <v>1</v>
      </c>
      <c r="DM67">
        <v>1</v>
      </c>
      <c r="DN67">
        <v>0</v>
      </c>
      <c r="DO67">
        <v>1</v>
      </c>
      <c r="DP67">
        <v>0</v>
      </c>
      <c r="DQ67">
        <v>0</v>
      </c>
      <c r="DR67">
        <v>0</v>
      </c>
      <c r="DS67">
        <v>0</v>
      </c>
      <c r="DT67">
        <v>0</v>
      </c>
      <c r="DU67">
        <v>0</v>
      </c>
      <c r="DV67">
        <v>0</v>
      </c>
      <c r="DW67">
        <v>0</v>
      </c>
      <c r="DX67">
        <v>0</v>
      </c>
      <c r="DY67">
        <v>0</v>
      </c>
      <c r="DZ67">
        <v>1</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1</v>
      </c>
      <c r="FC67">
        <v>1</v>
      </c>
      <c r="FD67">
        <v>1</v>
      </c>
      <c r="FE67">
        <v>0</v>
      </c>
      <c r="FF67">
        <v>0</v>
      </c>
      <c r="FG67">
        <v>0</v>
      </c>
      <c r="FH67">
        <v>0</v>
      </c>
      <c r="FI67">
        <v>0</v>
      </c>
      <c r="FJ67">
        <v>0</v>
      </c>
      <c r="FK67">
        <v>0</v>
      </c>
      <c r="FL67">
        <v>1</v>
      </c>
      <c r="FM67">
        <v>0</v>
      </c>
      <c r="FN67">
        <v>0</v>
      </c>
      <c r="FO67">
        <v>0</v>
      </c>
      <c r="FP67">
        <v>0</v>
      </c>
      <c r="FQ67">
        <v>0</v>
      </c>
      <c r="FR67">
        <v>0</v>
      </c>
      <c r="FS67">
        <v>1</v>
      </c>
      <c r="FT67">
        <v>0</v>
      </c>
      <c r="FU67" t="s">
        <v>222</v>
      </c>
      <c r="FV67" t="s">
        <v>222</v>
      </c>
      <c r="FW67" t="s">
        <v>222</v>
      </c>
      <c r="FX67" t="s">
        <v>222</v>
      </c>
      <c r="FY67" t="s">
        <v>222</v>
      </c>
      <c r="FZ67" t="s">
        <v>222</v>
      </c>
      <c r="GA67" t="s">
        <v>222</v>
      </c>
      <c r="GB67" t="s">
        <v>222</v>
      </c>
      <c r="GC67" t="s">
        <v>222</v>
      </c>
      <c r="GD67" t="s">
        <v>222</v>
      </c>
      <c r="GE67" t="s">
        <v>222</v>
      </c>
      <c r="GF67" t="s">
        <v>222</v>
      </c>
      <c r="GG67" t="s">
        <v>222</v>
      </c>
      <c r="GH67" t="s">
        <v>222</v>
      </c>
      <c r="GI67" t="s">
        <v>222</v>
      </c>
      <c r="GJ67" t="s">
        <v>222</v>
      </c>
      <c r="GK67" t="s">
        <v>222</v>
      </c>
      <c r="GL67" t="s">
        <v>222</v>
      </c>
      <c r="GM67">
        <v>0</v>
      </c>
      <c r="GN67">
        <v>1</v>
      </c>
      <c r="GO67">
        <v>0</v>
      </c>
      <c r="GP67">
        <v>0</v>
      </c>
      <c r="GQ67">
        <v>0</v>
      </c>
      <c r="GR67">
        <v>0</v>
      </c>
      <c r="GS67">
        <v>0</v>
      </c>
      <c r="GT67">
        <v>0</v>
      </c>
      <c r="GU67">
        <v>0</v>
      </c>
      <c r="GV67">
        <v>0</v>
      </c>
      <c r="GW67">
        <v>0</v>
      </c>
      <c r="GX67">
        <v>0</v>
      </c>
      <c r="GY67">
        <v>0</v>
      </c>
      <c r="GZ67">
        <v>0</v>
      </c>
      <c r="HA67">
        <v>0</v>
      </c>
      <c r="HB67">
        <v>0</v>
      </c>
      <c r="HC67" t="s">
        <v>222</v>
      </c>
      <c r="HD67" t="s">
        <v>222</v>
      </c>
      <c r="HE67" t="s">
        <v>222</v>
      </c>
      <c r="HF67" t="s">
        <v>222</v>
      </c>
      <c r="HG67" t="s">
        <v>222</v>
      </c>
      <c r="HH67" t="s">
        <v>222</v>
      </c>
      <c r="HI67" t="s">
        <v>222</v>
      </c>
      <c r="HJ67" t="s">
        <v>222</v>
      </c>
      <c r="HK67" t="s">
        <v>222</v>
      </c>
      <c r="HL67" t="s">
        <v>222</v>
      </c>
      <c r="HM67" t="s">
        <v>222</v>
      </c>
      <c r="HN67" t="s">
        <v>222</v>
      </c>
    </row>
    <row r="68" spans="1:222" x14ac:dyDescent="0.35">
      <c r="A68" t="s">
        <v>234</v>
      </c>
      <c r="B68" s="1">
        <v>41640</v>
      </c>
      <c r="C68" s="1">
        <v>43830</v>
      </c>
      <c r="D68">
        <v>3</v>
      </c>
      <c r="E68" t="s">
        <v>222</v>
      </c>
      <c r="F68" t="s">
        <v>222</v>
      </c>
      <c r="G68" t="s">
        <v>222</v>
      </c>
      <c r="H68" t="s">
        <v>222</v>
      </c>
      <c r="I68" t="s">
        <v>222</v>
      </c>
      <c r="J68" t="s">
        <v>222</v>
      </c>
      <c r="K68" t="s">
        <v>222</v>
      </c>
      <c r="L68" t="s">
        <v>222</v>
      </c>
      <c r="M68" t="s">
        <v>222</v>
      </c>
      <c r="N68" t="s">
        <v>222</v>
      </c>
      <c r="O68" t="s">
        <v>222</v>
      </c>
      <c r="P68" t="s">
        <v>222</v>
      </c>
      <c r="Q68" t="s">
        <v>222</v>
      </c>
      <c r="R68" t="s">
        <v>222</v>
      </c>
      <c r="S68" t="s">
        <v>222</v>
      </c>
      <c r="T68" t="s">
        <v>222</v>
      </c>
      <c r="U68" t="s">
        <v>222</v>
      </c>
      <c r="V68" t="s">
        <v>222</v>
      </c>
      <c r="W68" t="s">
        <v>222</v>
      </c>
      <c r="X68" t="s">
        <v>222</v>
      </c>
      <c r="Y68" t="s">
        <v>222</v>
      </c>
      <c r="Z68" t="s">
        <v>222</v>
      </c>
      <c r="AA68" t="s">
        <v>222</v>
      </c>
      <c r="AB68" t="s">
        <v>222</v>
      </c>
      <c r="AC68" t="s">
        <v>222</v>
      </c>
      <c r="AD68" t="s">
        <v>222</v>
      </c>
      <c r="AE68" t="s">
        <v>222</v>
      </c>
      <c r="AF68" t="s">
        <v>222</v>
      </c>
      <c r="AG68" t="s">
        <v>222</v>
      </c>
      <c r="AH68" t="s">
        <v>222</v>
      </c>
      <c r="AI68" t="s">
        <v>222</v>
      </c>
      <c r="AJ68" t="s">
        <v>222</v>
      </c>
      <c r="AK68" t="s">
        <v>222</v>
      </c>
      <c r="AL68" t="s">
        <v>222</v>
      </c>
      <c r="AM68" t="s">
        <v>222</v>
      </c>
      <c r="AN68" t="s">
        <v>222</v>
      </c>
      <c r="AO68" t="s">
        <v>222</v>
      </c>
      <c r="AP68" t="s">
        <v>222</v>
      </c>
      <c r="AQ68" t="s">
        <v>222</v>
      </c>
      <c r="AR68" t="s">
        <v>222</v>
      </c>
      <c r="AS68" t="s">
        <v>222</v>
      </c>
      <c r="AT68" t="s">
        <v>222</v>
      </c>
      <c r="AU68" t="s">
        <v>222</v>
      </c>
      <c r="AV68" t="s">
        <v>222</v>
      </c>
      <c r="AW68" t="s">
        <v>222</v>
      </c>
      <c r="AX68" t="s">
        <v>222</v>
      </c>
      <c r="AY68" t="s">
        <v>222</v>
      </c>
      <c r="AZ68" t="s">
        <v>222</v>
      </c>
      <c r="BA68" t="s">
        <v>222</v>
      </c>
      <c r="BB68" t="s">
        <v>222</v>
      </c>
      <c r="BC68" t="s">
        <v>222</v>
      </c>
      <c r="BD68" t="s">
        <v>222</v>
      </c>
      <c r="BE68" t="s">
        <v>222</v>
      </c>
      <c r="BF68" t="s">
        <v>222</v>
      </c>
      <c r="BG68" t="s">
        <v>222</v>
      </c>
      <c r="BH68" t="s">
        <v>222</v>
      </c>
      <c r="BI68" t="s">
        <v>222</v>
      </c>
      <c r="BJ68" t="s">
        <v>222</v>
      </c>
      <c r="BK68" t="s">
        <v>222</v>
      </c>
      <c r="BL68" t="s">
        <v>222</v>
      </c>
      <c r="BM68" t="s">
        <v>222</v>
      </c>
      <c r="BN68" t="s">
        <v>222</v>
      </c>
      <c r="BO68" t="s">
        <v>222</v>
      </c>
      <c r="BP68" t="s">
        <v>222</v>
      </c>
      <c r="BQ68" t="s">
        <v>222</v>
      </c>
      <c r="BR68" t="s">
        <v>222</v>
      </c>
      <c r="BS68" t="s">
        <v>222</v>
      </c>
      <c r="BT68" t="s">
        <v>222</v>
      </c>
      <c r="BU68" t="s">
        <v>222</v>
      </c>
      <c r="BV68" t="s">
        <v>222</v>
      </c>
      <c r="BW68" t="s">
        <v>222</v>
      </c>
      <c r="BX68" t="s">
        <v>222</v>
      </c>
      <c r="BY68" t="s">
        <v>222</v>
      </c>
      <c r="BZ68" t="s">
        <v>222</v>
      </c>
      <c r="CA68" t="s">
        <v>222</v>
      </c>
      <c r="CB68" t="s">
        <v>222</v>
      </c>
      <c r="CC68" t="s">
        <v>222</v>
      </c>
      <c r="CD68" t="s">
        <v>222</v>
      </c>
      <c r="CE68" t="s">
        <v>222</v>
      </c>
      <c r="CF68" t="s">
        <v>222</v>
      </c>
      <c r="CG68" t="s">
        <v>222</v>
      </c>
      <c r="CH68" t="s">
        <v>222</v>
      </c>
      <c r="CI68" t="s">
        <v>222</v>
      </c>
      <c r="CJ68" t="s">
        <v>222</v>
      </c>
      <c r="CK68" t="s">
        <v>222</v>
      </c>
      <c r="CL68" t="s">
        <v>222</v>
      </c>
      <c r="CM68" t="s">
        <v>222</v>
      </c>
      <c r="CN68" t="s">
        <v>222</v>
      </c>
      <c r="CO68" t="s">
        <v>222</v>
      </c>
      <c r="CP68" t="s">
        <v>222</v>
      </c>
      <c r="CQ68" t="s">
        <v>222</v>
      </c>
      <c r="CR68" t="s">
        <v>222</v>
      </c>
      <c r="CS68" t="s">
        <v>222</v>
      </c>
      <c r="CT68" t="s">
        <v>222</v>
      </c>
      <c r="CU68" t="s">
        <v>222</v>
      </c>
      <c r="CV68" t="s">
        <v>222</v>
      </c>
      <c r="CW68" t="s">
        <v>222</v>
      </c>
      <c r="CX68" t="s">
        <v>222</v>
      </c>
      <c r="CY68" t="s">
        <v>222</v>
      </c>
      <c r="CZ68" t="s">
        <v>222</v>
      </c>
      <c r="DA68" t="s">
        <v>222</v>
      </c>
      <c r="DB68" t="s">
        <v>222</v>
      </c>
      <c r="DC68" t="s">
        <v>222</v>
      </c>
      <c r="DD68" t="s">
        <v>222</v>
      </c>
      <c r="DE68" t="s">
        <v>222</v>
      </c>
      <c r="DF68" t="s">
        <v>222</v>
      </c>
      <c r="DG68" t="s">
        <v>222</v>
      </c>
      <c r="DH68" t="s">
        <v>222</v>
      </c>
      <c r="DI68" t="s">
        <v>222</v>
      </c>
      <c r="DJ68" t="s">
        <v>222</v>
      </c>
      <c r="DK68" t="s">
        <v>222</v>
      </c>
      <c r="DL68" t="s">
        <v>222</v>
      </c>
      <c r="DM68" t="s">
        <v>222</v>
      </c>
      <c r="DN68" t="s">
        <v>222</v>
      </c>
      <c r="DO68" t="s">
        <v>222</v>
      </c>
      <c r="DP68" t="s">
        <v>222</v>
      </c>
      <c r="DQ68" t="s">
        <v>222</v>
      </c>
      <c r="DR68" t="s">
        <v>222</v>
      </c>
      <c r="DS68" t="s">
        <v>222</v>
      </c>
      <c r="DT68" t="s">
        <v>222</v>
      </c>
      <c r="DU68" t="s">
        <v>222</v>
      </c>
      <c r="DV68" t="s">
        <v>222</v>
      </c>
      <c r="DW68" t="s">
        <v>222</v>
      </c>
      <c r="DX68" t="s">
        <v>222</v>
      </c>
      <c r="DY68" t="s">
        <v>222</v>
      </c>
      <c r="DZ68" t="s">
        <v>222</v>
      </c>
      <c r="EA68" t="s">
        <v>222</v>
      </c>
      <c r="EB68" t="s">
        <v>222</v>
      </c>
      <c r="EC68" t="s">
        <v>222</v>
      </c>
      <c r="ED68" t="s">
        <v>222</v>
      </c>
      <c r="EE68" t="s">
        <v>222</v>
      </c>
      <c r="EF68" t="s">
        <v>222</v>
      </c>
      <c r="EG68" t="s">
        <v>222</v>
      </c>
      <c r="EH68" t="s">
        <v>222</v>
      </c>
      <c r="EI68" t="s">
        <v>222</v>
      </c>
      <c r="EJ68" t="s">
        <v>222</v>
      </c>
      <c r="EK68" t="s">
        <v>222</v>
      </c>
      <c r="EL68" t="s">
        <v>222</v>
      </c>
      <c r="EM68" t="s">
        <v>222</v>
      </c>
      <c r="EN68" t="s">
        <v>222</v>
      </c>
      <c r="EO68" t="s">
        <v>222</v>
      </c>
      <c r="EP68" t="s">
        <v>222</v>
      </c>
      <c r="EQ68" t="s">
        <v>222</v>
      </c>
      <c r="ER68" t="s">
        <v>222</v>
      </c>
      <c r="ES68" t="s">
        <v>222</v>
      </c>
      <c r="ET68" t="s">
        <v>222</v>
      </c>
      <c r="EU68" t="s">
        <v>222</v>
      </c>
      <c r="EV68" t="s">
        <v>222</v>
      </c>
      <c r="EW68" t="s">
        <v>222</v>
      </c>
      <c r="EX68" t="s">
        <v>222</v>
      </c>
      <c r="EY68" t="s">
        <v>222</v>
      </c>
      <c r="EZ68" t="s">
        <v>222</v>
      </c>
      <c r="FA68" t="s">
        <v>222</v>
      </c>
      <c r="FB68" t="s">
        <v>222</v>
      </c>
      <c r="FC68" t="s">
        <v>222</v>
      </c>
      <c r="FD68" t="s">
        <v>222</v>
      </c>
      <c r="FE68" t="s">
        <v>222</v>
      </c>
      <c r="FF68" t="s">
        <v>222</v>
      </c>
      <c r="FG68" t="s">
        <v>222</v>
      </c>
      <c r="FH68" t="s">
        <v>222</v>
      </c>
      <c r="FI68" t="s">
        <v>222</v>
      </c>
      <c r="FJ68" t="s">
        <v>222</v>
      </c>
      <c r="FK68" t="s">
        <v>222</v>
      </c>
      <c r="FL68" t="s">
        <v>222</v>
      </c>
      <c r="FM68" t="s">
        <v>222</v>
      </c>
      <c r="FN68" t="s">
        <v>222</v>
      </c>
      <c r="FO68" t="s">
        <v>222</v>
      </c>
      <c r="FP68" t="s">
        <v>222</v>
      </c>
      <c r="FQ68" t="s">
        <v>222</v>
      </c>
      <c r="FR68" t="s">
        <v>222</v>
      </c>
      <c r="FS68" t="s">
        <v>222</v>
      </c>
      <c r="FT68" t="s">
        <v>222</v>
      </c>
      <c r="FU68" t="s">
        <v>222</v>
      </c>
      <c r="FV68" t="s">
        <v>222</v>
      </c>
      <c r="FW68" t="s">
        <v>222</v>
      </c>
      <c r="FX68" t="s">
        <v>222</v>
      </c>
      <c r="FY68" t="s">
        <v>222</v>
      </c>
      <c r="FZ68" t="s">
        <v>222</v>
      </c>
      <c r="GA68" t="s">
        <v>222</v>
      </c>
      <c r="GB68" t="s">
        <v>222</v>
      </c>
      <c r="GC68" t="s">
        <v>222</v>
      </c>
      <c r="GD68" t="s">
        <v>222</v>
      </c>
      <c r="GE68" t="s">
        <v>222</v>
      </c>
      <c r="GF68" t="s">
        <v>222</v>
      </c>
      <c r="GG68" t="s">
        <v>222</v>
      </c>
      <c r="GH68" t="s">
        <v>222</v>
      </c>
      <c r="GI68" t="s">
        <v>222</v>
      </c>
      <c r="GJ68" t="s">
        <v>222</v>
      </c>
      <c r="GK68" t="s">
        <v>222</v>
      </c>
      <c r="GL68" t="s">
        <v>222</v>
      </c>
      <c r="GM68" t="s">
        <v>222</v>
      </c>
      <c r="GN68" t="s">
        <v>222</v>
      </c>
      <c r="GO68" t="s">
        <v>222</v>
      </c>
      <c r="GP68" t="s">
        <v>222</v>
      </c>
      <c r="GQ68" t="s">
        <v>222</v>
      </c>
      <c r="GR68" t="s">
        <v>222</v>
      </c>
      <c r="GS68" t="s">
        <v>222</v>
      </c>
      <c r="GT68" t="s">
        <v>222</v>
      </c>
      <c r="GU68" t="s">
        <v>222</v>
      </c>
      <c r="GV68" t="s">
        <v>222</v>
      </c>
      <c r="GW68" t="s">
        <v>222</v>
      </c>
      <c r="GX68" t="s">
        <v>222</v>
      </c>
      <c r="GY68" t="s">
        <v>222</v>
      </c>
      <c r="GZ68" t="s">
        <v>222</v>
      </c>
      <c r="HA68" t="s">
        <v>222</v>
      </c>
      <c r="HB68" t="s">
        <v>222</v>
      </c>
      <c r="HC68" t="s">
        <v>222</v>
      </c>
      <c r="HD68" t="s">
        <v>222</v>
      </c>
      <c r="HE68" t="s">
        <v>222</v>
      </c>
      <c r="HF68" t="s">
        <v>222</v>
      </c>
      <c r="HG68" t="s">
        <v>222</v>
      </c>
      <c r="HH68" t="s">
        <v>222</v>
      </c>
      <c r="HI68" t="s">
        <v>222</v>
      </c>
      <c r="HJ68" t="s">
        <v>222</v>
      </c>
      <c r="HK68" t="s">
        <v>222</v>
      </c>
      <c r="HL68" t="s">
        <v>222</v>
      </c>
      <c r="HM68" t="s">
        <v>222</v>
      </c>
      <c r="HN68" t="s">
        <v>222</v>
      </c>
    </row>
    <row r="69" spans="1:222" x14ac:dyDescent="0.35">
      <c r="A69" t="s">
        <v>235</v>
      </c>
      <c r="B69" s="1">
        <v>41640</v>
      </c>
      <c r="C69" s="1">
        <v>43830</v>
      </c>
      <c r="D69">
        <v>3</v>
      </c>
      <c r="E69" t="s">
        <v>222</v>
      </c>
      <c r="F69" t="s">
        <v>222</v>
      </c>
      <c r="G69" t="s">
        <v>222</v>
      </c>
      <c r="H69" t="s">
        <v>222</v>
      </c>
      <c r="I69" t="s">
        <v>222</v>
      </c>
      <c r="J69" t="s">
        <v>222</v>
      </c>
      <c r="K69" t="s">
        <v>222</v>
      </c>
      <c r="L69" t="s">
        <v>222</v>
      </c>
      <c r="M69" t="s">
        <v>222</v>
      </c>
      <c r="N69" t="s">
        <v>222</v>
      </c>
      <c r="O69" t="s">
        <v>222</v>
      </c>
      <c r="P69" t="s">
        <v>222</v>
      </c>
      <c r="Q69" t="s">
        <v>222</v>
      </c>
      <c r="R69" t="s">
        <v>222</v>
      </c>
      <c r="S69" t="s">
        <v>222</v>
      </c>
      <c r="T69" t="s">
        <v>222</v>
      </c>
      <c r="U69" t="s">
        <v>222</v>
      </c>
      <c r="V69" t="s">
        <v>222</v>
      </c>
      <c r="W69" t="s">
        <v>222</v>
      </c>
      <c r="X69" t="s">
        <v>222</v>
      </c>
      <c r="Y69" t="s">
        <v>222</v>
      </c>
      <c r="Z69" t="s">
        <v>222</v>
      </c>
      <c r="AA69" t="s">
        <v>222</v>
      </c>
      <c r="AB69" t="s">
        <v>222</v>
      </c>
      <c r="AC69" t="s">
        <v>222</v>
      </c>
      <c r="AD69" t="s">
        <v>222</v>
      </c>
      <c r="AE69" t="s">
        <v>222</v>
      </c>
      <c r="AF69" t="s">
        <v>222</v>
      </c>
      <c r="AG69" t="s">
        <v>222</v>
      </c>
      <c r="AH69" t="s">
        <v>222</v>
      </c>
      <c r="AI69" t="s">
        <v>222</v>
      </c>
      <c r="AJ69" t="s">
        <v>222</v>
      </c>
      <c r="AK69" t="s">
        <v>222</v>
      </c>
      <c r="AL69" t="s">
        <v>222</v>
      </c>
      <c r="AM69" t="s">
        <v>222</v>
      </c>
      <c r="AN69" t="s">
        <v>222</v>
      </c>
      <c r="AO69" t="s">
        <v>222</v>
      </c>
      <c r="AP69" t="s">
        <v>222</v>
      </c>
      <c r="AQ69" t="s">
        <v>222</v>
      </c>
      <c r="AR69" t="s">
        <v>222</v>
      </c>
      <c r="AS69" t="s">
        <v>222</v>
      </c>
      <c r="AT69" t="s">
        <v>222</v>
      </c>
      <c r="AU69" t="s">
        <v>222</v>
      </c>
      <c r="AV69" t="s">
        <v>222</v>
      </c>
      <c r="AW69" t="s">
        <v>222</v>
      </c>
      <c r="AX69" t="s">
        <v>222</v>
      </c>
      <c r="AY69" t="s">
        <v>222</v>
      </c>
      <c r="AZ69" t="s">
        <v>222</v>
      </c>
      <c r="BA69" t="s">
        <v>222</v>
      </c>
      <c r="BB69" t="s">
        <v>222</v>
      </c>
      <c r="BC69" t="s">
        <v>222</v>
      </c>
      <c r="BD69" t="s">
        <v>222</v>
      </c>
      <c r="BE69" t="s">
        <v>222</v>
      </c>
      <c r="BF69" t="s">
        <v>222</v>
      </c>
      <c r="BG69" t="s">
        <v>222</v>
      </c>
      <c r="BH69" t="s">
        <v>222</v>
      </c>
      <c r="BI69" t="s">
        <v>222</v>
      </c>
      <c r="BJ69" t="s">
        <v>222</v>
      </c>
      <c r="BK69" t="s">
        <v>222</v>
      </c>
      <c r="BL69" t="s">
        <v>222</v>
      </c>
      <c r="BM69" t="s">
        <v>222</v>
      </c>
      <c r="BN69" t="s">
        <v>222</v>
      </c>
      <c r="BO69" t="s">
        <v>222</v>
      </c>
      <c r="BP69" t="s">
        <v>222</v>
      </c>
      <c r="BQ69" t="s">
        <v>222</v>
      </c>
      <c r="BR69" t="s">
        <v>222</v>
      </c>
      <c r="BS69" t="s">
        <v>222</v>
      </c>
      <c r="BT69" t="s">
        <v>222</v>
      </c>
      <c r="BU69" t="s">
        <v>222</v>
      </c>
      <c r="BV69" t="s">
        <v>222</v>
      </c>
      <c r="BW69" t="s">
        <v>222</v>
      </c>
      <c r="BX69" t="s">
        <v>222</v>
      </c>
      <c r="BY69" t="s">
        <v>222</v>
      </c>
      <c r="BZ69" t="s">
        <v>222</v>
      </c>
      <c r="CA69" t="s">
        <v>222</v>
      </c>
      <c r="CB69" t="s">
        <v>222</v>
      </c>
      <c r="CC69" t="s">
        <v>222</v>
      </c>
      <c r="CD69" t="s">
        <v>222</v>
      </c>
      <c r="CE69" t="s">
        <v>222</v>
      </c>
      <c r="CF69" t="s">
        <v>222</v>
      </c>
      <c r="CG69" t="s">
        <v>222</v>
      </c>
      <c r="CH69" t="s">
        <v>222</v>
      </c>
      <c r="CI69" t="s">
        <v>222</v>
      </c>
      <c r="CJ69" t="s">
        <v>222</v>
      </c>
      <c r="CK69" t="s">
        <v>222</v>
      </c>
      <c r="CL69" t="s">
        <v>222</v>
      </c>
      <c r="CM69" t="s">
        <v>222</v>
      </c>
      <c r="CN69" t="s">
        <v>222</v>
      </c>
      <c r="CO69" t="s">
        <v>222</v>
      </c>
      <c r="CP69" t="s">
        <v>222</v>
      </c>
      <c r="CQ69" t="s">
        <v>222</v>
      </c>
      <c r="CR69" t="s">
        <v>222</v>
      </c>
      <c r="CS69" t="s">
        <v>222</v>
      </c>
      <c r="CT69" t="s">
        <v>222</v>
      </c>
      <c r="CU69" t="s">
        <v>222</v>
      </c>
      <c r="CV69" t="s">
        <v>222</v>
      </c>
      <c r="CW69" t="s">
        <v>222</v>
      </c>
      <c r="CX69" t="s">
        <v>222</v>
      </c>
      <c r="CY69" t="s">
        <v>222</v>
      </c>
      <c r="CZ69" t="s">
        <v>222</v>
      </c>
      <c r="DA69" t="s">
        <v>222</v>
      </c>
      <c r="DB69" t="s">
        <v>222</v>
      </c>
      <c r="DC69" t="s">
        <v>222</v>
      </c>
      <c r="DD69" t="s">
        <v>222</v>
      </c>
      <c r="DE69" t="s">
        <v>222</v>
      </c>
      <c r="DF69" t="s">
        <v>222</v>
      </c>
      <c r="DG69" t="s">
        <v>222</v>
      </c>
      <c r="DH69" t="s">
        <v>222</v>
      </c>
      <c r="DI69" t="s">
        <v>222</v>
      </c>
      <c r="DJ69" t="s">
        <v>222</v>
      </c>
      <c r="DK69" t="s">
        <v>222</v>
      </c>
      <c r="DL69" t="s">
        <v>222</v>
      </c>
      <c r="DM69" t="s">
        <v>222</v>
      </c>
      <c r="DN69" t="s">
        <v>222</v>
      </c>
      <c r="DO69" t="s">
        <v>222</v>
      </c>
      <c r="DP69" t="s">
        <v>222</v>
      </c>
      <c r="DQ69" t="s">
        <v>222</v>
      </c>
      <c r="DR69" t="s">
        <v>222</v>
      </c>
      <c r="DS69" t="s">
        <v>222</v>
      </c>
      <c r="DT69" t="s">
        <v>222</v>
      </c>
      <c r="DU69" t="s">
        <v>222</v>
      </c>
      <c r="DV69" t="s">
        <v>222</v>
      </c>
      <c r="DW69" t="s">
        <v>222</v>
      </c>
      <c r="DX69" t="s">
        <v>222</v>
      </c>
      <c r="DY69" t="s">
        <v>222</v>
      </c>
      <c r="DZ69" t="s">
        <v>222</v>
      </c>
      <c r="EA69" t="s">
        <v>222</v>
      </c>
      <c r="EB69" t="s">
        <v>222</v>
      </c>
      <c r="EC69" t="s">
        <v>222</v>
      </c>
      <c r="ED69" t="s">
        <v>222</v>
      </c>
      <c r="EE69" t="s">
        <v>222</v>
      </c>
      <c r="EF69" t="s">
        <v>222</v>
      </c>
      <c r="EG69" t="s">
        <v>222</v>
      </c>
      <c r="EH69" t="s">
        <v>222</v>
      </c>
      <c r="EI69" t="s">
        <v>222</v>
      </c>
      <c r="EJ69" t="s">
        <v>222</v>
      </c>
      <c r="EK69" t="s">
        <v>222</v>
      </c>
      <c r="EL69" t="s">
        <v>222</v>
      </c>
      <c r="EM69" t="s">
        <v>222</v>
      </c>
      <c r="EN69" t="s">
        <v>222</v>
      </c>
      <c r="EO69" t="s">
        <v>222</v>
      </c>
      <c r="EP69" t="s">
        <v>222</v>
      </c>
      <c r="EQ69" t="s">
        <v>222</v>
      </c>
      <c r="ER69" t="s">
        <v>222</v>
      </c>
      <c r="ES69" t="s">
        <v>222</v>
      </c>
      <c r="ET69" t="s">
        <v>222</v>
      </c>
      <c r="EU69" t="s">
        <v>222</v>
      </c>
      <c r="EV69" t="s">
        <v>222</v>
      </c>
      <c r="EW69" t="s">
        <v>222</v>
      </c>
      <c r="EX69" t="s">
        <v>222</v>
      </c>
      <c r="EY69" t="s">
        <v>222</v>
      </c>
      <c r="EZ69" t="s">
        <v>222</v>
      </c>
      <c r="FA69" t="s">
        <v>222</v>
      </c>
      <c r="FB69" t="s">
        <v>222</v>
      </c>
      <c r="FC69" t="s">
        <v>222</v>
      </c>
      <c r="FD69" t="s">
        <v>222</v>
      </c>
      <c r="FE69" t="s">
        <v>222</v>
      </c>
      <c r="FF69" t="s">
        <v>222</v>
      </c>
      <c r="FG69" t="s">
        <v>222</v>
      </c>
      <c r="FH69" t="s">
        <v>222</v>
      </c>
      <c r="FI69" t="s">
        <v>222</v>
      </c>
      <c r="FJ69" t="s">
        <v>222</v>
      </c>
      <c r="FK69" t="s">
        <v>222</v>
      </c>
      <c r="FL69" t="s">
        <v>222</v>
      </c>
      <c r="FM69" t="s">
        <v>222</v>
      </c>
      <c r="FN69" t="s">
        <v>222</v>
      </c>
      <c r="FO69" t="s">
        <v>222</v>
      </c>
      <c r="FP69" t="s">
        <v>222</v>
      </c>
      <c r="FQ69" t="s">
        <v>222</v>
      </c>
      <c r="FR69" t="s">
        <v>222</v>
      </c>
      <c r="FS69" t="s">
        <v>222</v>
      </c>
      <c r="FT69" t="s">
        <v>222</v>
      </c>
      <c r="FU69" t="s">
        <v>222</v>
      </c>
      <c r="FV69" t="s">
        <v>222</v>
      </c>
      <c r="FW69" t="s">
        <v>222</v>
      </c>
      <c r="FX69" t="s">
        <v>222</v>
      </c>
      <c r="FY69" t="s">
        <v>222</v>
      </c>
      <c r="FZ69" t="s">
        <v>222</v>
      </c>
      <c r="GA69" t="s">
        <v>222</v>
      </c>
      <c r="GB69" t="s">
        <v>222</v>
      </c>
      <c r="GC69" t="s">
        <v>222</v>
      </c>
      <c r="GD69" t="s">
        <v>222</v>
      </c>
      <c r="GE69" t="s">
        <v>222</v>
      </c>
      <c r="GF69" t="s">
        <v>222</v>
      </c>
      <c r="GG69" t="s">
        <v>222</v>
      </c>
      <c r="GH69" t="s">
        <v>222</v>
      </c>
      <c r="GI69" t="s">
        <v>222</v>
      </c>
      <c r="GJ69" t="s">
        <v>222</v>
      </c>
      <c r="GK69" t="s">
        <v>222</v>
      </c>
      <c r="GL69" t="s">
        <v>222</v>
      </c>
      <c r="GM69" t="s">
        <v>222</v>
      </c>
      <c r="GN69" t="s">
        <v>222</v>
      </c>
      <c r="GO69" t="s">
        <v>222</v>
      </c>
      <c r="GP69" t="s">
        <v>222</v>
      </c>
      <c r="GQ69" t="s">
        <v>222</v>
      </c>
      <c r="GR69" t="s">
        <v>222</v>
      </c>
      <c r="GS69" t="s">
        <v>222</v>
      </c>
      <c r="GT69" t="s">
        <v>222</v>
      </c>
      <c r="GU69" t="s">
        <v>222</v>
      </c>
      <c r="GV69" t="s">
        <v>222</v>
      </c>
      <c r="GW69" t="s">
        <v>222</v>
      </c>
      <c r="GX69" t="s">
        <v>222</v>
      </c>
      <c r="GY69" t="s">
        <v>222</v>
      </c>
      <c r="GZ69" t="s">
        <v>222</v>
      </c>
      <c r="HA69" t="s">
        <v>222</v>
      </c>
      <c r="HB69" t="s">
        <v>222</v>
      </c>
      <c r="HC69" t="s">
        <v>222</v>
      </c>
      <c r="HD69" t="s">
        <v>222</v>
      </c>
      <c r="HE69" t="s">
        <v>222</v>
      </c>
      <c r="HF69" t="s">
        <v>222</v>
      </c>
      <c r="HG69" t="s">
        <v>222</v>
      </c>
      <c r="HH69" t="s">
        <v>222</v>
      </c>
      <c r="HI69" t="s">
        <v>222</v>
      </c>
      <c r="HJ69" t="s">
        <v>222</v>
      </c>
      <c r="HK69" t="s">
        <v>222</v>
      </c>
      <c r="HL69" t="s">
        <v>222</v>
      </c>
      <c r="HM69" t="s">
        <v>222</v>
      </c>
      <c r="HN69" t="s">
        <v>222</v>
      </c>
    </row>
    <row r="70" spans="1:222" x14ac:dyDescent="0.35">
      <c r="A70" t="s">
        <v>236</v>
      </c>
      <c r="B70" s="1">
        <v>41640</v>
      </c>
      <c r="C70" s="1">
        <v>41943</v>
      </c>
      <c r="D70">
        <v>3</v>
      </c>
      <c r="E70" t="s">
        <v>222</v>
      </c>
      <c r="F70" t="s">
        <v>222</v>
      </c>
      <c r="G70" t="s">
        <v>222</v>
      </c>
      <c r="H70" t="s">
        <v>222</v>
      </c>
      <c r="I70" t="s">
        <v>222</v>
      </c>
      <c r="J70" t="s">
        <v>222</v>
      </c>
      <c r="K70" t="s">
        <v>222</v>
      </c>
      <c r="L70" t="s">
        <v>222</v>
      </c>
      <c r="M70" t="s">
        <v>222</v>
      </c>
      <c r="N70" t="s">
        <v>222</v>
      </c>
      <c r="O70" t="s">
        <v>222</v>
      </c>
      <c r="P70" t="s">
        <v>222</v>
      </c>
      <c r="Q70" t="s">
        <v>222</v>
      </c>
      <c r="R70" t="s">
        <v>222</v>
      </c>
      <c r="S70" t="s">
        <v>222</v>
      </c>
      <c r="T70" t="s">
        <v>222</v>
      </c>
      <c r="U70" t="s">
        <v>222</v>
      </c>
      <c r="V70" t="s">
        <v>222</v>
      </c>
      <c r="W70" t="s">
        <v>222</v>
      </c>
      <c r="X70" t="s">
        <v>222</v>
      </c>
      <c r="Y70" t="s">
        <v>222</v>
      </c>
      <c r="Z70" t="s">
        <v>222</v>
      </c>
      <c r="AA70" t="s">
        <v>222</v>
      </c>
      <c r="AB70" t="s">
        <v>222</v>
      </c>
      <c r="AC70" t="s">
        <v>222</v>
      </c>
      <c r="AD70" t="s">
        <v>222</v>
      </c>
      <c r="AE70" t="s">
        <v>222</v>
      </c>
      <c r="AF70" t="s">
        <v>222</v>
      </c>
      <c r="AG70" t="s">
        <v>222</v>
      </c>
      <c r="AH70" t="s">
        <v>222</v>
      </c>
      <c r="AI70" t="s">
        <v>222</v>
      </c>
      <c r="AJ70" t="s">
        <v>222</v>
      </c>
      <c r="AK70" t="s">
        <v>222</v>
      </c>
      <c r="AL70" t="s">
        <v>222</v>
      </c>
      <c r="AM70" t="s">
        <v>222</v>
      </c>
      <c r="AN70" t="s">
        <v>222</v>
      </c>
      <c r="AO70" t="s">
        <v>222</v>
      </c>
      <c r="AP70" t="s">
        <v>222</v>
      </c>
      <c r="AQ70" t="s">
        <v>222</v>
      </c>
      <c r="AR70" t="s">
        <v>222</v>
      </c>
      <c r="AS70" t="s">
        <v>222</v>
      </c>
      <c r="AT70" t="s">
        <v>222</v>
      </c>
      <c r="AU70" t="s">
        <v>222</v>
      </c>
      <c r="AV70" t="s">
        <v>222</v>
      </c>
      <c r="AW70" t="s">
        <v>222</v>
      </c>
      <c r="AX70" t="s">
        <v>222</v>
      </c>
      <c r="AY70" t="s">
        <v>222</v>
      </c>
      <c r="AZ70" t="s">
        <v>222</v>
      </c>
      <c r="BA70" t="s">
        <v>222</v>
      </c>
      <c r="BB70" t="s">
        <v>222</v>
      </c>
      <c r="BC70" t="s">
        <v>222</v>
      </c>
      <c r="BD70" t="s">
        <v>222</v>
      </c>
      <c r="BE70" t="s">
        <v>222</v>
      </c>
      <c r="BF70" t="s">
        <v>222</v>
      </c>
      <c r="BG70" t="s">
        <v>222</v>
      </c>
      <c r="BH70" t="s">
        <v>222</v>
      </c>
      <c r="BI70" t="s">
        <v>222</v>
      </c>
      <c r="BJ70" t="s">
        <v>222</v>
      </c>
      <c r="BK70" t="s">
        <v>222</v>
      </c>
      <c r="BL70" t="s">
        <v>222</v>
      </c>
      <c r="BM70" t="s">
        <v>222</v>
      </c>
      <c r="BN70" t="s">
        <v>222</v>
      </c>
      <c r="BO70" t="s">
        <v>222</v>
      </c>
      <c r="BP70" t="s">
        <v>222</v>
      </c>
      <c r="BQ70" t="s">
        <v>222</v>
      </c>
      <c r="BR70" t="s">
        <v>222</v>
      </c>
      <c r="BS70" t="s">
        <v>222</v>
      </c>
      <c r="BT70" t="s">
        <v>222</v>
      </c>
      <c r="BU70" t="s">
        <v>222</v>
      </c>
      <c r="BV70" t="s">
        <v>222</v>
      </c>
      <c r="BW70" t="s">
        <v>222</v>
      </c>
      <c r="BX70" t="s">
        <v>222</v>
      </c>
      <c r="BY70" t="s">
        <v>222</v>
      </c>
      <c r="BZ70" t="s">
        <v>222</v>
      </c>
      <c r="CA70" t="s">
        <v>222</v>
      </c>
      <c r="CB70" t="s">
        <v>222</v>
      </c>
      <c r="CC70" t="s">
        <v>222</v>
      </c>
      <c r="CD70" t="s">
        <v>222</v>
      </c>
      <c r="CE70" t="s">
        <v>222</v>
      </c>
      <c r="CF70" t="s">
        <v>222</v>
      </c>
      <c r="CG70" t="s">
        <v>222</v>
      </c>
      <c r="CH70" t="s">
        <v>222</v>
      </c>
      <c r="CI70" t="s">
        <v>222</v>
      </c>
      <c r="CJ70" t="s">
        <v>222</v>
      </c>
      <c r="CK70" t="s">
        <v>222</v>
      </c>
      <c r="CL70" t="s">
        <v>222</v>
      </c>
      <c r="CM70" t="s">
        <v>222</v>
      </c>
      <c r="CN70" t="s">
        <v>222</v>
      </c>
      <c r="CO70" t="s">
        <v>222</v>
      </c>
      <c r="CP70" t="s">
        <v>222</v>
      </c>
      <c r="CQ70" t="s">
        <v>222</v>
      </c>
      <c r="CR70" t="s">
        <v>222</v>
      </c>
      <c r="CS70" t="s">
        <v>222</v>
      </c>
      <c r="CT70" t="s">
        <v>222</v>
      </c>
      <c r="CU70" t="s">
        <v>222</v>
      </c>
      <c r="CV70" t="s">
        <v>222</v>
      </c>
      <c r="CW70" t="s">
        <v>222</v>
      </c>
      <c r="CX70" t="s">
        <v>222</v>
      </c>
      <c r="CY70" t="s">
        <v>222</v>
      </c>
      <c r="CZ70" t="s">
        <v>222</v>
      </c>
      <c r="DA70" t="s">
        <v>222</v>
      </c>
      <c r="DB70" t="s">
        <v>222</v>
      </c>
      <c r="DC70" t="s">
        <v>222</v>
      </c>
      <c r="DD70" t="s">
        <v>222</v>
      </c>
      <c r="DE70" t="s">
        <v>222</v>
      </c>
      <c r="DF70" t="s">
        <v>222</v>
      </c>
      <c r="DG70" t="s">
        <v>222</v>
      </c>
      <c r="DH70" t="s">
        <v>222</v>
      </c>
      <c r="DI70" t="s">
        <v>222</v>
      </c>
      <c r="DJ70" t="s">
        <v>222</v>
      </c>
      <c r="DK70" t="s">
        <v>222</v>
      </c>
      <c r="DL70" t="s">
        <v>222</v>
      </c>
      <c r="DM70" t="s">
        <v>222</v>
      </c>
      <c r="DN70" t="s">
        <v>222</v>
      </c>
      <c r="DO70" t="s">
        <v>222</v>
      </c>
      <c r="DP70" t="s">
        <v>222</v>
      </c>
      <c r="DQ70" t="s">
        <v>222</v>
      </c>
      <c r="DR70" t="s">
        <v>222</v>
      </c>
      <c r="DS70" t="s">
        <v>222</v>
      </c>
      <c r="DT70" t="s">
        <v>222</v>
      </c>
      <c r="DU70" t="s">
        <v>222</v>
      </c>
      <c r="DV70" t="s">
        <v>222</v>
      </c>
      <c r="DW70" t="s">
        <v>222</v>
      </c>
      <c r="DX70" t="s">
        <v>222</v>
      </c>
      <c r="DY70" t="s">
        <v>222</v>
      </c>
      <c r="DZ70" t="s">
        <v>222</v>
      </c>
      <c r="EA70" t="s">
        <v>222</v>
      </c>
      <c r="EB70" t="s">
        <v>222</v>
      </c>
      <c r="EC70" t="s">
        <v>222</v>
      </c>
      <c r="ED70" t="s">
        <v>222</v>
      </c>
      <c r="EE70" t="s">
        <v>222</v>
      </c>
      <c r="EF70" t="s">
        <v>222</v>
      </c>
      <c r="EG70" t="s">
        <v>222</v>
      </c>
      <c r="EH70" t="s">
        <v>222</v>
      </c>
      <c r="EI70" t="s">
        <v>222</v>
      </c>
      <c r="EJ70" t="s">
        <v>222</v>
      </c>
      <c r="EK70" t="s">
        <v>222</v>
      </c>
      <c r="EL70" t="s">
        <v>222</v>
      </c>
      <c r="EM70" t="s">
        <v>222</v>
      </c>
      <c r="EN70" t="s">
        <v>222</v>
      </c>
      <c r="EO70" t="s">
        <v>222</v>
      </c>
      <c r="EP70" t="s">
        <v>222</v>
      </c>
      <c r="EQ70" t="s">
        <v>222</v>
      </c>
      <c r="ER70" t="s">
        <v>222</v>
      </c>
      <c r="ES70" t="s">
        <v>222</v>
      </c>
      <c r="ET70" t="s">
        <v>222</v>
      </c>
      <c r="EU70" t="s">
        <v>222</v>
      </c>
      <c r="EV70" t="s">
        <v>222</v>
      </c>
      <c r="EW70" t="s">
        <v>222</v>
      </c>
      <c r="EX70" t="s">
        <v>222</v>
      </c>
      <c r="EY70" t="s">
        <v>222</v>
      </c>
      <c r="EZ70" t="s">
        <v>222</v>
      </c>
      <c r="FA70" t="s">
        <v>222</v>
      </c>
      <c r="FB70" t="s">
        <v>222</v>
      </c>
      <c r="FC70" t="s">
        <v>222</v>
      </c>
      <c r="FD70" t="s">
        <v>222</v>
      </c>
      <c r="FE70" t="s">
        <v>222</v>
      </c>
      <c r="FF70" t="s">
        <v>222</v>
      </c>
      <c r="FG70" t="s">
        <v>222</v>
      </c>
      <c r="FH70" t="s">
        <v>222</v>
      </c>
      <c r="FI70" t="s">
        <v>222</v>
      </c>
      <c r="FJ70" t="s">
        <v>222</v>
      </c>
      <c r="FK70" t="s">
        <v>222</v>
      </c>
      <c r="FL70" t="s">
        <v>222</v>
      </c>
      <c r="FM70" t="s">
        <v>222</v>
      </c>
      <c r="FN70" t="s">
        <v>222</v>
      </c>
      <c r="FO70" t="s">
        <v>222</v>
      </c>
      <c r="FP70" t="s">
        <v>222</v>
      </c>
      <c r="FQ70" t="s">
        <v>222</v>
      </c>
      <c r="FR70" t="s">
        <v>222</v>
      </c>
      <c r="FS70" t="s">
        <v>222</v>
      </c>
      <c r="FT70" t="s">
        <v>222</v>
      </c>
      <c r="FU70" t="s">
        <v>222</v>
      </c>
      <c r="FV70" t="s">
        <v>222</v>
      </c>
      <c r="FW70" t="s">
        <v>222</v>
      </c>
      <c r="FX70" t="s">
        <v>222</v>
      </c>
      <c r="FY70" t="s">
        <v>222</v>
      </c>
      <c r="FZ70" t="s">
        <v>222</v>
      </c>
      <c r="GA70" t="s">
        <v>222</v>
      </c>
      <c r="GB70" t="s">
        <v>222</v>
      </c>
      <c r="GC70" t="s">
        <v>222</v>
      </c>
      <c r="GD70" t="s">
        <v>222</v>
      </c>
      <c r="GE70" t="s">
        <v>222</v>
      </c>
      <c r="GF70" t="s">
        <v>222</v>
      </c>
      <c r="GG70" t="s">
        <v>222</v>
      </c>
      <c r="GH70" t="s">
        <v>222</v>
      </c>
      <c r="GI70" t="s">
        <v>222</v>
      </c>
      <c r="GJ70" t="s">
        <v>222</v>
      </c>
      <c r="GK70" t="s">
        <v>222</v>
      </c>
      <c r="GL70" t="s">
        <v>222</v>
      </c>
      <c r="GM70" t="s">
        <v>222</v>
      </c>
      <c r="GN70" t="s">
        <v>222</v>
      </c>
      <c r="GO70" t="s">
        <v>222</v>
      </c>
      <c r="GP70" t="s">
        <v>222</v>
      </c>
      <c r="GQ70" t="s">
        <v>222</v>
      </c>
      <c r="GR70" t="s">
        <v>222</v>
      </c>
      <c r="GS70" t="s">
        <v>222</v>
      </c>
      <c r="GT70" t="s">
        <v>222</v>
      </c>
      <c r="GU70" t="s">
        <v>222</v>
      </c>
      <c r="GV70" t="s">
        <v>222</v>
      </c>
      <c r="GW70" t="s">
        <v>222</v>
      </c>
      <c r="GX70" t="s">
        <v>222</v>
      </c>
      <c r="GY70" t="s">
        <v>222</v>
      </c>
      <c r="GZ70" t="s">
        <v>222</v>
      </c>
      <c r="HA70" t="s">
        <v>222</v>
      </c>
      <c r="HB70" t="s">
        <v>222</v>
      </c>
      <c r="HC70" t="s">
        <v>222</v>
      </c>
      <c r="HD70" t="s">
        <v>222</v>
      </c>
      <c r="HE70" t="s">
        <v>222</v>
      </c>
      <c r="HF70" t="s">
        <v>222</v>
      </c>
      <c r="HG70" t="s">
        <v>222</v>
      </c>
      <c r="HH70" t="s">
        <v>222</v>
      </c>
      <c r="HI70" t="s">
        <v>222</v>
      </c>
      <c r="HJ70" t="s">
        <v>222</v>
      </c>
      <c r="HK70" t="s">
        <v>222</v>
      </c>
      <c r="HL70" t="s">
        <v>222</v>
      </c>
      <c r="HM70" t="s">
        <v>222</v>
      </c>
      <c r="HN70" t="s">
        <v>222</v>
      </c>
    </row>
    <row r="71" spans="1:222" x14ac:dyDescent="0.35">
      <c r="A71" t="s">
        <v>236</v>
      </c>
      <c r="B71" s="1">
        <v>41944</v>
      </c>
      <c r="C71" s="1">
        <v>42565</v>
      </c>
      <c r="D71">
        <v>2</v>
      </c>
      <c r="E71">
        <v>1</v>
      </c>
      <c r="F71">
        <v>1</v>
      </c>
      <c r="G71">
        <v>1</v>
      </c>
      <c r="H71">
        <v>0</v>
      </c>
      <c r="I71">
        <v>0</v>
      </c>
      <c r="J71">
        <v>0</v>
      </c>
      <c r="K71">
        <v>0</v>
      </c>
      <c r="L71">
        <v>0</v>
      </c>
      <c r="M71">
        <v>0</v>
      </c>
      <c r="N71">
        <v>1</v>
      </c>
      <c r="O71">
        <v>0</v>
      </c>
      <c r="P71">
        <v>0</v>
      </c>
      <c r="Q71">
        <v>1</v>
      </c>
      <c r="R71">
        <v>0</v>
      </c>
      <c r="S71">
        <v>1</v>
      </c>
      <c r="T71">
        <v>0</v>
      </c>
      <c r="U71">
        <v>0</v>
      </c>
      <c r="V71">
        <v>0</v>
      </c>
      <c r="W71">
        <v>0</v>
      </c>
      <c r="X71">
        <v>0</v>
      </c>
      <c r="Y71">
        <v>0</v>
      </c>
      <c r="Z71">
        <v>0</v>
      </c>
      <c r="AA71">
        <v>1</v>
      </c>
      <c r="AB71">
        <v>1</v>
      </c>
      <c r="AC71">
        <v>0</v>
      </c>
      <c r="AD71">
        <v>1</v>
      </c>
      <c r="AE71">
        <v>0</v>
      </c>
      <c r="AF71">
        <v>0</v>
      </c>
      <c r="AG71">
        <v>0</v>
      </c>
      <c r="AH71">
        <v>1</v>
      </c>
      <c r="AI71">
        <v>0</v>
      </c>
      <c r="AJ71">
        <v>0</v>
      </c>
      <c r="AK71">
        <v>0</v>
      </c>
      <c r="AL71">
        <v>0</v>
      </c>
      <c r="AM71">
        <v>0</v>
      </c>
      <c r="AN71">
        <v>0</v>
      </c>
      <c r="AO71">
        <v>0</v>
      </c>
      <c r="AP71">
        <v>0</v>
      </c>
      <c r="AQ71">
        <v>0</v>
      </c>
      <c r="AR71">
        <v>0</v>
      </c>
      <c r="AS71">
        <v>0</v>
      </c>
      <c r="AT71">
        <v>1</v>
      </c>
      <c r="AU71">
        <v>1</v>
      </c>
      <c r="AV71">
        <v>1</v>
      </c>
      <c r="AW71">
        <v>0</v>
      </c>
      <c r="AX71">
        <v>1</v>
      </c>
      <c r="AY71">
        <v>0</v>
      </c>
      <c r="AZ71">
        <v>0</v>
      </c>
      <c r="BA71">
        <v>1</v>
      </c>
      <c r="BB71">
        <v>0</v>
      </c>
      <c r="BC71">
        <v>0</v>
      </c>
      <c r="BD71">
        <v>0</v>
      </c>
      <c r="BE71">
        <v>0</v>
      </c>
      <c r="BF71">
        <v>1</v>
      </c>
      <c r="BG71">
        <v>1</v>
      </c>
      <c r="BH71">
        <v>1</v>
      </c>
      <c r="BI71">
        <v>0</v>
      </c>
      <c r="BJ71">
        <v>0</v>
      </c>
      <c r="BK71">
        <v>0</v>
      </c>
      <c r="BL71">
        <v>0</v>
      </c>
      <c r="BM71">
        <v>1</v>
      </c>
      <c r="BN71">
        <v>0</v>
      </c>
      <c r="BO71">
        <v>1</v>
      </c>
      <c r="BP71">
        <v>0</v>
      </c>
      <c r="BQ71">
        <v>0</v>
      </c>
      <c r="BR71">
        <v>1</v>
      </c>
      <c r="BS71">
        <v>0</v>
      </c>
      <c r="BT71">
        <v>0</v>
      </c>
      <c r="BU71">
        <v>0</v>
      </c>
      <c r="BV71">
        <v>0</v>
      </c>
      <c r="BW71">
        <v>0</v>
      </c>
      <c r="BX71">
        <v>0</v>
      </c>
      <c r="BY71">
        <v>0</v>
      </c>
      <c r="BZ71">
        <v>0</v>
      </c>
      <c r="CA71">
        <v>0</v>
      </c>
      <c r="CB71">
        <v>0</v>
      </c>
      <c r="CC71">
        <v>0</v>
      </c>
      <c r="CD71">
        <v>0</v>
      </c>
      <c r="CE71">
        <v>1</v>
      </c>
      <c r="CF71">
        <v>0</v>
      </c>
      <c r="CG71">
        <v>0</v>
      </c>
      <c r="CH71">
        <v>0</v>
      </c>
      <c r="CI71">
        <v>0</v>
      </c>
      <c r="CJ71">
        <v>0</v>
      </c>
      <c r="CK71">
        <v>0</v>
      </c>
      <c r="CL71">
        <v>0</v>
      </c>
      <c r="CM71">
        <v>0</v>
      </c>
      <c r="CN71">
        <v>0</v>
      </c>
      <c r="CO71">
        <v>0</v>
      </c>
      <c r="CP71">
        <v>1</v>
      </c>
      <c r="CQ71">
        <v>0</v>
      </c>
      <c r="CR71">
        <v>0</v>
      </c>
      <c r="CS71">
        <v>1</v>
      </c>
      <c r="CT71">
        <v>1</v>
      </c>
      <c r="CU71">
        <v>0</v>
      </c>
      <c r="CV71">
        <v>0</v>
      </c>
      <c r="CW71">
        <v>0</v>
      </c>
      <c r="CX71">
        <v>0</v>
      </c>
      <c r="CY71">
        <v>0</v>
      </c>
      <c r="CZ71">
        <v>0</v>
      </c>
      <c r="DA71">
        <v>0</v>
      </c>
      <c r="DB71">
        <v>0</v>
      </c>
      <c r="DC71">
        <v>1</v>
      </c>
      <c r="DD71">
        <v>0</v>
      </c>
      <c r="DE71">
        <v>1</v>
      </c>
      <c r="DF71">
        <v>1</v>
      </c>
      <c r="DG71">
        <v>0</v>
      </c>
      <c r="DH71">
        <v>0</v>
      </c>
      <c r="DI71">
        <v>0</v>
      </c>
      <c r="DJ71">
        <v>0</v>
      </c>
      <c r="DK71">
        <v>0</v>
      </c>
      <c r="DL71">
        <v>0</v>
      </c>
      <c r="DM71">
        <v>1</v>
      </c>
      <c r="DN71">
        <v>0</v>
      </c>
      <c r="DO71">
        <v>1</v>
      </c>
      <c r="DP71">
        <v>0</v>
      </c>
      <c r="DQ71">
        <v>1</v>
      </c>
      <c r="DR71">
        <v>0</v>
      </c>
      <c r="DS71">
        <v>0</v>
      </c>
      <c r="DT71">
        <v>0</v>
      </c>
      <c r="DU71">
        <v>0</v>
      </c>
      <c r="DV71">
        <v>0</v>
      </c>
      <c r="DW71">
        <v>0</v>
      </c>
      <c r="DX71">
        <v>0</v>
      </c>
      <c r="DY71">
        <v>0</v>
      </c>
      <c r="DZ71">
        <v>0</v>
      </c>
      <c r="EA71">
        <v>0</v>
      </c>
      <c r="EB71">
        <v>0</v>
      </c>
      <c r="EC71">
        <v>1</v>
      </c>
      <c r="ED71">
        <v>1</v>
      </c>
      <c r="EE71">
        <v>0</v>
      </c>
      <c r="EF71">
        <v>1</v>
      </c>
      <c r="EG71">
        <v>0</v>
      </c>
      <c r="EH71">
        <v>0</v>
      </c>
      <c r="EI71">
        <v>0</v>
      </c>
      <c r="EJ71">
        <v>0</v>
      </c>
      <c r="EK71">
        <v>0</v>
      </c>
      <c r="EL71">
        <v>1</v>
      </c>
      <c r="EM71">
        <v>0</v>
      </c>
      <c r="EN71">
        <v>0</v>
      </c>
      <c r="EO71">
        <v>0</v>
      </c>
      <c r="EP71">
        <v>0</v>
      </c>
      <c r="EQ71">
        <v>0</v>
      </c>
      <c r="ER71">
        <v>0</v>
      </c>
      <c r="ES71">
        <v>0</v>
      </c>
      <c r="ET71">
        <v>0</v>
      </c>
      <c r="EU71">
        <v>0</v>
      </c>
      <c r="EV71">
        <v>0</v>
      </c>
      <c r="EW71">
        <v>0</v>
      </c>
      <c r="EX71">
        <v>0</v>
      </c>
      <c r="EY71">
        <v>0</v>
      </c>
      <c r="EZ71">
        <v>0</v>
      </c>
      <c r="FA71">
        <v>0</v>
      </c>
      <c r="FB71">
        <v>1</v>
      </c>
      <c r="FC71">
        <v>1</v>
      </c>
      <c r="FD71">
        <v>1</v>
      </c>
      <c r="FE71">
        <v>1</v>
      </c>
      <c r="FF71">
        <v>0</v>
      </c>
      <c r="FG71">
        <v>1</v>
      </c>
      <c r="FH71">
        <v>0</v>
      </c>
      <c r="FI71">
        <v>0</v>
      </c>
      <c r="FJ71">
        <v>1</v>
      </c>
      <c r="FK71">
        <v>0</v>
      </c>
      <c r="FL71">
        <v>0</v>
      </c>
      <c r="FM71">
        <v>0</v>
      </c>
      <c r="FN71">
        <v>0</v>
      </c>
      <c r="FO71">
        <v>1</v>
      </c>
      <c r="FP71">
        <v>1</v>
      </c>
      <c r="FQ71">
        <v>1</v>
      </c>
      <c r="FR71">
        <v>0</v>
      </c>
      <c r="FS71">
        <v>0</v>
      </c>
      <c r="FT71">
        <v>0</v>
      </c>
      <c r="FU71">
        <v>0</v>
      </c>
      <c r="FV71">
        <v>1</v>
      </c>
      <c r="FW71">
        <v>0</v>
      </c>
      <c r="FX71">
        <v>1</v>
      </c>
      <c r="FY71">
        <v>0</v>
      </c>
      <c r="FZ71">
        <v>1</v>
      </c>
      <c r="GA71">
        <v>0</v>
      </c>
      <c r="GB71">
        <v>0</v>
      </c>
      <c r="GC71">
        <v>0</v>
      </c>
      <c r="GD71">
        <v>0</v>
      </c>
      <c r="GE71">
        <v>0</v>
      </c>
      <c r="GF71">
        <v>0</v>
      </c>
      <c r="GG71">
        <v>0</v>
      </c>
      <c r="GH71">
        <v>0</v>
      </c>
      <c r="GI71">
        <v>0</v>
      </c>
      <c r="GJ71">
        <v>0</v>
      </c>
      <c r="GK71">
        <v>0</v>
      </c>
      <c r="GL71">
        <v>0</v>
      </c>
      <c r="GM71">
        <v>0</v>
      </c>
      <c r="GN71">
        <v>1</v>
      </c>
      <c r="GO71">
        <v>0</v>
      </c>
      <c r="GP71">
        <v>0</v>
      </c>
      <c r="GQ71">
        <v>0</v>
      </c>
      <c r="GR71">
        <v>0</v>
      </c>
      <c r="GS71">
        <v>0</v>
      </c>
      <c r="GT71">
        <v>0</v>
      </c>
      <c r="GU71">
        <v>0</v>
      </c>
      <c r="GV71">
        <v>0</v>
      </c>
      <c r="GW71">
        <v>0</v>
      </c>
      <c r="GX71">
        <v>0</v>
      </c>
      <c r="GY71">
        <v>1</v>
      </c>
      <c r="GZ71">
        <v>0</v>
      </c>
      <c r="HA71">
        <v>0</v>
      </c>
      <c r="HB71">
        <v>1</v>
      </c>
      <c r="HC71">
        <v>1</v>
      </c>
      <c r="HD71">
        <v>0</v>
      </c>
      <c r="HE71">
        <v>0</v>
      </c>
      <c r="HF71">
        <v>0</v>
      </c>
      <c r="HG71">
        <v>0</v>
      </c>
      <c r="HH71">
        <v>0</v>
      </c>
      <c r="HI71">
        <v>0</v>
      </c>
      <c r="HJ71">
        <v>0</v>
      </c>
      <c r="HK71">
        <v>0</v>
      </c>
      <c r="HL71">
        <v>1</v>
      </c>
      <c r="HM71">
        <v>0</v>
      </c>
      <c r="HN71">
        <v>0</v>
      </c>
    </row>
    <row r="72" spans="1:222" x14ac:dyDescent="0.35">
      <c r="A72" t="s">
        <v>236</v>
      </c>
      <c r="B72" s="1">
        <v>42566</v>
      </c>
      <c r="C72" s="1">
        <v>42591</v>
      </c>
      <c r="D72">
        <v>2</v>
      </c>
      <c r="E72">
        <v>1</v>
      </c>
      <c r="F72">
        <v>1</v>
      </c>
      <c r="G72">
        <v>1</v>
      </c>
      <c r="H72">
        <v>0</v>
      </c>
      <c r="I72">
        <v>0</v>
      </c>
      <c r="J72">
        <v>0</v>
      </c>
      <c r="K72">
        <v>0</v>
      </c>
      <c r="L72">
        <v>1</v>
      </c>
      <c r="M72">
        <v>0</v>
      </c>
      <c r="N72">
        <v>1</v>
      </c>
      <c r="O72">
        <v>0</v>
      </c>
      <c r="P72">
        <v>0</v>
      </c>
      <c r="Q72">
        <v>1</v>
      </c>
      <c r="R72">
        <v>0</v>
      </c>
      <c r="S72">
        <v>1</v>
      </c>
      <c r="T72">
        <v>0</v>
      </c>
      <c r="U72">
        <v>0</v>
      </c>
      <c r="V72">
        <v>0</v>
      </c>
      <c r="W72">
        <v>0</v>
      </c>
      <c r="X72">
        <v>0</v>
      </c>
      <c r="Y72">
        <v>0</v>
      </c>
      <c r="Z72">
        <v>0</v>
      </c>
      <c r="AA72">
        <v>1</v>
      </c>
      <c r="AB72">
        <v>1</v>
      </c>
      <c r="AC72">
        <v>0</v>
      </c>
      <c r="AD72">
        <v>1</v>
      </c>
      <c r="AE72">
        <v>0</v>
      </c>
      <c r="AF72">
        <v>0</v>
      </c>
      <c r="AG72">
        <v>0</v>
      </c>
      <c r="AH72">
        <v>1</v>
      </c>
      <c r="AI72">
        <v>0</v>
      </c>
      <c r="AJ72">
        <v>0</v>
      </c>
      <c r="AK72">
        <v>0</v>
      </c>
      <c r="AL72">
        <v>0</v>
      </c>
      <c r="AM72">
        <v>0</v>
      </c>
      <c r="AN72">
        <v>0</v>
      </c>
      <c r="AO72">
        <v>0</v>
      </c>
      <c r="AP72">
        <v>0</v>
      </c>
      <c r="AQ72">
        <v>0</v>
      </c>
      <c r="AR72">
        <v>0</v>
      </c>
      <c r="AS72">
        <v>0</v>
      </c>
      <c r="AT72">
        <v>1</v>
      </c>
      <c r="AU72">
        <v>1</v>
      </c>
      <c r="AV72">
        <v>1</v>
      </c>
      <c r="AW72">
        <v>0</v>
      </c>
      <c r="AX72">
        <v>1</v>
      </c>
      <c r="AY72">
        <v>0</v>
      </c>
      <c r="AZ72">
        <v>0</v>
      </c>
      <c r="BA72">
        <v>1</v>
      </c>
      <c r="BB72">
        <v>0</v>
      </c>
      <c r="BC72">
        <v>0</v>
      </c>
      <c r="BD72">
        <v>0</v>
      </c>
      <c r="BE72">
        <v>0</v>
      </c>
      <c r="BF72">
        <v>1</v>
      </c>
      <c r="BG72">
        <v>1</v>
      </c>
      <c r="BH72">
        <v>1</v>
      </c>
      <c r="BI72">
        <v>0</v>
      </c>
      <c r="BJ72">
        <v>0</v>
      </c>
      <c r="BK72">
        <v>0</v>
      </c>
      <c r="BL72">
        <v>0</v>
      </c>
      <c r="BM72">
        <v>1</v>
      </c>
      <c r="BN72">
        <v>0</v>
      </c>
      <c r="BO72">
        <v>1</v>
      </c>
      <c r="BP72">
        <v>0</v>
      </c>
      <c r="BQ72">
        <v>0</v>
      </c>
      <c r="BR72">
        <v>1</v>
      </c>
      <c r="BS72">
        <v>0</v>
      </c>
      <c r="BT72">
        <v>0</v>
      </c>
      <c r="BU72">
        <v>0</v>
      </c>
      <c r="BV72">
        <v>0</v>
      </c>
      <c r="BW72">
        <v>0</v>
      </c>
      <c r="BX72">
        <v>0</v>
      </c>
      <c r="BY72">
        <v>0</v>
      </c>
      <c r="BZ72">
        <v>0</v>
      </c>
      <c r="CA72">
        <v>0</v>
      </c>
      <c r="CB72">
        <v>0</v>
      </c>
      <c r="CC72">
        <v>0</v>
      </c>
      <c r="CD72">
        <v>0</v>
      </c>
      <c r="CE72">
        <v>1</v>
      </c>
      <c r="CF72">
        <v>0</v>
      </c>
      <c r="CG72">
        <v>0</v>
      </c>
      <c r="CH72">
        <v>0</v>
      </c>
      <c r="CI72">
        <v>0</v>
      </c>
      <c r="CJ72">
        <v>0</v>
      </c>
      <c r="CK72">
        <v>0</v>
      </c>
      <c r="CL72">
        <v>0</v>
      </c>
      <c r="CM72">
        <v>0</v>
      </c>
      <c r="CN72">
        <v>0</v>
      </c>
      <c r="CO72">
        <v>0</v>
      </c>
      <c r="CP72">
        <v>1</v>
      </c>
      <c r="CQ72">
        <v>0</v>
      </c>
      <c r="CR72">
        <v>0</v>
      </c>
      <c r="CS72">
        <v>1</v>
      </c>
      <c r="CT72">
        <v>1</v>
      </c>
      <c r="CU72">
        <v>0</v>
      </c>
      <c r="CV72">
        <v>0</v>
      </c>
      <c r="CW72">
        <v>0</v>
      </c>
      <c r="CX72">
        <v>0</v>
      </c>
      <c r="CY72">
        <v>0</v>
      </c>
      <c r="CZ72">
        <v>0</v>
      </c>
      <c r="DA72">
        <v>0</v>
      </c>
      <c r="DB72">
        <v>0</v>
      </c>
      <c r="DC72">
        <v>1</v>
      </c>
      <c r="DD72">
        <v>0</v>
      </c>
      <c r="DE72">
        <v>1</v>
      </c>
      <c r="DF72">
        <v>1</v>
      </c>
      <c r="DG72">
        <v>0</v>
      </c>
      <c r="DH72">
        <v>0</v>
      </c>
      <c r="DI72">
        <v>0</v>
      </c>
      <c r="DJ72">
        <v>0</v>
      </c>
      <c r="DK72">
        <v>1</v>
      </c>
      <c r="DL72">
        <v>0</v>
      </c>
      <c r="DM72">
        <v>1</v>
      </c>
      <c r="DN72">
        <v>0</v>
      </c>
      <c r="DO72">
        <v>1</v>
      </c>
      <c r="DP72">
        <v>0</v>
      </c>
      <c r="DQ72">
        <v>1</v>
      </c>
      <c r="DR72">
        <v>0</v>
      </c>
      <c r="DS72">
        <v>0</v>
      </c>
      <c r="DT72">
        <v>0</v>
      </c>
      <c r="DU72">
        <v>0</v>
      </c>
      <c r="DV72">
        <v>0</v>
      </c>
      <c r="DW72">
        <v>0</v>
      </c>
      <c r="DX72">
        <v>0</v>
      </c>
      <c r="DY72">
        <v>0</v>
      </c>
      <c r="DZ72">
        <v>0</v>
      </c>
      <c r="EA72">
        <v>0</v>
      </c>
      <c r="EB72">
        <v>0</v>
      </c>
      <c r="EC72">
        <v>1</v>
      </c>
      <c r="ED72">
        <v>1</v>
      </c>
      <c r="EE72">
        <v>0</v>
      </c>
      <c r="EF72">
        <v>1</v>
      </c>
      <c r="EG72">
        <v>0</v>
      </c>
      <c r="EH72">
        <v>0</v>
      </c>
      <c r="EI72">
        <v>0</v>
      </c>
      <c r="EJ72">
        <v>0</v>
      </c>
      <c r="EK72">
        <v>0</v>
      </c>
      <c r="EL72">
        <v>1</v>
      </c>
      <c r="EM72">
        <v>0</v>
      </c>
      <c r="EN72">
        <v>0</v>
      </c>
      <c r="EO72">
        <v>0</v>
      </c>
      <c r="EP72">
        <v>0</v>
      </c>
      <c r="EQ72">
        <v>0</v>
      </c>
      <c r="ER72">
        <v>0</v>
      </c>
      <c r="ES72">
        <v>0</v>
      </c>
      <c r="ET72">
        <v>0</v>
      </c>
      <c r="EU72">
        <v>0</v>
      </c>
      <c r="EV72">
        <v>0</v>
      </c>
      <c r="EW72">
        <v>0</v>
      </c>
      <c r="EX72">
        <v>0</v>
      </c>
      <c r="EY72">
        <v>0</v>
      </c>
      <c r="EZ72">
        <v>0</v>
      </c>
      <c r="FA72">
        <v>0</v>
      </c>
      <c r="FB72">
        <v>1</v>
      </c>
      <c r="FC72">
        <v>1</v>
      </c>
      <c r="FD72">
        <v>1</v>
      </c>
      <c r="FE72">
        <v>1</v>
      </c>
      <c r="FF72">
        <v>0</v>
      </c>
      <c r="FG72">
        <v>1</v>
      </c>
      <c r="FH72">
        <v>0</v>
      </c>
      <c r="FI72">
        <v>0</v>
      </c>
      <c r="FJ72">
        <v>1</v>
      </c>
      <c r="FK72">
        <v>0</v>
      </c>
      <c r="FL72">
        <v>0</v>
      </c>
      <c r="FM72">
        <v>0</v>
      </c>
      <c r="FN72">
        <v>0</v>
      </c>
      <c r="FO72">
        <v>1</v>
      </c>
      <c r="FP72">
        <v>1</v>
      </c>
      <c r="FQ72">
        <v>1</v>
      </c>
      <c r="FR72">
        <v>0</v>
      </c>
      <c r="FS72">
        <v>0</v>
      </c>
      <c r="FT72">
        <v>0</v>
      </c>
      <c r="FU72">
        <v>0</v>
      </c>
      <c r="FV72">
        <v>1</v>
      </c>
      <c r="FW72">
        <v>0</v>
      </c>
      <c r="FX72">
        <v>1</v>
      </c>
      <c r="FY72">
        <v>0</v>
      </c>
      <c r="FZ72">
        <v>1</v>
      </c>
      <c r="GA72">
        <v>0</v>
      </c>
      <c r="GB72">
        <v>0</v>
      </c>
      <c r="GC72">
        <v>0</v>
      </c>
      <c r="GD72">
        <v>0</v>
      </c>
      <c r="GE72">
        <v>0</v>
      </c>
      <c r="GF72">
        <v>0</v>
      </c>
      <c r="GG72">
        <v>0</v>
      </c>
      <c r="GH72">
        <v>0</v>
      </c>
      <c r="GI72">
        <v>0</v>
      </c>
      <c r="GJ72">
        <v>0</v>
      </c>
      <c r="GK72">
        <v>0</v>
      </c>
      <c r="GL72">
        <v>0</v>
      </c>
      <c r="GM72">
        <v>0</v>
      </c>
      <c r="GN72">
        <v>1</v>
      </c>
      <c r="GO72">
        <v>0</v>
      </c>
      <c r="GP72">
        <v>0</v>
      </c>
      <c r="GQ72">
        <v>0</v>
      </c>
      <c r="GR72">
        <v>0</v>
      </c>
      <c r="GS72">
        <v>0</v>
      </c>
      <c r="GT72">
        <v>0</v>
      </c>
      <c r="GU72">
        <v>0</v>
      </c>
      <c r="GV72">
        <v>0</v>
      </c>
      <c r="GW72">
        <v>0</v>
      </c>
      <c r="GX72">
        <v>0</v>
      </c>
      <c r="GY72">
        <v>1</v>
      </c>
      <c r="GZ72">
        <v>0</v>
      </c>
      <c r="HA72">
        <v>0</v>
      </c>
      <c r="HB72">
        <v>1</v>
      </c>
      <c r="HC72">
        <v>1</v>
      </c>
      <c r="HD72">
        <v>0</v>
      </c>
      <c r="HE72">
        <v>0</v>
      </c>
      <c r="HF72">
        <v>0</v>
      </c>
      <c r="HG72">
        <v>0</v>
      </c>
      <c r="HH72">
        <v>0</v>
      </c>
      <c r="HI72">
        <v>0</v>
      </c>
      <c r="HJ72">
        <v>0</v>
      </c>
      <c r="HK72">
        <v>0</v>
      </c>
      <c r="HL72">
        <v>1</v>
      </c>
      <c r="HM72">
        <v>0</v>
      </c>
      <c r="HN72">
        <v>0</v>
      </c>
    </row>
    <row r="73" spans="1:222" x14ac:dyDescent="0.35">
      <c r="A73" t="s">
        <v>236</v>
      </c>
      <c r="B73" s="1">
        <v>42592</v>
      </c>
      <c r="C73" s="1">
        <v>42603</v>
      </c>
      <c r="D73">
        <v>2</v>
      </c>
      <c r="E73">
        <v>1</v>
      </c>
      <c r="F73">
        <v>1</v>
      </c>
      <c r="G73">
        <v>1</v>
      </c>
      <c r="H73">
        <v>0</v>
      </c>
      <c r="I73">
        <v>1</v>
      </c>
      <c r="J73">
        <v>0</v>
      </c>
      <c r="K73">
        <v>0</v>
      </c>
      <c r="L73">
        <v>1</v>
      </c>
      <c r="M73">
        <v>0</v>
      </c>
      <c r="N73">
        <v>1</v>
      </c>
      <c r="O73">
        <v>0</v>
      </c>
      <c r="P73">
        <v>0</v>
      </c>
      <c r="Q73">
        <v>1</v>
      </c>
      <c r="R73">
        <v>0</v>
      </c>
      <c r="S73">
        <v>1</v>
      </c>
      <c r="T73">
        <v>0</v>
      </c>
      <c r="U73">
        <v>0</v>
      </c>
      <c r="V73">
        <v>0</v>
      </c>
      <c r="W73">
        <v>0</v>
      </c>
      <c r="X73">
        <v>0</v>
      </c>
      <c r="Y73">
        <v>0</v>
      </c>
      <c r="Z73">
        <v>0</v>
      </c>
      <c r="AA73">
        <v>1</v>
      </c>
      <c r="AB73">
        <v>1</v>
      </c>
      <c r="AC73">
        <v>0</v>
      </c>
      <c r="AD73">
        <v>1</v>
      </c>
      <c r="AE73">
        <v>0</v>
      </c>
      <c r="AF73">
        <v>0</v>
      </c>
      <c r="AG73">
        <v>0</v>
      </c>
      <c r="AH73">
        <v>1</v>
      </c>
      <c r="AI73">
        <v>0</v>
      </c>
      <c r="AJ73">
        <v>0</v>
      </c>
      <c r="AK73">
        <v>0</v>
      </c>
      <c r="AL73">
        <v>0</v>
      </c>
      <c r="AM73">
        <v>0</v>
      </c>
      <c r="AN73">
        <v>0</v>
      </c>
      <c r="AO73">
        <v>0</v>
      </c>
      <c r="AP73">
        <v>0</v>
      </c>
      <c r="AQ73">
        <v>0</v>
      </c>
      <c r="AR73">
        <v>0</v>
      </c>
      <c r="AS73">
        <v>0</v>
      </c>
      <c r="AT73">
        <v>1</v>
      </c>
      <c r="AU73">
        <v>1</v>
      </c>
      <c r="AV73">
        <v>1</v>
      </c>
      <c r="AW73">
        <v>0</v>
      </c>
      <c r="AX73">
        <v>1</v>
      </c>
      <c r="AY73">
        <v>0</v>
      </c>
      <c r="AZ73">
        <v>0</v>
      </c>
      <c r="BA73">
        <v>1</v>
      </c>
      <c r="BB73">
        <v>0</v>
      </c>
      <c r="BC73">
        <v>0</v>
      </c>
      <c r="BD73">
        <v>0</v>
      </c>
      <c r="BE73">
        <v>0</v>
      </c>
      <c r="BF73">
        <v>1</v>
      </c>
      <c r="BG73">
        <v>1</v>
      </c>
      <c r="BH73">
        <v>1</v>
      </c>
      <c r="BI73">
        <v>0</v>
      </c>
      <c r="BJ73">
        <v>0</v>
      </c>
      <c r="BK73">
        <v>0</v>
      </c>
      <c r="BL73">
        <v>0</v>
      </c>
      <c r="BM73">
        <v>1</v>
      </c>
      <c r="BN73">
        <v>0</v>
      </c>
      <c r="BO73">
        <v>1</v>
      </c>
      <c r="BP73">
        <v>0</v>
      </c>
      <c r="BQ73">
        <v>0</v>
      </c>
      <c r="BR73">
        <v>1</v>
      </c>
      <c r="BS73">
        <v>0</v>
      </c>
      <c r="BT73">
        <v>0</v>
      </c>
      <c r="BU73">
        <v>0</v>
      </c>
      <c r="BV73">
        <v>0</v>
      </c>
      <c r="BW73">
        <v>0</v>
      </c>
      <c r="BX73">
        <v>0</v>
      </c>
      <c r="BY73">
        <v>0</v>
      </c>
      <c r="BZ73">
        <v>0</v>
      </c>
      <c r="CA73">
        <v>0</v>
      </c>
      <c r="CB73">
        <v>0</v>
      </c>
      <c r="CC73">
        <v>0</v>
      </c>
      <c r="CD73">
        <v>0</v>
      </c>
      <c r="CE73">
        <v>1</v>
      </c>
      <c r="CF73">
        <v>0</v>
      </c>
      <c r="CG73">
        <v>0</v>
      </c>
      <c r="CH73">
        <v>0</v>
      </c>
      <c r="CI73">
        <v>0</v>
      </c>
      <c r="CJ73">
        <v>0</v>
      </c>
      <c r="CK73">
        <v>0</v>
      </c>
      <c r="CL73">
        <v>0</v>
      </c>
      <c r="CM73">
        <v>0</v>
      </c>
      <c r="CN73">
        <v>0</v>
      </c>
      <c r="CO73">
        <v>0</v>
      </c>
      <c r="CP73">
        <v>1</v>
      </c>
      <c r="CQ73">
        <v>0</v>
      </c>
      <c r="CR73">
        <v>0</v>
      </c>
      <c r="CS73">
        <v>1</v>
      </c>
      <c r="CT73">
        <v>1</v>
      </c>
      <c r="CU73">
        <v>0</v>
      </c>
      <c r="CV73">
        <v>0</v>
      </c>
      <c r="CW73">
        <v>0</v>
      </c>
      <c r="CX73">
        <v>0</v>
      </c>
      <c r="CY73">
        <v>0</v>
      </c>
      <c r="CZ73">
        <v>0</v>
      </c>
      <c r="DA73">
        <v>0</v>
      </c>
      <c r="DB73">
        <v>0</v>
      </c>
      <c r="DC73">
        <v>1</v>
      </c>
      <c r="DD73">
        <v>0</v>
      </c>
      <c r="DE73">
        <v>1</v>
      </c>
      <c r="DF73">
        <v>1</v>
      </c>
      <c r="DG73">
        <v>0</v>
      </c>
      <c r="DH73">
        <v>1</v>
      </c>
      <c r="DI73">
        <v>0</v>
      </c>
      <c r="DJ73">
        <v>0</v>
      </c>
      <c r="DK73">
        <v>1</v>
      </c>
      <c r="DL73">
        <v>0</v>
      </c>
      <c r="DM73">
        <v>1</v>
      </c>
      <c r="DN73">
        <v>0</v>
      </c>
      <c r="DO73">
        <v>1</v>
      </c>
      <c r="DP73">
        <v>0</v>
      </c>
      <c r="DQ73">
        <v>1</v>
      </c>
      <c r="DR73">
        <v>0</v>
      </c>
      <c r="DS73">
        <v>0</v>
      </c>
      <c r="DT73">
        <v>0</v>
      </c>
      <c r="DU73">
        <v>0</v>
      </c>
      <c r="DV73">
        <v>0</v>
      </c>
      <c r="DW73">
        <v>0</v>
      </c>
      <c r="DX73">
        <v>0</v>
      </c>
      <c r="DY73">
        <v>0</v>
      </c>
      <c r="DZ73">
        <v>0</v>
      </c>
      <c r="EA73">
        <v>0</v>
      </c>
      <c r="EB73">
        <v>0</v>
      </c>
      <c r="EC73">
        <v>1</v>
      </c>
      <c r="ED73">
        <v>1</v>
      </c>
      <c r="EE73">
        <v>0</v>
      </c>
      <c r="EF73">
        <v>1</v>
      </c>
      <c r="EG73">
        <v>0</v>
      </c>
      <c r="EH73">
        <v>0</v>
      </c>
      <c r="EI73">
        <v>0</v>
      </c>
      <c r="EJ73">
        <v>0</v>
      </c>
      <c r="EK73">
        <v>0</v>
      </c>
      <c r="EL73">
        <v>1</v>
      </c>
      <c r="EM73">
        <v>0</v>
      </c>
      <c r="EN73">
        <v>0</v>
      </c>
      <c r="EO73">
        <v>0</v>
      </c>
      <c r="EP73">
        <v>0</v>
      </c>
      <c r="EQ73">
        <v>0</v>
      </c>
      <c r="ER73">
        <v>0</v>
      </c>
      <c r="ES73">
        <v>0</v>
      </c>
      <c r="ET73">
        <v>0</v>
      </c>
      <c r="EU73">
        <v>0</v>
      </c>
      <c r="EV73">
        <v>0</v>
      </c>
      <c r="EW73">
        <v>0</v>
      </c>
      <c r="EX73">
        <v>0</v>
      </c>
      <c r="EY73">
        <v>0</v>
      </c>
      <c r="EZ73">
        <v>0</v>
      </c>
      <c r="FA73">
        <v>0</v>
      </c>
      <c r="FB73">
        <v>1</v>
      </c>
      <c r="FC73">
        <v>1</v>
      </c>
      <c r="FD73">
        <v>1</v>
      </c>
      <c r="FE73">
        <v>1</v>
      </c>
      <c r="FF73">
        <v>0</v>
      </c>
      <c r="FG73">
        <v>1</v>
      </c>
      <c r="FH73">
        <v>0</v>
      </c>
      <c r="FI73">
        <v>0</v>
      </c>
      <c r="FJ73">
        <v>1</v>
      </c>
      <c r="FK73">
        <v>0</v>
      </c>
      <c r="FL73">
        <v>0</v>
      </c>
      <c r="FM73">
        <v>0</v>
      </c>
      <c r="FN73">
        <v>0</v>
      </c>
      <c r="FO73">
        <v>1</v>
      </c>
      <c r="FP73">
        <v>1</v>
      </c>
      <c r="FQ73">
        <v>1</v>
      </c>
      <c r="FR73">
        <v>0</v>
      </c>
      <c r="FS73">
        <v>0</v>
      </c>
      <c r="FT73">
        <v>0</v>
      </c>
      <c r="FU73">
        <v>0</v>
      </c>
      <c r="FV73">
        <v>1</v>
      </c>
      <c r="FW73">
        <v>0</v>
      </c>
      <c r="FX73">
        <v>1</v>
      </c>
      <c r="FY73">
        <v>0</v>
      </c>
      <c r="FZ73">
        <v>1</v>
      </c>
      <c r="GA73">
        <v>0</v>
      </c>
      <c r="GB73">
        <v>0</v>
      </c>
      <c r="GC73">
        <v>0</v>
      </c>
      <c r="GD73">
        <v>0</v>
      </c>
      <c r="GE73">
        <v>0</v>
      </c>
      <c r="GF73">
        <v>0</v>
      </c>
      <c r="GG73">
        <v>0</v>
      </c>
      <c r="GH73">
        <v>0</v>
      </c>
      <c r="GI73">
        <v>0</v>
      </c>
      <c r="GJ73">
        <v>0</v>
      </c>
      <c r="GK73">
        <v>0</v>
      </c>
      <c r="GL73">
        <v>0</v>
      </c>
      <c r="GM73">
        <v>0</v>
      </c>
      <c r="GN73">
        <v>1</v>
      </c>
      <c r="GO73">
        <v>0</v>
      </c>
      <c r="GP73">
        <v>0</v>
      </c>
      <c r="GQ73">
        <v>0</v>
      </c>
      <c r="GR73">
        <v>0</v>
      </c>
      <c r="GS73">
        <v>0</v>
      </c>
      <c r="GT73">
        <v>0</v>
      </c>
      <c r="GU73">
        <v>0</v>
      </c>
      <c r="GV73">
        <v>0</v>
      </c>
      <c r="GW73">
        <v>0</v>
      </c>
      <c r="GX73">
        <v>0</v>
      </c>
      <c r="GY73">
        <v>1</v>
      </c>
      <c r="GZ73">
        <v>0</v>
      </c>
      <c r="HA73">
        <v>0</v>
      </c>
      <c r="HB73">
        <v>1</v>
      </c>
      <c r="HC73">
        <v>1</v>
      </c>
      <c r="HD73">
        <v>0</v>
      </c>
      <c r="HE73">
        <v>0</v>
      </c>
      <c r="HF73">
        <v>0</v>
      </c>
      <c r="HG73">
        <v>0</v>
      </c>
      <c r="HH73">
        <v>0</v>
      </c>
      <c r="HI73">
        <v>0</v>
      </c>
      <c r="HJ73">
        <v>0</v>
      </c>
      <c r="HK73">
        <v>0</v>
      </c>
      <c r="HL73">
        <v>1</v>
      </c>
      <c r="HM73">
        <v>0</v>
      </c>
      <c r="HN73">
        <v>0</v>
      </c>
    </row>
    <row r="74" spans="1:222" x14ac:dyDescent="0.35">
      <c r="A74" t="s">
        <v>236</v>
      </c>
      <c r="B74" s="1">
        <v>42604</v>
      </c>
      <c r="C74" s="1">
        <v>42614</v>
      </c>
      <c r="D74">
        <v>2</v>
      </c>
      <c r="E74">
        <v>1</v>
      </c>
      <c r="F74">
        <v>1</v>
      </c>
      <c r="G74">
        <v>1</v>
      </c>
      <c r="H74">
        <v>0</v>
      </c>
      <c r="I74">
        <v>1</v>
      </c>
      <c r="J74">
        <v>0</v>
      </c>
      <c r="K74">
        <v>0</v>
      </c>
      <c r="L74">
        <v>1</v>
      </c>
      <c r="M74">
        <v>0</v>
      </c>
      <c r="N74">
        <v>1</v>
      </c>
      <c r="O74">
        <v>0</v>
      </c>
      <c r="P74">
        <v>0</v>
      </c>
      <c r="Q74">
        <v>1</v>
      </c>
      <c r="R74">
        <v>0</v>
      </c>
      <c r="S74">
        <v>1</v>
      </c>
      <c r="T74">
        <v>0</v>
      </c>
      <c r="U74">
        <v>0</v>
      </c>
      <c r="V74">
        <v>0</v>
      </c>
      <c r="W74">
        <v>0</v>
      </c>
      <c r="X74">
        <v>0</v>
      </c>
      <c r="Y74">
        <v>0</v>
      </c>
      <c r="Z74">
        <v>0</v>
      </c>
      <c r="AA74">
        <v>1</v>
      </c>
      <c r="AB74">
        <v>1</v>
      </c>
      <c r="AC74">
        <v>0</v>
      </c>
      <c r="AD74">
        <v>1</v>
      </c>
      <c r="AE74">
        <v>0</v>
      </c>
      <c r="AF74">
        <v>0</v>
      </c>
      <c r="AG74">
        <v>0</v>
      </c>
      <c r="AH74">
        <v>1</v>
      </c>
      <c r="AI74">
        <v>0</v>
      </c>
      <c r="AJ74">
        <v>0</v>
      </c>
      <c r="AK74">
        <v>0</v>
      </c>
      <c r="AL74">
        <v>0</v>
      </c>
      <c r="AM74">
        <v>0</v>
      </c>
      <c r="AN74">
        <v>0</v>
      </c>
      <c r="AO74">
        <v>0</v>
      </c>
      <c r="AP74">
        <v>0</v>
      </c>
      <c r="AQ74">
        <v>0</v>
      </c>
      <c r="AR74">
        <v>0</v>
      </c>
      <c r="AS74">
        <v>0</v>
      </c>
      <c r="AT74">
        <v>1</v>
      </c>
      <c r="AU74">
        <v>1</v>
      </c>
      <c r="AV74">
        <v>1</v>
      </c>
      <c r="AW74">
        <v>0</v>
      </c>
      <c r="AX74">
        <v>1</v>
      </c>
      <c r="AY74">
        <v>0</v>
      </c>
      <c r="AZ74">
        <v>0</v>
      </c>
      <c r="BA74">
        <v>1</v>
      </c>
      <c r="BB74">
        <v>0</v>
      </c>
      <c r="BC74">
        <v>0</v>
      </c>
      <c r="BD74">
        <v>0</v>
      </c>
      <c r="BE74">
        <v>0</v>
      </c>
      <c r="BF74">
        <v>1</v>
      </c>
      <c r="BG74">
        <v>1</v>
      </c>
      <c r="BH74">
        <v>1</v>
      </c>
      <c r="BI74">
        <v>0</v>
      </c>
      <c r="BJ74">
        <v>0</v>
      </c>
      <c r="BK74">
        <v>0</v>
      </c>
      <c r="BL74">
        <v>0</v>
      </c>
      <c r="BM74">
        <v>1</v>
      </c>
      <c r="BN74">
        <v>0</v>
      </c>
      <c r="BO74">
        <v>1</v>
      </c>
      <c r="BP74">
        <v>0</v>
      </c>
      <c r="BQ74">
        <v>0</v>
      </c>
      <c r="BR74">
        <v>1</v>
      </c>
      <c r="BS74">
        <v>0</v>
      </c>
      <c r="BT74">
        <v>0</v>
      </c>
      <c r="BU74">
        <v>0</v>
      </c>
      <c r="BV74">
        <v>0</v>
      </c>
      <c r="BW74">
        <v>0</v>
      </c>
      <c r="BX74">
        <v>0</v>
      </c>
      <c r="BY74">
        <v>0</v>
      </c>
      <c r="BZ74">
        <v>0</v>
      </c>
      <c r="CA74">
        <v>0</v>
      </c>
      <c r="CB74">
        <v>0</v>
      </c>
      <c r="CC74">
        <v>0</v>
      </c>
      <c r="CD74">
        <v>0</v>
      </c>
      <c r="CE74">
        <v>1</v>
      </c>
      <c r="CF74">
        <v>0</v>
      </c>
      <c r="CG74">
        <v>0</v>
      </c>
      <c r="CH74">
        <v>0</v>
      </c>
      <c r="CI74">
        <v>0</v>
      </c>
      <c r="CJ74">
        <v>0</v>
      </c>
      <c r="CK74">
        <v>0</v>
      </c>
      <c r="CL74">
        <v>0</v>
      </c>
      <c r="CM74">
        <v>0</v>
      </c>
      <c r="CN74">
        <v>0</v>
      </c>
      <c r="CO74">
        <v>0</v>
      </c>
      <c r="CP74">
        <v>1</v>
      </c>
      <c r="CQ74">
        <v>0</v>
      </c>
      <c r="CR74">
        <v>0</v>
      </c>
      <c r="CS74">
        <v>1</v>
      </c>
      <c r="CT74">
        <v>1</v>
      </c>
      <c r="CU74">
        <v>0</v>
      </c>
      <c r="CV74">
        <v>0</v>
      </c>
      <c r="CW74">
        <v>0</v>
      </c>
      <c r="CX74">
        <v>0</v>
      </c>
      <c r="CY74">
        <v>0</v>
      </c>
      <c r="CZ74">
        <v>0</v>
      </c>
      <c r="DA74">
        <v>0</v>
      </c>
      <c r="DB74">
        <v>0</v>
      </c>
      <c r="DC74">
        <v>1</v>
      </c>
      <c r="DD74">
        <v>0</v>
      </c>
      <c r="DE74">
        <v>1</v>
      </c>
      <c r="DF74">
        <v>1</v>
      </c>
      <c r="DG74">
        <v>0</v>
      </c>
      <c r="DH74">
        <v>1</v>
      </c>
      <c r="DI74">
        <v>0</v>
      </c>
      <c r="DJ74">
        <v>0</v>
      </c>
      <c r="DK74">
        <v>1</v>
      </c>
      <c r="DL74">
        <v>0</v>
      </c>
      <c r="DM74">
        <v>1</v>
      </c>
      <c r="DN74">
        <v>0</v>
      </c>
      <c r="DO74">
        <v>1</v>
      </c>
      <c r="DP74">
        <v>0</v>
      </c>
      <c r="DQ74">
        <v>1</v>
      </c>
      <c r="DR74">
        <v>0</v>
      </c>
      <c r="DS74">
        <v>0</v>
      </c>
      <c r="DT74">
        <v>0</v>
      </c>
      <c r="DU74">
        <v>0</v>
      </c>
      <c r="DV74">
        <v>0</v>
      </c>
      <c r="DW74">
        <v>0</v>
      </c>
      <c r="DX74">
        <v>0</v>
      </c>
      <c r="DY74">
        <v>0</v>
      </c>
      <c r="DZ74">
        <v>0</v>
      </c>
      <c r="EA74">
        <v>0</v>
      </c>
      <c r="EB74">
        <v>0</v>
      </c>
      <c r="EC74">
        <v>1</v>
      </c>
      <c r="ED74">
        <v>1</v>
      </c>
      <c r="EE74">
        <v>0</v>
      </c>
      <c r="EF74">
        <v>1</v>
      </c>
      <c r="EG74">
        <v>0</v>
      </c>
      <c r="EH74">
        <v>0</v>
      </c>
      <c r="EI74">
        <v>0</v>
      </c>
      <c r="EJ74">
        <v>0</v>
      </c>
      <c r="EK74">
        <v>0</v>
      </c>
      <c r="EL74">
        <v>1</v>
      </c>
      <c r="EM74">
        <v>0</v>
      </c>
      <c r="EN74">
        <v>0</v>
      </c>
      <c r="EO74">
        <v>0</v>
      </c>
      <c r="EP74">
        <v>0</v>
      </c>
      <c r="EQ74">
        <v>0</v>
      </c>
      <c r="ER74">
        <v>0</v>
      </c>
      <c r="ES74">
        <v>0</v>
      </c>
      <c r="ET74">
        <v>0</v>
      </c>
      <c r="EU74">
        <v>0</v>
      </c>
      <c r="EV74">
        <v>0</v>
      </c>
      <c r="EW74">
        <v>0</v>
      </c>
      <c r="EX74">
        <v>0</v>
      </c>
      <c r="EY74">
        <v>0</v>
      </c>
      <c r="EZ74">
        <v>0</v>
      </c>
      <c r="FA74">
        <v>0</v>
      </c>
      <c r="FB74">
        <v>1</v>
      </c>
      <c r="FC74">
        <v>1</v>
      </c>
      <c r="FD74">
        <v>1</v>
      </c>
      <c r="FE74">
        <v>1</v>
      </c>
      <c r="FF74">
        <v>0</v>
      </c>
      <c r="FG74">
        <v>1</v>
      </c>
      <c r="FH74">
        <v>0</v>
      </c>
      <c r="FI74">
        <v>0</v>
      </c>
      <c r="FJ74">
        <v>1</v>
      </c>
      <c r="FK74">
        <v>0</v>
      </c>
      <c r="FL74">
        <v>0</v>
      </c>
      <c r="FM74">
        <v>0</v>
      </c>
      <c r="FN74">
        <v>0</v>
      </c>
      <c r="FO74">
        <v>1</v>
      </c>
      <c r="FP74">
        <v>1</v>
      </c>
      <c r="FQ74">
        <v>1</v>
      </c>
      <c r="FR74">
        <v>0</v>
      </c>
      <c r="FS74">
        <v>0</v>
      </c>
      <c r="FT74">
        <v>0</v>
      </c>
      <c r="FU74">
        <v>0</v>
      </c>
      <c r="FV74">
        <v>1</v>
      </c>
      <c r="FW74">
        <v>0</v>
      </c>
      <c r="FX74">
        <v>1</v>
      </c>
      <c r="FY74">
        <v>0</v>
      </c>
      <c r="FZ74">
        <v>1</v>
      </c>
      <c r="GA74">
        <v>0</v>
      </c>
      <c r="GB74">
        <v>0</v>
      </c>
      <c r="GC74">
        <v>0</v>
      </c>
      <c r="GD74">
        <v>0</v>
      </c>
      <c r="GE74">
        <v>0</v>
      </c>
      <c r="GF74">
        <v>0</v>
      </c>
      <c r="GG74">
        <v>0</v>
      </c>
      <c r="GH74">
        <v>0</v>
      </c>
      <c r="GI74">
        <v>0</v>
      </c>
      <c r="GJ74">
        <v>0</v>
      </c>
      <c r="GK74">
        <v>0</v>
      </c>
      <c r="GL74">
        <v>0</v>
      </c>
      <c r="GM74">
        <v>0</v>
      </c>
      <c r="GN74">
        <v>1</v>
      </c>
      <c r="GO74">
        <v>0</v>
      </c>
      <c r="GP74">
        <v>0</v>
      </c>
      <c r="GQ74">
        <v>0</v>
      </c>
      <c r="GR74">
        <v>0</v>
      </c>
      <c r="GS74">
        <v>0</v>
      </c>
      <c r="GT74">
        <v>0</v>
      </c>
      <c r="GU74">
        <v>0</v>
      </c>
      <c r="GV74">
        <v>0</v>
      </c>
      <c r="GW74">
        <v>0</v>
      </c>
      <c r="GX74">
        <v>0</v>
      </c>
      <c r="GY74">
        <v>1</v>
      </c>
      <c r="GZ74">
        <v>0</v>
      </c>
      <c r="HA74">
        <v>0</v>
      </c>
      <c r="HB74">
        <v>1</v>
      </c>
      <c r="HC74">
        <v>1</v>
      </c>
      <c r="HD74">
        <v>0</v>
      </c>
      <c r="HE74">
        <v>0</v>
      </c>
      <c r="HF74">
        <v>0</v>
      </c>
      <c r="HG74">
        <v>0</v>
      </c>
      <c r="HH74">
        <v>0</v>
      </c>
      <c r="HI74">
        <v>0</v>
      </c>
      <c r="HJ74">
        <v>0</v>
      </c>
      <c r="HK74">
        <v>0</v>
      </c>
      <c r="HL74">
        <v>1</v>
      </c>
      <c r="HM74">
        <v>0</v>
      </c>
      <c r="HN74">
        <v>0</v>
      </c>
    </row>
    <row r="75" spans="1:222" x14ac:dyDescent="0.35">
      <c r="A75" t="s">
        <v>236</v>
      </c>
      <c r="B75" s="1">
        <v>42615</v>
      </c>
      <c r="C75" s="1">
        <v>43830</v>
      </c>
      <c r="D75">
        <v>2</v>
      </c>
      <c r="E75">
        <v>1</v>
      </c>
      <c r="F75">
        <v>1</v>
      </c>
      <c r="G75">
        <v>1</v>
      </c>
      <c r="H75">
        <v>0</v>
      </c>
      <c r="I75">
        <v>1</v>
      </c>
      <c r="J75">
        <v>1</v>
      </c>
      <c r="K75">
        <v>0</v>
      </c>
      <c r="L75">
        <v>1</v>
      </c>
      <c r="M75">
        <v>0</v>
      </c>
      <c r="N75">
        <v>1</v>
      </c>
      <c r="O75">
        <v>0</v>
      </c>
      <c r="P75">
        <v>0</v>
      </c>
      <c r="Q75">
        <v>1</v>
      </c>
      <c r="R75">
        <v>0</v>
      </c>
      <c r="S75">
        <v>1</v>
      </c>
      <c r="T75">
        <v>0</v>
      </c>
      <c r="U75">
        <v>0</v>
      </c>
      <c r="V75">
        <v>0</v>
      </c>
      <c r="W75">
        <v>0</v>
      </c>
      <c r="X75">
        <v>0</v>
      </c>
      <c r="Y75">
        <v>0</v>
      </c>
      <c r="Z75">
        <v>0</v>
      </c>
      <c r="AA75">
        <v>1</v>
      </c>
      <c r="AB75">
        <v>1</v>
      </c>
      <c r="AC75">
        <v>0</v>
      </c>
      <c r="AD75">
        <v>1</v>
      </c>
      <c r="AE75">
        <v>0</v>
      </c>
      <c r="AF75">
        <v>0</v>
      </c>
      <c r="AG75">
        <v>0</v>
      </c>
      <c r="AH75">
        <v>1</v>
      </c>
      <c r="AI75">
        <v>0</v>
      </c>
      <c r="AJ75">
        <v>0</v>
      </c>
      <c r="AK75">
        <v>0</v>
      </c>
      <c r="AL75">
        <v>0</v>
      </c>
      <c r="AM75">
        <v>0</v>
      </c>
      <c r="AN75">
        <v>0</v>
      </c>
      <c r="AO75">
        <v>0</v>
      </c>
      <c r="AP75">
        <v>0</v>
      </c>
      <c r="AQ75">
        <v>0</v>
      </c>
      <c r="AR75">
        <v>0</v>
      </c>
      <c r="AS75">
        <v>0</v>
      </c>
      <c r="AT75">
        <v>1</v>
      </c>
      <c r="AU75">
        <v>1</v>
      </c>
      <c r="AV75">
        <v>1</v>
      </c>
      <c r="AW75">
        <v>0</v>
      </c>
      <c r="AX75">
        <v>1</v>
      </c>
      <c r="AY75">
        <v>0</v>
      </c>
      <c r="AZ75">
        <v>0</v>
      </c>
      <c r="BA75">
        <v>1</v>
      </c>
      <c r="BB75">
        <v>0</v>
      </c>
      <c r="BC75">
        <v>0</v>
      </c>
      <c r="BD75">
        <v>0</v>
      </c>
      <c r="BE75">
        <v>0</v>
      </c>
      <c r="BF75">
        <v>1</v>
      </c>
      <c r="BG75">
        <v>1</v>
      </c>
      <c r="BH75">
        <v>1</v>
      </c>
      <c r="BI75">
        <v>0</v>
      </c>
      <c r="BJ75">
        <v>0</v>
      </c>
      <c r="BK75">
        <v>0</v>
      </c>
      <c r="BL75">
        <v>0</v>
      </c>
      <c r="BM75">
        <v>1</v>
      </c>
      <c r="BN75">
        <v>0</v>
      </c>
      <c r="BO75">
        <v>1</v>
      </c>
      <c r="BP75">
        <v>0</v>
      </c>
      <c r="BQ75">
        <v>0</v>
      </c>
      <c r="BR75">
        <v>1</v>
      </c>
      <c r="BS75">
        <v>0</v>
      </c>
      <c r="BT75">
        <v>0</v>
      </c>
      <c r="BU75">
        <v>0</v>
      </c>
      <c r="BV75">
        <v>0</v>
      </c>
      <c r="BW75">
        <v>0</v>
      </c>
      <c r="BX75">
        <v>0</v>
      </c>
      <c r="BY75">
        <v>0</v>
      </c>
      <c r="BZ75">
        <v>0</v>
      </c>
      <c r="CA75">
        <v>0</v>
      </c>
      <c r="CB75">
        <v>0</v>
      </c>
      <c r="CC75">
        <v>0</v>
      </c>
      <c r="CD75">
        <v>0</v>
      </c>
      <c r="CE75">
        <v>1</v>
      </c>
      <c r="CF75">
        <v>0</v>
      </c>
      <c r="CG75">
        <v>0</v>
      </c>
      <c r="CH75">
        <v>0</v>
      </c>
      <c r="CI75">
        <v>0</v>
      </c>
      <c r="CJ75">
        <v>0</v>
      </c>
      <c r="CK75">
        <v>0</v>
      </c>
      <c r="CL75">
        <v>0</v>
      </c>
      <c r="CM75">
        <v>0</v>
      </c>
      <c r="CN75">
        <v>0</v>
      </c>
      <c r="CO75">
        <v>0</v>
      </c>
      <c r="CP75">
        <v>1</v>
      </c>
      <c r="CQ75">
        <v>0</v>
      </c>
      <c r="CR75">
        <v>0</v>
      </c>
      <c r="CS75">
        <v>1</v>
      </c>
      <c r="CT75">
        <v>1</v>
      </c>
      <c r="CU75">
        <v>0</v>
      </c>
      <c r="CV75">
        <v>0</v>
      </c>
      <c r="CW75">
        <v>0</v>
      </c>
      <c r="CX75">
        <v>0</v>
      </c>
      <c r="CY75">
        <v>0</v>
      </c>
      <c r="CZ75">
        <v>0</v>
      </c>
      <c r="DA75">
        <v>0</v>
      </c>
      <c r="DB75">
        <v>0</v>
      </c>
      <c r="DC75">
        <v>1</v>
      </c>
      <c r="DD75">
        <v>0</v>
      </c>
      <c r="DE75">
        <v>1</v>
      </c>
      <c r="DF75">
        <v>1</v>
      </c>
      <c r="DG75">
        <v>0</v>
      </c>
      <c r="DH75">
        <v>1</v>
      </c>
      <c r="DI75">
        <v>1</v>
      </c>
      <c r="DJ75">
        <v>0</v>
      </c>
      <c r="DK75">
        <v>1</v>
      </c>
      <c r="DL75">
        <v>0</v>
      </c>
      <c r="DM75">
        <v>1</v>
      </c>
      <c r="DN75">
        <v>0</v>
      </c>
      <c r="DO75">
        <v>1</v>
      </c>
      <c r="DP75">
        <v>0</v>
      </c>
      <c r="DQ75">
        <v>1</v>
      </c>
      <c r="DR75">
        <v>0</v>
      </c>
      <c r="DS75">
        <v>0</v>
      </c>
      <c r="DT75">
        <v>0</v>
      </c>
      <c r="DU75">
        <v>0</v>
      </c>
      <c r="DV75">
        <v>0</v>
      </c>
      <c r="DW75">
        <v>0</v>
      </c>
      <c r="DX75">
        <v>0</v>
      </c>
      <c r="DY75">
        <v>0</v>
      </c>
      <c r="DZ75">
        <v>0</v>
      </c>
      <c r="EA75">
        <v>0</v>
      </c>
      <c r="EB75">
        <v>0</v>
      </c>
      <c r="EC75">
        <v>1</v>
      </c>
      <c r="ED75">
        <v>1</v>
      </c>
      <c r="EE75">
        <v>0</v>
      </c>
      <c r="EF75">
        <v>1</v>
      </c>
      <c r="EG75">
        <v>0</v>
      </c>
      <c r="EH75">
        <v>0</v>
      </c>
      <c r="EI75">
        <v>0</v>
      </c>
      <c r="EJ75">
        <v>0</v>
      </c>
      <c r="EK75">
        <v>0</v>
      </c>
      <c r="EL75">
        <v>1</v>
      </c>
      <c r="EM75">
        <v>0</v>
      </c>
      <c r="EN75">
        <v>0</v>
      </c>
      <c r="EO75">
        <v>0</v>
      </c>
      <c r="EP75">
        <v>0</v>
      </c>
      <c r="EQ75">
        <v>0</v>
      </c>
      <c r="ER75">
        <v>0</v>
      </c>
      <c r="ES75">
        <v>0</v>
      </c>
      <c r="ET75">
        <v>0</v>
      </c>
      <c r="EU75">
        <v>0</v>
      </c>
      <c r="EV75">
        <v>0</v>
      </c>
      <c r="EW75">
        <v>0</v>
      </c>
      <c r="EX75">
        <v>0</v>
      </c>
      <c r="EY75">
        <v>0</v>
      </c>
      <c r="EZ75">
        <v>0</v>
      </c>
      <c r="FA75">
        <v>0</v>
      </c>
      <c r="FB75">
        <v>1</v>
      </c>
      <c r="FC75">
        <v>1</v>
      </c>
      <c r="FD75">
        <v>1</v>
      </c>
      <c r="FE75">
        <v>1</v>
      </c>
      <c r="FF75">
        <v>0</v>
      </c>
      <c r="FG75">
        <v>1</v>
      </c>
      <c r="FH75">
        <v>0</v>
      </c>
      <c r="FI75">
        <v>0</v>
      </c>
      <c r="FJ75">
        <v>1</v>
      </c>
      <c r="FK75">
        <v>0</v>
      </c>
      <c r="FL75">
        <v>0</v>
      </c>
      <c r="FM75">
        <v>0</v>
      </c>
      <c r="FN75">
        <v>0</v>
      </c>
      <c r="FO75">
        <v>1</v>
      </c>
      <c r="FP75">
        <v>1</v>
      </c>
      <c r="FQ75">
        <v>1</v>
      </c>
      <c r="FR75">
        <v>0</v>
      </c>
      <c r="FS75">
        <v>0</v>
      </c>
      <c r="FT75">
        <v>0</v>
      </c>
      <c r="FU75">
        <v>0</v>
      </c>
      <c r="FV75">
        <v>1</v>
      </c>
      <c r="FW75">
        <v>0</v>
      </c>
      <c r="FX75">
        <v>1</v>
      </c>
      <c r="FY75">
        <v>0</v>
      </c>
      <c r="FZ75">
        <v>1</v>
      </c>
      <c r="GA75">
        <v>0</v>
      </c>
      <c r="GB75">
        <v>0</v>
      </c>
      <c r="GC75">
        <v>0</v>
      </c>
      <c r="GD75">
        <v>0</v>
      </c>
      <c r="GE75">
        <v>0</v>
      </c>
      <c r="GF75">
        <v>0</v>
      </c>
      <c r="GG75">
        <v>0</v>
      </c>
      <c r="GH75">
        <v>0</v>
      </c>
      <c r="GI75">
        <v>0</v>
      </c>
      <c r="GJ75">
        <v>0</v>
      </c>
      <c r="GK75">
        <v>0</v>
      </c>
      <c r="GL75">
        <v>0</v>
      </c>
      <c r="GM75">
        <v>0</v>
      </c>
      <c r="GN75">
        <v>1</v>
      </c>
      <c r="GO75">
        <v>0</v>
      </c>
      <c r="GP75">
        <v>0</v>
      </c>
      <c r="GQ75">
        <v>0</v>
      </c>
      <c r="GR75">
        <v>0</v>
      </c>
      <c r="GS75">
        <v>0</v>
      </c>
      <c r="GT75">
        <v>0</v>
      </c>
      <c r="GU75">
        <v>0</v>
      </c>
      <c r="GV75">
        <v>0</v>
      </c>
      <c r="GW75">
        <v>0</v>
      </c>
      <c r="GX75">
        <v>0</v>
      </c>
      <c r="GY75">
        <v>1</v>
      </c>
      <c r="GZ75">
        <v>0</v>
      </c>
      <c r="HA75">
        <v>0</v>
      </c>
      <c r="HB75">
        <v>1</v>
      </c>
      <c r="HC75">
        <v>1</v>
      </c>
      <c r="HD75">
        <v>0</v>
      </c>
      <c r="HE75">
        <v>0</v>
      </c>
      <c r="HF75">
        <v>0</v>
      </c>
      <c r="HG75">
        <v>0</v>
      </c>
      <c r="HH75">
        <v>0</v>
      </c>
      <c r="HI75">
        <v>0</v>
      </c>
      <c r="HJ75">
        <v>0</v>
      </c>
      <c r="HK75">
        <v>0</v>
      </c>
      <c r="HL75">
        <v>1</v>
      </c>
      <c r="HM75">
        <v>0</v>
      </c>
      <c r="HN75">
        <v>0</v>
      </c>
    </row>
    <row r="76" spans="1:222" x14ac:dyDescent="0.35">
      <c r="A76" t="s">
        <v>237</v>
      </c>
      <c r="B76" s="1">
        <v>41640</v>
      </c>
      <c r="C76" s="1">
        <v>42661</v>
      </c>
      <c r="D76">
        <v>2</v>
      </c>
      <c r="E76">
        <v>1</v>
      </c>
      <c r="F76">
        <v>1</v>
      </c>
      <c r="G76">
        <v>1</v>
      </c>
      <c r="H76">
        <v>0</v>
      </c>
      <c r="I76">
        <v>0</v>
      </c>
      <c r="J76">
        <v>0</v>
      </c>
      <c r="K76">
        <v>0</v>
      </c>
      <c r="L76">
        <v>0</v>
      </c>
      <c r="M76">
        <v>0</v>
      </c>
      <c r="N76">
        <v>0</v>
      </c>
      <c r="O76">
        <v>0</v>
      </c>
      <c r="P76">
        <v>0</v>
      </c>
      <c r="Q76">
        <v>0</v>
      </c>
      <c r="R76">
        <v>0</v>
      </c>
      <c r="S76">
        <v>1</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1</v>
      </c>
      <c r="AP76">
        <v>0</v>
      </c>
      <c r="AQ76">
        <v>0</v>
      </c>
      <c r="AR76">
        <v>0</v>
      </c>
      <c r="AS76">
        <v>1</v>
      </c>
      <c r="AT76">
        <v>1</v>
      </c>
      <c r="AU76">
        <v>0</v>
      </c>
      <c r="AV76">
        <v>0</v>
      </c>
      <c r="AW76">
        <v>0</v>
      </c>
      <c r="AX76">
        <v>0</v>
      </c>
      <c r="AY76">
        <v>0</v>
      </c>
      <c r="AZ76">
        <v>0</v>
      </c>
      <c r="BA76">
        <v>0</v>
      </c>
      <c r="BB76">
        <v>0</v>
      </c>
      <c r="BC76">
        <v>1</v>
      </c>
      <c r="BD76">
        <v>0</v>
      </c>
      <c r="BE76">
        <v>0</v>
      </c>
      <c r="BF76">
        <v>1</v>
      </c>
      <c r="BG76">
        <v>1</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1</v>
      </c>
      <c r="CD76">
        <v>1</v>
      </c>
      <c r="CE76">
        <v>0</v>
      </c>
      <c r="CF76">
        <v>0</v>
      </c>
      <c r="CG76">
        <v>0</v>
      </c>
      <c r="CH76">
        <v>0</v>
      </c>
      <c r="CI76">
        <v>0</v>
      </c>
      <c r="CJ76">
        <v>0</v>
      </c>
      <c r="CK76">
        <v>0</v>
      </c>
      <c r="CL76">
        <v>0</v>
      </c>
      <c r="CM76">
        <v>0</v>
      </c>
      <c r="CN76">
        <v>0</v>
      </c>
      <c r="CO76">
        <v>0</v>
      </c>
      <c r="CP76">
        <v>0</v>
      </c>
      <c r="CQ76">
        <v>0</v>
      </c>
      <c r="CR76">
        <v>0</v>
      </c>
      <c r="CS76">
        <v>0</v>
      </c>
      <c r="CT76" t="s">
        <v>222</v>
      </c>
      <c r="CU76" t="s">
        <v>222</v>
      </c>
      <c r="CV76" t="s">
        <v>222</v>
      </c>
      <c r="CW76" t="s">
        <v>222</v>
      </c>
      <c r="CX76" t="s">
        <v>222</v>
      </c>
      <c r="CY76" t="s">
        <v>222</v>
      </c>
      <c r="CZ76" t="s">
        <v>222</v>
      </c>
      <c r="DA76" t="s">
        <v>222</v>
      </c>
      <c r="DB76" t="s">
        <v>222</v>
      </c>
      <c r="DC76" t="s">
        <v>222</v>
      </c>
      <c r="DD76" t="s">
        <v>222</v>
      </c>
      <c r="DE76">
        <v>1</v>
      </c>
      <c r="DF76">
        <v>1</v>
      </c>
      <c r="DG76">
        <v>0</v>
      </c>
      <c r="DH76">
        <v>0</v>
      </c>
      <c r="DI76">
        <v>0</v>
      </c>
      <c r="DJ76">
        <v>0</v>
      </c>
      <c r="DK76">
        <v>0</v>
      </c>
      <c r="DL76">
        <v>0</v>
      </c>
      <c r="DM76">
        <v>0</v>
      </c>
      <c r="DN76">
        <v>0</v>
      </c>
      <c r="DO76">
        <v>0</v>
      </c>
      <c r="DP76">
        <v>0</v>
      </c>
      <c r="DQ76">
        <v>1</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1</v>
      </c>
      <c r="EQ76">
        <v>0</v>
      </c>
      <c r="ER76">
        <v>0</v>
      </c>
      <c r="ES76">
        <v>0</v>
      </c>
      <c r="ET76">
        <v>0</v>
      </c>
      <c r="EU76">
        <v>0</v>
      </c>
      <c r="EV76">
        <v>1</v>
      </c>
      <c r="EW76">
        <v>0</v>
      </c>
      <c r="EX76">
        <v>0</v>
      </c>
      <c r="EY76">
        <v>0</v>
      </c>
      <c r="EZ76">
        <v>0</v>
      </c>
      <c r="FA76">
        <v>0</v>
      </c>
      <c r="FB76">
        <v>0</v>
      </c>
      <c r="FC76">
        <v>1</v>
      </c>
      <c r="FD76">
        <v>0</v>
      </c>
      <c r="FE76">
        <v>0</v>
      </c>
      <c r="FF76">
        <v>0</v>
      </c>
      <c r="FG76">
        <v>0</v>
      </c>
      <c r="FH76">
        <v>0</v>
      </c>
      <c r="FI76">
        <v>0</v>
      </c>
      <c r="FJ76">
        <v>0</v>
      </c>
      <c r="FK76">
        <v>0</v>
      </c>
      <c r="FL76">
        <v>1</v>
      </c>
      <c r="FM76">
        <v>0</v>
      </c>
      <c r="FN76">
        <v>0</v>
      </c>
      <c r="FO76">
        <v>1</v>
      </c>
      <c r="FP76">
        <v>1</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1</v>
      </c>
      <c r="GM76">
        <v>1</v>
      </c>
      <c r="GN76">
        <v>0</v>
      </c>
      <c r="GO76">
        <v>0</v>
      </c>
      <c r="GP76">
        <v>0</v>
      </c>
      <c r="GQ76">
        <v>0</v>
      </c>
      <c r="GR76">
        <v>0</v>
      </c>
      <c r="GS76">
        <v>0</v>
      </c>
      <c r="GT76">
        <v>0</v>
      </c>
      <c r="GU76">
        <v>0</v>
      </c>
      <c r="GV76">
        <v>0</v>
      </c>
      <c r="GW76">
        <v>0</v>
      </c>
      <c r="GX76">
        <v>0</v>
      </c>
      <c r="GY76">
        <v>0</v>
      </c>
      <c r="GZ76">
        <v>0</v>
      </c>
      <c r="HA76">
        <v>0</v>
      </c>
      <c r="HB76">
        <v>0</v>
      </c>
      <c r="HC76" t="s">
        <v>222</v>
      </c>
      <c r="HD76" t="s">
        <v>222</v>
      </c>
      <c r="HE76" t="s">
        <v>222</v>
      </c>
      <c r="HF76" t="s">
        <v>222</v>
      </c>
      <c r="HG76" t="s">
        <v>222</v>
      </c>
      <c r="HH76" t="s">
        <v>222</v>
      </c>
      <c r="HI76" t="s">
        <v>222</v>
      </c>
      <c r="HJ76" t="s">
        <v>222</v>
      </c>
      <c r="HK76" t="s">
        <v>222</v>
      </c>
      <c r="HL76" t="s">
        <v>222</v>
      </c>
      <c r="HM76" t="s">
        <v>222</v>
      </c>
      <c r="HN76" t="s">
        <v>222</v>
      </c>
    </row>
    <row r="77" spans="1:222" x14ac:dyDescent="0.35">
      <c r="A77" t="s">
        <v>237</v>
      </c>
      <c r="B77" s="1">
        <v>42662</v>
      </c>
      <c r="C77" s="1">
        <v>43543</v>
      </c>
      <c r="D77">
        <v>2</v>
      </c>
      <c r="E77">
        <v>1</v>
      </c>
      <c r="F77">
        <v>1</v>
      </c>
      <c r="G77">
        <v>1</v>
      </c>
      <c r="H77">
        <v>0</v>
      </c>
      <c r="I77">
        <v>0</v>
      </c>
      <c r="J77">
        <v>0</v>
      </c>
      <c r="K77">
        <v>0</v>
      </c>
      <c r="L77">
        <v>0</v>
      </c>
      <c r="M77">
        <v>0</v>
      </c>
      <c r="N77">
        <v>0</v>
      </c>
      <c r="O77">
        <v>0</v>
      </c>
      <c r="P77">
        <v>0</v>
      </c>
      <c r="Q77">
        <v>0</v>
      </c>
      <c r="R77">
        <v>0</v>
      </c>
      <c r="S77">
        <v>1</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1</v>
      </c>
      <c r="AP77">
        <v>0</v>
      </c>
      <c r="AQ77">
        <v>0</v>
      </c>
      <c r="AR77">
        <v>0</v>
      </c>
      <c r="AS77">
        <v>1</v>
      </c>
      <c r="AT77">
        <v>1</v>
      </c>
      <c r="AU77">
        <v>0</v>
      </c>
      <c r="AV77">
        <v>0</v>
      </c>
      <c r="AW77">
        <v>0</v>
      </c>
      <c r="AX77">
        <v>0</v>
      </c>
      <c r="AY77">
        <v>0</v>
      </c>
      <c r="AZ77">
        <v>0</v>
      </c>
      <c r="BA77">
        <v>0</v>
      </c>
      <c r="BB77">
        <v>0</v>
      </c>
      <c r="BC77">
        <v>1</v>
      </c>
      <c r="BD77">
        <v>0</v>
      </c>
      <c r="BE77">
        <v>0</v>
      </c>
      <c r="BF77">
        <v>1</v>
      </c>
      <c r="BG77">
        <v>1</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1</v>
      </c>
      <c r="CD77">
        <v>1</v>
      </c>
      <c r="CE77">
        <v>0</v>
      </c>
      <c r="CF77">
        <v>0</v>
      </c>
      <c r="CG77">
        <v>0</v>
      </c>
      <c r="CH77">
        <v>0</v>
      </c>
      <c r="CI77">
        <v>0</v>
      </c>
      <c r="CJ77">
        <v>0</v>
      </c>
      <c r="CK77">
        <v>0</v>
      </c>
      <c r="CL77">
        <v>0</v>
      </c>
      <c r="CM77">
        <v>0</v>
      </c>
      <c r="CN77">
        <v>0</v>
      </c>
      <c r="CO77">
        <v>0</v>
      </c>
      <c r="CP77">
        <v>0</v>
      </c>
      <c r="CQ77">
        <v>0</v>
      </c>
      <c r="CR77">
        <v>0</v>
      </c>
      <c r="CS77">
        <v>0</v>
      </c>
      <c r="CT77" t="s">
        <v>222</v>
      </c>
      <c r="CU77" t="s">
        <v>222</v>
      </c>
      <c r="CV77" t="s">
        <v>222</v>
      </c>
      <c r="CW77" t="s">
        <v>222</v>
      </c>
      <c r="CX77" t="s">
        <v>222</v>
      </c>
      <c r="CY77" t="s">
        <v>222</v>
      </c>
      <c r="CZ77" t="s">
        <v>222</v>
      </c>
      <c r="DA77" t="s">
        <v>222</v>
      </c>
      <c r="DB77" t="s">
        <v>222</v>
      </c>
      <c r="DC77" t="s">
        <v>222</v>
      </c>
      <c r="DD77" t="s">
        <v>222</v>
      </c>
      <c r="DE77">
        <v>1</v>
      </c>
      <c r="DF77">
        <v>1</v>
      </c>
      <c r="DG77">
        <v>0</v>
      </c>
      <c r="DH77">
        <v>0</v>
      </c>
      <c r="DI77">
        <v>0</v>
      </c>
      <c r="DJ77">
        <v>0</v>
      </c>
      <c r="DK77">
        <v>0</v>
      </c>
      <c r="DL77">
        <v>0</v>
      </c>
      <c r="DM77">
        <v>0</v>
      </c>
      <c r="DN77">
        <v>0</v>
      </c>
      <c r="DO77">
        <v>0</v>
      </c>
      <c r="DP77">
        <v>0</v>
      </c>
      <c r="DQ77">
        <v>1</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1</v>
      </c>
      <c r="EQ77">
        <v>0</v>
      </c>
      <c r="ER77">
        <v>0</v>
      </c>
      <c r="ES77">
        <v>0</v>
      </c>
      <c r="ET77">
        <v>0</v>
      </c>
      <c r="EU77">
        <v>1</v>
      </c>
      <c r="EV77">
        <v>1</v>
      </c>
      <c r="EW77">
        <v>0</v>
      </c>
      <c r="EX77">
        <v>0</v>
      </c>
      <c r="EY77">
        <v>0</v>
      </c>
      <c r="EZ77">
        <v>0</v>
      </c>
      <c r="FA77">
        <v>0</v>
      </c>
      <c r="FB77">
        <v>0</v>
      </c>
      <c r="FC77">
        <v>1</v>
      </c>
      <c r="FD77">
        <v>0</v>
      </c>
      <c r="FE77">
        <v>0</v>
      </c>
      <c r="FF77">
        <v>0</v>
      </c>
      <c r="FG77">
        <v>0</v>
      </c>
      <c r="FH77">
        <v>0</v>
      </c>
      <c r="FI77">
        <v>0</v>
      </c>
      <c r="FJ77">
        <v>0</v>
      </c>
      <c r="FK77">
        <v>0</v>
      </c>
      <c r="FL77">
        <v>1</v>
      </c>
      <c r="FM77">
        <v>0</v>
      </c>
      <c r="FN77">
        <v>0</v>
      </c>
      <c r="FO77">
        <v>1</v>
      </c>
      <c r="FP77">
        <v>1</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1</v>
      </c>
      <c r="GM77">
        <v>1</v>
      </c>
      <c r="GN77">
        <v>0</v>
      </c>
      <c r="GO77">
        <v>0</v>
      </c>
      <c r="GP77">
        <v>0</v>
      </c>
      <c r="GQ77">
        <v>0</v>
      </c>
      <c r="GR77">
        <v>0</v>
      </c>
      <c r="GS77">
        <v>0</v>
      </c>
      <c r="GT77">
        <v>0</v>
      </c>
      <c r="GU77">
        <v>0</v>
      </c>
      <c r="GV77">
        <v>0</v>
      </c>
      <c r="GW77">
        <v>0</v>
      </c>
      <c r="GX77">
        <v>0</v>
      </c>
      <c r="GY77">
        <v>0</v>
      </c>
      <c r="GZ77">
        <v>0</v>
      </c>
      <c r="HA77">
        <v>0</v>
      </c>
      <c r="HB77">
        <v>0</v>
      </c>
      <c r="HC77" t="s">
        <v>222</v>
      </c>
      <c r="HD77" t="s">
        <v>222</v>
      </c>
      <c r="HE77" t="s">
        <v>222</v>
      </c>
      <c r="HF77" t="s">
        <v>222</v>
      </c>
      <c r="HG77" t="s">
        <v>222</v>
      </c>
      <c r="HH77" t="s">
        <v>222</v>
      </c>
      <c r="HI77" t="s">
        <v>222</v>
      </c>
      <c r="HJ77" t="s">
        <v>222</v>
      </c>
      <c r="HK77" t="s">
        <v>222</v>
      </c>
      <c r="HL77" t="s">
        <v>222</v>
      </c>
      <c r="HM77" t="s">
        <v>222</v>
      </c>
      <c r="HN77" t="s">
        <v>222</v>
      </c>
    </row>
    <row r="78" spans="1:222" x14ac:dyDescent="0.35">
      <c r="A78" t="s">
        <v>237</v>
      </c>
      <c r="B78" s="1">
        <v>43544</v>
      </c>
      <c r="C78" s="1">
        <v>43795</v>
      </c>
      <c r="D78">
        <v>2</v>
      </c>
      <c r="E78">
        <v>1</v>
      </c>
      <c r="F78">
        <v>1</v>
      </c>
      <c r="G78">
        <v>1</v>
      </c>
      <c r="H78">
        <v>0</v>
      </c>
      <c r="I78">
        <v>0</v>
      </c>
      <c r="J78">
        <v>0</v>
      </c>
      <c r="K78">
        <v>0</v>
      </c>
      <c r="L78">
        <v>0</v>
      </c>
      <c r="M78">
        <v>0</v>
      </c>
      <c r="N78">
        <v>0</v>
      </c>
      <c r="O78">
        <v>0</v>
      </c>
      <c r="P78">
        <v>0</v>
      </c>
      <c r="Q78">
        <v>0</v>
      </c>
      <c r="R78">
        <v>0</v>
      </c>
      <c r="S78">
        <v>1</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1</v>
      </c>
      <c r="AP78">
        <v>0</v>
      </c>
      <c r="AQ78">
        <v>0</v>
      </c>
      <c r="AR78">
        <v>0</v>
      </c>
      <c r="AS78">
        <v>1</v>
      </c>
      <c r="AT78">
        <v>1</v>
      </c>
      <c r="AU78">
        <v>0</v>
      </c>
      <c r="AV78">
        <v>0</v>
      </c>
      <c r="AW78">
        <v>0</v>
      </c>
      <c r="AX78">
        <v>0</v>
      </c>
      <c r="AY78">
        <v>0</v>
      </c>
      <c r="AZ78">
        <v>0</v>
      </c>
      <c r="BA78">
        <v>0</v>
      </c>
      <c r="BB78">
        <v>0</v>
      </c>
      <c r="BC78">
        <v>1</v>
      </c>
      <c r="BD78">
        <v>0</v>
      </c>
      <c r="BE78">
        <v>0</v>
      </c>
      <c r="BF78">
        <v>1</v>
      </c>
      <c r="BG78">
        <v>1</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1</v>
      </c>
      <c r="CD78">
        <v>1</v>
      </c>
      <c r="CE78">
        <v>0</v>
      </c>
      <c r="CF78">
        <v>0</v>
      </c>
      <c r="CG78">
        <v>0</v>
      </c>
      <c r="CH78">
        <v>0</v>
      </c>
      <c r="CI78">
        <v>0</v>
      </c>
      <c r="CJ78">
        <v>0</v>
      </c>
      <c r="CK78">
        <v>0</v>
      </c>
      <c r="CL78">
        <v>0</v>
      </c>
      <c r="CM78">
        <v>0</v>
      </c>
      <c r="CN78">
        <v>0</v>
      </c>
      <c r="CO78">
        <v>0</v>
      </c>
      <c r="CP78">
        <v>0</v>
      </c>
      <c r="CQ78">
        <v>0</v>
      </c>
      <c r="CR78">
        <v>0</v>
      </c>
      <c r="CS78">
        <v>0</v>
      </c>
      <c r="CT78" t="s">
        <v>222</v>
      </c>
      <c r="CU78" t="s">
        <v>222</v>
      </c>
      <c r="CV78" t="s">
        <v>222</v>
      </c>
      <c r="CW78" t="s">
        <v>222</v>
      </c>
      <c r="CX78" t="s">
        <v>222</v>
      </c>
      <c r="CY78" t="s">
        <v>222</v>
      </c>
      <c r="CZ78" t="s">
        <v>222</v>
      </c>
      <c r="DA78" t="s">
        <v>222</v>
      </c>
      <c r="DB78" t="s">
        <v>222</v>
      </c>
      <c r="DC78" t="s">
        <v>222</v>
      </c>
      <c r="DD78" t="s">
        <v>222</v>
      </c>
      <c r="DE78">
        <v>1</v>
      </c>
      <c r="DF78">
        <v>1</v>
      </c>
      <c r="DG78">
        <v>0</v>
      </c>
      <c r="DH78">
        <v>0</v>
      </c>
      <c r="DI78">
        <v>0</v>
      </c>
      <c r="DJ78">
        <v>0</v>
      </c>
      <c r="DK78">
        <v>0</v>
      </c>
      <c r="DL78">
        <v>0</v>
      </c>
      <c r="DM78">
        <v>0</v>
      </c>
      <c r="DN78">
        <v>0</v>
      </c>
      <c r="DO78">
        <v>0</v>
      </c>
      <c r="DP78">
        <v>0</v>
      </c>
      <c r="DQ78">
        <v>1</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1</v>
      </c>
      <c r="EQ78">
        <v>0</v>
      </c>
      <c r="ER78">
        <v>0</v>
      </c>
      <c r="ES78">
        <v>0</v>
      </c>
      <c r="ET78">
        <v>0</v>
      </c>
      <c r="EU78">
        <v>1</v>
      </c>
      <c r="EV78">
        <v>1</v>
      </c>
      <c r="EW78">
        <v>0</v>
      </c>
      <c r="EX78">
        <v>0</v>
      </c>
      <c r="EY78">
        <v>0</v>
      </c>
      <c r="EZ78">
        <v>0</v>
      </c>
      <c r="FA78">
        <v>0</v>
      </c>
      <c r="FB78">
        <v>0</v>
      </c>
      <c r="FC78">
        <v>1</v>
      </c>
      <c r="FD78">
        <v>0</v>
      </c>
      <c r="FE78">
        <v>0</v>
      </c>
      <c r="FF78">
        <v>0</v>
      </c>
      <c r="FG78">
        <v>0</v>
      </c>
      <c r="FH78">
        <v>0</v>
      </c>
      <c r="FI78">
        <v>0</v>
      </c>
      <c r="FJ78">
        <v>0</v>
      </c>
      <c r="FK78">
        <v>0</v>
      </c>
      <c r="FL78">
        <v>1</v>
      </c>
      <c r="FM78">
        <v>0</v>
      </c>
      <c r="FN78">
        <v>0</v>
      </c>
      <c r="FO78">
        <v>1</v>
      </c>
      <c r="FP78">
        <v>1</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1</v>
      </c>
      <c r="GM78">
        <v>1</v>
      </c>
      <c r="GN78">
        <v>0</v>
      </c>
      <c r="GO78">
        <v>0</v>
      </c>
      <c r="GP78">
        <v>0</v>
      </c>
      <c r="GQ78">
        <v>0</v>
      </c>
      <c r="GR78">
        <v>0</v>
      </c>
      <c r="GS78">
        <v>0</v>
      </c>
      <c r="GT78">
        <v>0</v>
      </c>
      <c r="GU78">
        <v>0</v>
      </c>
      <c r="GV78">
        <v>0</v>
      </c>
      <c r="GW78">
        <v>0</v>
      </c>
      <c r="GX78">
        <v>0</v>
      </c>
      <c r="GY78">
        <v>0</v>
      </c>
      <c r="GZ78">
        <v>0</v>
      </c>
      <c r="HA78">
        <v>0</v>
      </c>
      <c r="HB78">
        <v>0</v>
      </c>
      <c r="HC78" t="s">
        <v>222</v>
      </c>
      <c r="HD78" t="s">
        <v>222</v>
      </c>
      <c r="HE78" t="s">
        <v>222</v>
      </c>
      <c r="HF78" t="s">
        <v>222</v>
      </c>
      <c r="HG78" t="s">
        <v>222</v>
      </c>
      <c r="HH78" t="s">
        <v>222</v>
      </c>
      <c r="HI78" t="s">
        <v>222</v>
      </c>
      <c r="HJ78" t="s">
        <v>222</v>
      </c>
      <c r="HK78" t="s">
        <v>222</v>
      </c>
      <c r="HL78" t="s">
        <v>222</v>
      </c>
      <c r="HM78" t="s">
        <v>222</v>
      </c>
      <c r="HN78" t="s">
        <v>222</v>
      </c>
    </row>
    <row r="79" spans="1:222" x14ac:dyDescent="0.35">
      <c r="A79" t="s">
        <v>237</v>
      </c>
      <c r="B79" s="1">
        <v>43796</v>
      </c>
      <c r="C79" s="1">
        <v>43830</v>
      </c>
      <c r="D79">
        <v>2</v>
      </c>
      <c r="E79">
        <v>1</v>
      </c>
      <c r="F79">
        <v>1</v>
      </c>
      <c r="G79">
        <v>1</v>
      </c>
      <c r="H79">
        <v>0</v>
      </c>
      <c r="I79">
        <v>0</v>
      </c>
      <c r="J79">
        <v>0</v>
      </c>
      <c r="K79">
        <v>0</v>
      </c>
      <c r="L79">
        <v>0</v>
      </c>
      <c r="M79">
        <v>0</v>
      </c>
      <c r="N79">
        <v>0</v>
      </c>
      <c r="O79">
        <v>0</v>
      </c>
      <c r="P79">
        <v>0</v>
      </c>
      <c r="Q79">
        <v>0</v>
      </c>
      <c r="R79">
        <v>0</v>
      </c>
      <c r="S79">
        <v>1</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1</v>
      </c>
      <c r="AP79">
        <v>0</v>
      </c>
      <c r="AQ79">
        <v>0</v>
      </c>
      <c r="AR79">
        <v>0</v>
      </c>
      <c r="AS79">
        <v>1</v>
      </c>
      <c r="AT79">
        <v>1</v>
      </c>
      <c r="AU79">
        <v>0</v>
      </c>
      <c r="AV79">
        <v>0</v>
      </c>
      <c r="AW79">
        <v>0</v>
      </c>
      <c r="AX79">
        <v>0</v>
      </c>
      <c r="AY79">
        <v>0</v>
      </c>
      <c r="AZ79">
        <v>0</v>
      </c>
      <c r="BA79">
        <v>0</v>
      </c>
      <c r="BB79">
        <v>0</v>
      </c>
      <c r="BC79">
        <v>1</v>
      </c>
      <c r="BD79">
        <v>0</v>
      </c>
      <c r="BE79">
        <v>0</v>
      </c>
      <c r="BF79">
        <v>1</v>
      </c>
      <c r="BG79">
        <v>1</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1</v>
      </c>
      <c r="CD79">
        <v>0</v>
      </c>
      <c r="CE79">
        <v>1</v>
      </c>
      <c r="CF79">
        <v>0</v>
      </c>
      <c r="CG79">
        <v>0</v>
      </c>
      <c r="CH79">
        <v>0</v>
      </c>
      <c r="CI79">
        <v>0</v>
      </c>
      <c r="CJ79">
        <v>0</v>
      </c>
      <c r="CK79">
        <v>0</v>
      </c>
      <c r="CL79">
        <v>0</v>
      </c>
      <c r="CM79">
        <v>0</v>
      </c>
      <c r="CN79">
        <v>0</v>
      </c>
      <c r="CO79">
        <v>0</v>
      </c>
      <c r="CP79">
        <v>0</v>
      </c>
      <c r="CQ79">
        <v>0</v>
      </c>
      <c r="CR79">
        <v>0</v>
      </c>
      <c r="CS79">
        <v>0</v>
      </c>
      <c r="CT79" t="s">
        <v>222</v>
      </c>
      <c r="CU79" t="s">
        <v>222</v>
      </c>
      <c r="CV79" t="s">
        <v>222</v>
      </c>
      <c r="CW79" t="s">
        <v>222</v>
      </c>
      <c r="CX79" t="s">
        <v>222</v>
      </c>
      <c r="CY79" t="s">
        <v>222</v>
      </c>
      <c r="CZ79" t="s">
        <v>222</v>
      </c>
      <c r="DA79" t="s">
        <v>222</v>
      </c>
      <c r="DB79" t="s">
        <v>222</v>
      </c>
      <c r="DC79" t="s">
        <v>222</v>
      </c>
      <c r="DD79" t="s">
        <v>222</v>
      </c>
      <c r="DE79">
        <v>1</v>
      </c>
      <c r="DF79">
        <v>1</v>
      </c>
      <c r="DG79">
        <v>0</v>
      </c>
      <c r="DH79">
        <v>0</v>
      </c>
      <c r="DI79">
        <v>0</v>
      </c>
      <c r="DJ79">
        <v>0</v>
      </c>
      <c r="DK79">
        <v>0</v>
      </c>
      <c r="DL79">
        <v>0</v>
      </c>
      <c r="DM79">
        <v>0</v>
      </c>
      <c r="DN79">
        <v>0</v>
      </c>
      <c r="DO79">
        <v>0</v>
      </c>
      <c r="DP79">
        <v>0</v>
      </c>
      <c r="DQ79">
        <v>1</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1</v>
      </c>
      <c r="EQ79">
        <v>0</v>
      </c>
      <c r="ER79">
        <v>0</v>
      </c>
      <c r="ES79">
        <v>0</v>
      </c>
      <c r="ET79">
        <v>0</v>
      </c>
      <c r="EU79">
        <v>1</v>
      </c>
      <c r="EV79">
        <v>1</v>
      </c>
      <c r="EW79">
        <v>0</v>
      </c>
      <c r="EX79">
        <v>0</v>
      </c>
      <c r="EY79">
        <v>0</v>
      </c>
      <c r="EZ79">
        <v>0</v>
      </c>
      <c r="FA79">
        <v>0</v>
      </c>
      <c r="FB79">
        <v>0</v>
      </c>
      <c r="FC79">
        <v>1</v>
      </c>
      <c r="FD79">
        <v>0</v>
      </c>
      <c r="FE79">
        <v>0</v>
      </c>
      <c r="FF79">
        <v>0</v>
      </c>
      <c r="FG79">
        <v>0</v>
      </c>
      <c r="FH79">
        <v>0</v>
      </c>
      <c r="FI79">
        <v>0</v>
      </c>
      <c r="FJ79">
        <v>0</v>
      </c>
      <c r="FK79">
        <v>0</v>
      </c>
      <c r="FL79">
        <v>1</v>
      </c>
      <c r="FM79">
        <v>0</v>
      </c>
      <c r="FN79">
        <v>0</v>
      </c>
      <c r="FO79">
        <v>1</v>
      </c>
      <c r="FP79">
        <v>1</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1</v>
      </c>
      <c r="GM79">
        <v>0</v>
      </c>
      <c r="GN79">
        <v>1</v>
      </c>
      <c r="GO79">
        <v>0</v>
      </c>
      <c r="GP79">
        <v>0</v>
      </c>
      <c r="GQ79">
        <v>0</v>
      </c>
      <c r="GR79">
        <v>0</v>
      </c>
      <c r="GS79">
        <v>0</v>
      </c>
      <c r="GT79">
        <v>0</v>
      </c>
      <c r="GU79">
        <v>0</v>
      </c>
      <c r="GV79">
        <v>0</v>
      </c>
      <c r="GW79">
        <v>0</v>
      </c>
      <c r="GX79">
        <v>0</v>
      </c>
      <c r="GY79">
        <v>0</v>
      </c>
      <c r="GZ79">
        <v>0</v>
      </c>
      <c r="HA79">
        <v>0</v>
      </c>
      <c r="HB79">
        <v>0</v>
      </c>
      <c r="HC79" t="s">
        <v>222</v>
      </c>
      <c r="HD79" t="s">
        <v>222</v>
      </c>
      <c r="HE79" t="s">
        <v>222</v>
      </c>
      <c r="HF79" t="s">
        <v>222</v>
      </c>
      <c r="HG79" t="s">
        <v>222</v>
      </c>
      <c r="HH79" t="s">
        <v>222</v>
      </c>
      <c r="HI79" t="s">
        <v>222</v>
      </c>
      <c r="HJ79" t="s">
        <v>222</v>
      </c>
      <c r="HK79" t="s">
        <v>222</v>
      </c>
      <c r="HL79" t="s">
        <v>222</v>
      </c>
      <c r="HM79" t="s">
        <v>222</v>
      </c>
      <c r="HN79" t="s">
        <v>222</v>
      </c>
    </row>
    <row r="80" spans="1:222" x14ac:dyDescent="0.35">
      <c r="A80" t="s">
        <v>238</v>
      </c>
      <c r="B80" s="1">
        <v>41640</v>
      </c>
      <c r="C80" s="1">
        <v>43830</v>
      </c>
      <c r="D80">
        <v>3</v>
      </c>
      <c r="E80" t="s">
        <v>222</v>
      </c>
      <c r="F80" t="s">
        <v>222</v>
      </c>
      <c r="G80" t="s">
        <v>222</v>
      </c>
      <c r="H80" t="s">
        <v>222</v>
      </c>
      <c r="I80" t="s">
        <v>222</v>
      </c>
      <c r="J80" t="s">
        <v>222</v>
      </c>
      <c r="K80" t="s">
        <v>222</v>
      </c>
      <c r="L80" t="s">
        <v>222</v>
      </c>
      <c r="M80" t="s">
        <v>222</v>
      </c>
      <c r="N80" t="s">
        <v>222</v>
      </c>
      <c r="O80" t="s">
        <v>222</v>
      </c>
      <c r="P80" t="s">
        <v>222</v>
      </c>
      <c r="Q80" t="s">
        <v>222</v>
      </c>
      <c r="R80" t="s">
        <v>222</v>
      </c>
      <c r="S80" t="s">
        <v>222</v>
      </c>
      <c r="T80" t="s">
        <v>222</v>
      </c>
      <c r="U80" t="s">
        <v>222</v>
      </c>
      <c r="V80" t="s">
        <v>222</v>
      </c>
      <c r="W80" t="s">
        <v>222</v>
      </c>
      <c r="X80" t="s">
        <v>222</v>
      </c>
      <c r="Y80" t="s">
        <v>222</v>
      </c>
      <c r="Z80" t="s">
        <v>222</v>
      </c>
      <c r="AA80" t="s">
        <v>222</v>
      </c>
      <c r="AB80" t="s">
        <v>222</v>
      </c>
      <c r="AC80" t="s">
        <v>222</v>
      </c>
      <c r="AD80" t="s">
        <v>222</v>
      </c>
      <c r="AE80" t="s">
        <v>222</v>
      </c>
      <c r="AF80" t="s">
        <v>222</v>
      </c>
      <c r="AG80" t="s">
        <v>222</v>
      </c>
      <c r="AH80" t="s">
        <v>222</v>
      </c>
      <c r="AI80" t="s">
        <v>222</v>
      </c>
      <c r="AJ80" t="s">
        <v>222</v>
      </c>
      <c r="AK80" t="s">
        <v>222</v>
      </c>
      <c r="AL80" t="s">
        <v>222</v>
      </c>
      <c r="AM80" t="s">
        <v>222</v>
      </c>
      <c r="AN80" t="s">
        <v>222</v>
      </c>
      <c r="AO80" t="s">
        <v>222</v>
      </c>
      <c r="AP80" t="s">
        <v>222</v>
      </c>
      <c r="AQ80" t="s">
        <v>222</v>
      </c>
      <c r="AR80" t="s">
        <v>222</v>
      </c>
      <c r="AS80" t="s">
        <v>222</v>
      </c>
      <c r="AT80" t="s">
        <v>222</v>
      </c>
      <c r="AU80" t="s">
        <v>222</v>
      </c>
      <c r="AV80" t="s">
        <v>222</v>
      </c>
      <c r="AW80" t="s">
        <v>222</v>
      </c>
      <c r="AX80" t="s">
        <v>222</v>
      </c>
      <c r="AY80" t="s">
        <v>222</v>
      </c>
      <c r="AZ80" t="s">
        <v>222</v>
      </c>
      <c r="BA80" t="s">
        <v>222</v>
      </c>
      <c r="BB80" t="s">
        <v>222</v>
      </c>
      <c r="BC80" t="s">
        <v>222</v>
      </c>
      <c r="BD80" t="s">
        <v>222</v>
      </c>
      <c r="BE80" t="s">
        <v>222</v>
      </c>
      <c r="BF80" t="s">
        <v>222</v>
      </c>
      <c r="BG80" t="s">
        <v>222</v>
      </c>
      <c r="BH80" t="s">
        <v>222</v>
      </c>
      <c r="BI80" t="s">
        <v>222</v>
      </c>
      <c r="BJ80" t="s">
        <v>222</v>
      </c>
      <c r="BK80" t="s">
        <v>222</v>
      </c>
      <c r="BL80" t="s">
        <v>222</v>
      </c>
      <c r="BM80" t="s">
        <v>222</v>
      </c>
      <c r="BN80" t="s">
        <v>222</v>
      </c>
      <c r="BO80" t="s">
        <v>222</v>
      </c>
      <c r="BP80" t="s">
        <v>222</v>
      </c>
      <c r="BQ80" t="s">
        <v>222</v>
      </c>
      <c r="BR80" t="s">
        <v>222</v>
      </c>
      <c r="BS80" t="s">
        <v>222</v>
      </c>
      <c r="BT80" t="s">
        <v>222</v>
      </c>
      <c r="BU80" t="s">
        <v>222</v>
      </c>
      <c r="BV80" t="s">
        <v>222</v>
      </c>
      <c r="BW80" t="s">
        <v>222</v>
      </c>
      <c r="BX80" t="s">
        <v>222</v>
      </c>
      <c r="BY80" t="s">
        <v>222</v>
      </c>
      <c r="BZ80" t="s">
        <v>222</v>
      </c>
      <c r="CA80" t="s">
        <v>222</v>
      </c>
      <c r="CB80" t="s">
        <v>222</v>
      </c>
      <c r="CC80" t="s">
        <v>222</v>
      </c>
      <c r="CD80" t="s">
        <v>222</v>
      </c>
      <c r="CE80" t="s">
        <v>222</v>
      </c>
      <c r="CF80" t="s">
        <v>222</v>
      </c>
      <c r="CG80" t="s">
        <v>222</v>
      </c>
      <c r="CH80" t="s">
        <v>222</v>
      </c>
      <c r="CI80" t="s">
        <v>222</v>
      </c>
      <c r="CJ80" t="s">
        <v>222</v>
      </c>
      <c r="CK80" t="s">
        <v>222</v>
      </c>
      <c r="CL80" t="s">
        <v>222</v>
      </c>
      <c r="CM80" t="s">
        <v>222</v>
      </c>
      <c r="CN80" t="s">
        <v>222</v>
      </c>
      <c r="CO80" t="s">
        <v>222</v>
      </c>
      <c r="CP80" t="s">
        <v>222</v>
      </c>
      <c r="CQ80" t="s">
        <v>222</v>
      </c>
      <c r="CR80" t="s">
        <v>222</v>
      </c>
      <c r="CS80" t="s">
        <v>222</v>
      </c>
      <c r="CT80" t="s">
        <v>222</v>
      </c>
      <c r="CU80" t="s">
        <v>222</v>
      </c>
      <c r="CV80" t="s">
        <v>222</v>
      </c>
      <c r="CW80" t="s">
        <v>222</v>
      </c>
      <c r="CX80" t="s">
        <v>222</v>
      </c>
      <c r="CY80" t="s">
        <v>222</v>
      </c>
      <c r="CZ80" t="s">
        <v>222</v>
      </c>
      <c r="DA80" t="s">
        <v>222</v>
      </c>
      <c r="DB80" t="s">
        <v>222</v>
      </c>
      <c r="DC80" t="s">
        <v>222</v>
      </c>
      <c r="DD80" t="s">
        <v>222</v>
      </c>
      <c r="DE80" t="s">
        <v>222</v>
      </c>
      <c r="DF80" t="s">
        <v>222</v>
      </c>
      <c r="DG80" t="s">
        <v>222</v>
      </c>
      <c r="DH80" t="s">
        <v>222</v>
      </c>
      <c r="DI80" t="s">
        <v>222</v>
      </c>
      <c r="DJ80" t="s">
        <v>222</v>
      </c>
      <c r="DK80" t="s">
        <v>222</v>
      </c>
      <c r="DL80" t="s">
        <v>222</v>
      </c>
      <c r="DM80" t="s">
        <v>222</v>
      </c>
      <c r="DN80" t="s">
        <v>222</v>
      </c>
      <c r="DO80" t="s">
        <v>222</v>
      </c>
      <c r="DP80" t="s">
        <v>222</v>
      </c>
      <c r="DQ80" t="s">
        <v>222</v>
      </c>
      <c r="DR80" t="s">
        <v>222</v>
      </c>
      <c r="DS80" t="s">
        <v>222</v>
      </c>
      <c r="DT80" t="s">
        <v>222</v>
      </c>
      <c r="DU80" t="s">
        <v>222</v>
      </c>
      <c r="DV80" t="s">
        <v>222</v>
      </c>
      <c r="DW80" t="s">
        <v>222</v>
      </c>
      <c r="DX80" t="s">
        <v>222</v>
      </c>
      <c r="DY80" t="s">
        <v>222</v>
      </c>
      <c r="DZ80" t="s">
        <v>222</v>
      </c>
      <c r="EA80" t="s">
        <v>222</v>
      </c>
      <c r="EB80" t="s">
        <v>222</v>
      </c>
      <c r="EC80" t="s">
        <v>222</v>
      </c>
      <c r="ED80" t="s">
        <v>222</v>
      </c>
      <c r="EE80" t="s">
        <v>222</v>
      </c>
      <c r="EF80" t="s">
        <v>222</v>
      </c>
      <c r="EG80" t="s">
        <v>222</v>
      </c>
      <c r="EH80" t="s">
        <v>222</v>
      </c>
      <c r="EI80" t="s">
        <v>222</v>
      </c>
      <c r="EJ80" t="s">
        <v>222</v>
      </c>
      <c r="EK80" t="s">
        <v>222</v>
      </c>
      <c r="EL80" t="s">
        <v>222</v>
      </c>
      <c r="EM80" t="s">
        <v>222</v>
      </c>
      <c r="EN80" t="s">
        <v>222</v>
      </c>
      <c r="EO80" t="s">
        <v>222</v>
      </c>
      <c r="EP80" t="s">
        <v>222</v>
      </c>
      <c r="EQ80" t="s">
        <v>222</v>
      </c>
      <c r="ER80" t="s">
        <v>222</v>
      </c>
      <c r="ES80" t="s">
        <v>222</v>
      </c>
      <c r="ET80" t="s">
        <v>222</v>
      </c>
      <c r="EU80" t="s">
        <v>222</v>
      </c>
      <c r="EV80" t="s">
        <v>222</v>
      </c>
      <c r="EW80" t="s">
        <v>222</v>
      </c>
      <c r="EX80" t="s">
        <v>222</v>
      </c>
      <c r="EY80" t="s">
        <v>222</v>
      </c>
      <c r="EZ80" t="s">
        <v>222</v>
      </c>
      <c r="FA80" t="s">
        <v>222</v>
      </c>
      <c r="FB80" t="s">
        <v>222</v>
      </c>
      <c r="FC80" t="s">
        <v>222</v>
      </c>
      <c r="FD80" t="s">
        <v>222</v>
      </c>
      <c r="FE80" t="s">
        <v>222</v>
      </c>
      <c r="FF80" t="s">
        <v>222</v>
      </c>
      <c r="FG80" t="s">
        <v>222</v>
      </c>
      <c r="FH80" t="s">
        <v>222</v>
      </c>
      <c r="FI80" t="s">
        <v>222</v>
      </c>
      <c r="FJ80" t="s">
        <v>222</v>
      </c>
      <c r="FK80" t="s">
        <v>222</v>
      </c>
      <c r="FL80" t="s">
        <v>222</v>
      </c>
      <c r="FM80" t="s">
        <v>222</v>
      </c>
      <c r="FN80" t="s">
        <v>222</v>
      </c>
      <c r="FO80" t="s">
        <v>222</v>
      </c>
      <c r="FP80" t="s">
        <v>222</v>
      </c>
      <c r="FQ80" t="s">
        <v>222</v>
      </c>
      <c r="FR80" t="s">
        <v>222</v>
      </c>
      <c r="FS80" t="s">
        <v>222</v>
      </c>
      <c r="FT80" t="s">
        <v>222</v>
      </c>
      <c r="FU80" t="s">
        <v>222</v>
      </c>
      <c r="FV80" t="s">
        <v>222</v>
      </c>
      <c r="FW80" t="s">
        <v>222</v>
      </c>
      <c r="FX80" t="s">
        <v>222</v>
      </c>
      <c r="FY80" t="s">
        <v>222</v>
      </c>
      <c r="FZ80" t="s">
        <v>222</v>
      </c>
      <c r="GA80" t="s">
        <v>222</v>
      </c>
      <c r="GB80" t="s">
        <v>222</v>
      </c>
      <c r="GC80" t="s">
        <v>222</v>
      </c>
      <c r="GD80" t="s">
        <v>222</v>
      </c>
      <c r="GE80" t="s">
        <v>222</v>
      </c>
      <c r="GF80" t="s">
        <v>222</v>
      </c>
      <c r="GG80" t="s">
        <v>222</v>
      </c>
      <c r="GH80" t="s">
        <v>222</v>
      </c>
      <c r="GI80" t="s">
        <v>222</v>
      </c>
      <c r="GJ80" t="s">
        <v>222</v>
      </c>
      <c r="GK80" t="s">
        <v>222</v>
      </c>
      <c r="GL80" t="s">
        <v>222</v>
      </c>
      <c r="GM80" t="s">
        <v>222</v>
      </c>
      <c r="GN80" t="s">
        <v>222</v>
      </c>
      <c r="GO80" t="s">
        <v>222</v>
      </c>
      <c r="GP80" t="s">
        <v>222</v>
      </c>
      <c r="GQ80" t="s">
        <v>222</v>
      </c>
      <c r="GR80" t="s">
        <v>222</v>
      </c>
      <c r="GS80" t="s">
        <v>222</v>
      </c>
      <c r="GT80" t="s">
        <v>222</v>
      </c>
      <c r="GU80" t="s">
        <v>222</v>
      </c>
      <c r="GV80" t="s">
        <v>222</v>
      </c>
      <c r="GW80" t="s">
        <v>222</v>
      </c>
      <c r="GX80" t="s">
        <v>222</v>
      </c>
      <c r="GY80" t="s">
        <v>222</v>
      </c>
      <c r="GZ80" t="s">
        <v>222</v>
      </c>
      <c r="HA80" t="s">
        <v>222</v>
      </c>
      <c r="HB80" t="s">
        <v>222</v>
      </c>
      <c r="HC80" t="s">
        <v>222</v>
      </c>
      <c r="HD80" t="s">
        <v>222</v>
      </c>
      <c r="HE80" t="s">
        <v>222</v>
      </c>
      <c r="HF80" t="s">
        <v>222</v>
      </c>
      <c r="HG80" t="s">
        <v>222</v>
      </c>
      <c r="HH80" t="s">
        <v>222</v>
      </c>
      <c r="HI80" t="s">
        <v>222</v>
      </c>
      <c r="HJ80" t="s">
        <v>222</v>
      </c>
      <c r="HK80" t="s">
        <v>222</v>
      </c>
      <c r="HL80" t="s">
        <v>222</v>
      </c>
      <c r="HM80" t="s">
        <v>222</v>
      </c>
      <c r="HN80" t="s">
        <v>222</v>
      </c>
    </row>
    <row r="81" spans="1:222" x14ac:dyDescent="0.35">
      <c r="A81" t="s">
        <v>239</v>
      </c>
      <c r="B81" s="1">
        <v>41640</v>
      </c>
      <c r="C81" s="1">
        <v>41835</v>
      </c>
      <c r="D81">
        <v>2</v>
      </c>
      <c r="E81">
        <v>1</v>
      </c>
      <c r="F81">
        <v>1</v>
      </c>
      <c r="G81">
        <v>1</v>
      </c>
      <c r="H81">
        <v>1</v>
      </c>
      <c r="I81">
        <v>1</v>
      </c>
      <c r="J81">
        <v>0</v>
      </c>
      <c r="K81">
        <v>1</v>
      </c>
      <c r="L81">
        <v>1</v>
      </c>
      <c r="M81">
        <v>0</v>
      </c>
      <c r="N81">
        <v>0</v>
      </c>
      <c r="O81">
        <v>0</v>
      </c>
      <c r="P81">
        <v>0</v>
      </c>
      <c r="Q81">
        <v>0</v>
      </c>
      <c r="R81">
        <v>0</v>
      </c>
      <c r="S81">
        <v>0</v>
      </c>
      <c r="T81">
        <v>0</v>
      </c>
      <c r="U81">
        <v>1</v>
      </c>
      <c r="V81">
        <v>0</v>
      </c>
      <c r="W81">
        <v>0</v>
      </c>
      <c r="X81">
        <v>0</v>
      </c>
      <c r="Y81">
        <v>1</v>
      </c>
      <c r="Z81">
        <v>1</v>
      </c>
      <c r="AA81">
        <v>1</v>
      </c>
      <c r="AB81">
        <v>1</v>
      </c>
      <c r="AC81">
        <v>1</v>
      </c>
      <c r="AD81">
        <v>0</v>
      </c>
      <c r="AE81">
        <v>1</v>
      </c>
      <c r="AF81">
        <v>0</v>
      </c>
      <c r="AG81">
        <v>0</v>
      </c>
      <c r="AH81">
        <v>0</v>
      </c>
      <c r="AI81">
        <v>0</v>
      </c>
      <c r="AJ81">
        <v>0</v>
      </c>
      <c r="AK81">
        <v>0</v>
      </c>
      <c r="AL81">
        <v>1</v>
      </c>
      <c r="AM81">
        <v>0</v>
      </c>
      <c r="AN81">
        <v>0</v>
      </c>
      <c r="AO81">
        <v>1</v>
      </c>
      <c r="AP81">
        <v>0</v>
      </c>
      <c r="AQ81">
        <v>1</v>
      </c>
      <c r="AR81">
        <v>1</v>
      </c>
      <c r="AS81">
        <v>0</v>
      </c>
      <c r="AT81">
        <v>1</v>
      </c>
      <c r="AU81">
        <v>0</v>
      </c>
      <c r="AV81">
        <v>0</v>
      </c>
      <c r="AW81">
        <v>0</v>
      </c>
      <c r="AX81">
        <v>0</v>
      </c>
      <c r="AY81">
        <v>0</v>
      </c>
      <c r="AZ81">
        <v>0</v>
      </c>
      <c r="BA81">
        <v>0</v>
      </c>
      <c r="BB81">
        <v>0</v>
      </c>
      <c r="BC81">
        <v>1</v>
      </c>
      <c r="BD81">
        <v>0</v>
      </c>
      <c r="BE81">
        <v>0</v>
      </c>
      <c r="BF81">
        <v>1</v>
      </c>
      <c r="BG81">
        <v>1</v>
      </c>
      <c r="BH81">
        <v>0</v>
      </c>
      <c r="BI81">
        <v>0</v>
      </c>
      <c r="BJ81">
        <v>0</v>
      </c>
      <c r="BK81">
        <v>0</v>
      </c>
      <c r="BL81">
        <v>0</v>
      </c>
      <c r="BM81">
        <v>1</v>
      </c>
      <c r="BN81">
        <v>0</v>
      </c>
      <c r="BO81">
        <v>0</v>
      </c>
      <c r="BP81">
        <v>0</v>
      </c>
      <c r="BQ81">
        <v>0</v>
      </c>
      <c r="BR81">
        <v>0</v>
      </c>
      <c r="BS81">
        <v>0</v>
      </c>
      <c r="BT81">
        <v>0</v>
      </c>
      <c r="BU81">
        <v>0</v>
      </c>
      <c r="BV81">
        <v>0</v>
      </c>
      <c r="BW81">
        <v>1</v>
      </c>
      <c r="BX81">
        <v>0</v>
      </c>
      <c r="BY81">
        <v>0</v>
      </c>
      <c r="BZ81">
        <v>0</v>
      </c>
      <c r="CA81">
        <v>0</v>
      </c>
      <c r="CB81">
        <v>0</v>
      </c>
      <c r="CC81">
        <v>0</v>
      </c>
      <c r="CD81">
        <v>1</v>
      </c>
      <c r="CE81">
        <v>0</v>
      </c>
      <c r="CF81">
        <v>1</v>
      </c>
      <c r="CG81">
        <v>0</v>
      </c>
      <c r="CH81">
        <v>0</v>
      </c>
      <c r="CI81">
        <v>0</v>
      </c>
      <c r="CJ81">
        <v>0</v>
      </c>
      <c r="CK81">
        <v>0</v>
      </c>
      <c r="CL81">
        <v>0</v>
      </c>
      <c r="CM81">
        <v>0</v>
      </c>
      <c r="CN81">
        <v>0</v>
      </c>
      <c r="CO81">
        <v>0</v>
      </c>
      <c r="CP81">
        <v>0</v>
      </c>
      <c r="CQ81">
        <v>0</v>
      </c>
      <c r="CR81">
        <v>0</v>
      </c>
      <c r="CS81">
        <v>1</v>
      </c>
      <c r="CT81">
        <v>0</v>
      </c>
      <c r="CU81">
        <v>1</v>
      </c>
      <c r="CV81">
        <v>0</v>
      </c>
      <c r="CW81">
        <v>0</v>
      </c>
      <c r="CX81">
        <v>0</v>
      </c>
      <c r="CY81">
        <v>0</v>
      </c>
      <c r="CZ81">
        <v>0</v>
      </c>
      <c r="DA81">
        <v>0</v>
      </c>
      <c r="DB81">
        <v>0</v>
      </c>
      <c r="DC81">
        <v>1</v>
      </c>
      <c r="DD81">
        <v>0</v>
      </c>
      <c r="DE81">
        <v>1</v>
      </c>
      <c r="DF81">
        <v>1</v>
      </c>
      <c r="DG81">
        <v>1</v>
      </c>
      <c r="DH81">
        <v>1</v>
      </c>
      <c r="DI81">
        <v>0</v>
      </c>
      <c r="DJ81">
        <v>1</v>
      </c>
      <c r="DK81">
        <v>1</v>
      </c>
      <c r="DL81">
        <v>0</v>
      </c>
      <c r="DM81">
        <v>0</v>
      </c>
      <c r="DN81">
        <v>0</v>
      </c>
      <c r="DO81">
        <v>0</v>
      </c>
      <c r="DP81">
        <v>0</v>
      </c>
      <c r="DQ81">
        <v>0</v>
      </c>
      <c r="DR81">
        <v>0</v>
      </c>
      <c r="DS81">
        <v>0</v>
      </c>
      <c r="DT81">
        <v>1</v>
      </c>
      <c r="DU81">
        <v>0</v>
      </c>
      <c r="DV81">
        <v>0</v>
      </c>
      <c r="DW81">
        <v>0</v>
      </c>
      <c r="DX81">
        <v>0</v>
      </c>
      <c r="DY81">
        <v>1</v>
      </c>
      <c r="DZ81">
        <v>0</v>
      </c>
      <c r="EA81">
        <v>0</v>
      </c>
      <c r="EB81">
        <v>1</v>
      </c>
      <c r="EC81">
        <v>1</v>
      </c>
      <c r="ED81">
        <v>1</v>
      </c>
      <c r="EE81">
        <v>1</v>
      </c>
      <c r="EF81">
        <v>0</v>
      </c>
      <c r="EG81">
        <v>1</v>
      </c>
      <c r="EH81">
        <v>0</v>
      </c>
      <c r="EI81">
        <v>0</v>
      </c>
      <c r="EJ81">
        <v>1</v>
      </c>
      <c r="EK81">
        <v>0</v>
      </c>
      <c r="EL81">
        <v>0</v>
      </c>
      <c r="EM81">
        <v>0</v>
      </c>
      <c r="EN81">
        <v>0</v>
      </c>
      <c r="EO81">
        <v>0</v>
      </c>
      <c r="EP81">
        <v>1</v>
      </c>
      <c r="EQ81">
        <v>0</v>
      </c>
      <c r="ER81">
        <v>1</v>
      </c>
      <c r="ES81">
        <v>1</v>
      </c>
      <c r="ET81">
        <v>0</v>
      </c>
      <c r="EU81">
        <v>0</v>
      </c>
      <c r="EV81">
        <v>0</v>
      </c>
      <c r="EW81">
        <v>1</v>
      </c>
      <c r="EX81">
        <v>0</v>
      </c>
      <c r="EY81">
        <v>1</v>
      </c>
      <c r="EZ81">
        <v>0</v>
      </c>
      <c r="FA81">
        <v>0</v>
      </c>
      <c r="FB81">
        <v>0</v>
      </c>
      <c r="FC81">
        <v>1</v>
      </c>
      <c r="FD81">
        <v>0</v>
      </c>
      <c r="FE81">
        <v>0</v>
      </c>
      <c r="FF81">
        <v>0</v>
      </c>
      <c r="FG81">
        <v>0</v>
      </c>
      <c r="FH81">
        <v>0</v>
      </c>
      <c r="FI81">
        <v>0</v>
      </c>
      <c r="FJ81">
        <v>0</v>
      </c>
      <c r="FK81">
        <v>0</v>
      </c>
      <c r="FL81">
        <v>1</v>
      </c>
      <c r="FM81">
        <v>0</v>
      </c>
      <c r="FN81">
        <v>0</v>
      </c>
      <c r="FO81">
        <v>1</v>
      </c>
      <c r="FP81">
        <v>1</v>
      </c>
      <c r="FQ81">
        <v>0</v>
      </c>
      <c r="FR81">
        <v>0</v>
      </c>
      <c r="FS81">
        <v>0</v>
      </c>
      <c r="FT81">
        <v>0</v>
      </c>
      <c r="FU81">
        <v>0</v>
      </c>
      <c r="FV81">
        <v>1</v>
      </c>
      <c r="FW81">
        <v>0</v>
      </c>
      <c r="FX81">
        <v>0</v>
      </c>
      <c r="FY81">
        <v>0</v>
      </c>
      <c r="FZ81">
        <v>0</v>
      </c>
      <c r="GA81">
        <v>0</v>
      </c>
      <c r="GB81">
        <v>0</v>
      </c>
      <c r="GC81">
        <v>0</v>
      </c>
      <c r="GD81">
        <v>0</v>
      </c>
      <c r="GE81">
        <v>0</v>
      </c>
      <c r="GF81">
        <v>1</v>
      </c>
      <c r="GG81">
        <v>0</v>
      </c>
      <c r="GH81">
        <v>0</v>
      </c>
      <c r="GI81">
        <v>0</v>
      </c>
      <c r="GJ81">
        <v>0</v>
      </c>
      <c r="GK81">
        <v>0</v>
      </c>
      <c r="GL81">
        <v>0</v>
      </c>
      <c r="GM81">
        <v>1</v>
      </c>
      <c r="GN81">
        <v>0</v>
      </c>
      <c r="GO81">
        <v>1</v>
      </c>
      <c r="GP81">
        <v>0</v>
      </c>
      <c r="GQ81">
        <v>0</v>
      </c>
      <c r="GR81">
        <v>0</v>
      </c>
      <c r="GS81">
        <v>0</v>
      </c>
      <c r="GT81">
        <v>0</v>
      </c>
      <c r="GU81">
        <v>0</v>
      </c>
      <c r="GV81">
        <v>0</v>
      </c>
      <c r="GW81">
        <v>0</v>
      </c>
      <c r="GX81">
        <v>0</v>
      </c>
      <c r="GY81">
        <v>0</v>
      </c>
      <c r="GZ81">
        <v>0</v>
      </c>
      <c r="HA81">
        <v>0</v>
      </c>
      <c r="HB81">
        <v>1</v>
      </c>
      <c r="HC81">
        <v>0</v>
      </c>
      <c r="HD81">
        <v>1</v>
      </c>
      <c r="HE81">
        <v>0</v>
      </c>
      <c r="HF81">
        <v>0</v>
      </c>
      <c r="HG81">
        <v>0</v>
      </c>
      <c r="HH81">
        <v>0</v>
      </c>
      <c r="HI81">
        <v>0</v>
      </c>
      <c r="HJ81">
        <v>0</v>
      </c>
      <c r="HK81">
        <v>0</v>
      </c>
      <c r="HL81">
        <v>1</v>
      </c>
      <c r="HM81">
        <v>0</v>
      </c>
      <c r="HN81">
        <v>0</v>
      </c>
    </row>
    <row r="82" spans="1:222" x14ac:dyDescent="0.35">
      <c r="A82" t="s">
        <v>239</v>
      </c>
      <c r="B82" s="1">
        <v>41836</v>
      </c>
      <c r="C82" s="1">
        <v>42124</v>
      </c>
      <c r="D82">
        <v>2</v>
      </c>
      <c r="E82">
        <v>1</v>
      </c>
      <c r="F82">
        <v>1</v>
      </c>
      <c r="G82">
        <v>1</v>
      </c>
      <c r="H82">
        <v>1</v>
      </c>
      <c r="I82">
        <v>1</v>
      </c>
      <c r="J82">
        <v>0</v>
      </c>
      <c r="K82">
        <v>1</v>
      </c>
      <c r="L82">
        <v>1</v>
      </c>
      <c r="M82">
        <v>0</v>
      </c>
      <c r="N82">
        <v>0</v>
      </c>
      <c r="O82">
        <v>0</v>
      </c>
      <c r="P82">
        <v>0</v>
      </c>
      <c r="Q82">
        <v>0</v>
      </c>
      <c r="R82">
        <v>0</v>
      </c>
      <c r="S82">
        <v>0</v>
      </c>
      <c r="T82">
        <v>0</v>
      </c>
      <c r="U82">
        <v>1</v>
      </c>
      <c r="V82">
        <v>0</v>
      </c>
      <c r="W82">
        <v>0</v>
      </c>
      <c r="X82">
        <v>0</v>
      </c>
      <c r="Y82">
        <v>1</v>
      </c>
      <c r="Z82">
        <v>1</v>
      </c>
      <c r="AA82">
        <v>1</v>
      </c>
      <c r="AB82">
        <v>1</v>
      </c>
      <c r="AC82">
        <v>1</v>
      </c>
      <c r="AD82">
        <v>0</v>
      </c>
      <c r="AE82">
        <v>1</v>
      </c>
      <c r="AF82">
        <v>0</v>
      </c>
      <c r="AG82">
        <v>0</v>
      </c>
      <c r="AH82">
        <v>0</v>
      </c>
      <c r="AI82">
        <v>0</v>
      </c>
      <c r="AJ82">
        <v>0</v>
      </c>
      <c r="AK82">
        <v>0</v>
      </c>
      <c r="AL82">
        <v>1</v>
      </c>
      <c r="AM82">
        <v>0</v>
      </c>
      <c r="AN82">
        <v>0</v>
      </c>
      <c r="AO82">
        <v>1</v>
      </c>
      <c r="AP82">
        <v>0</v>
      </c>
      <c r="AQ82">
        <v>1</v>
      </c>
      <c r="AR82">
        <v>1</v>
      </c>
      <c r="AS82">
        <v>0</v>
      </c>
      <c r="AT82">
        <v>1</v>
      </c>
      <c r="AU82">
        <v>0</v>
      </c>
      <c r="AV82">
        <v>0</v>
      </c>
      <c r="AW82">
        <v>0</v>
      </c>
      <c r="AX82">
        <v>0</v>
      </c>
      <c r="AY82">
        <v>0</v>
      </c>
      <c r="AZ82">
        <v>0</v>
      </c>
      <c r="BA82">
        <v>0</v>
      </c>
      <c r="BB82">
        <v>0</v>
      </c>
      <c r="BC82">
        <v>1</v>
      </c>
      <c r="BD82">
        <v>0</v>
      </c>
      <c r="BE82">
        <v>0</v>
      </c>
      <c r="BF82">
        <v>1</v>
      </c>
      <c r="BG82">
        <v>1</v>
      </c>
      <c r="BH82">
        <v>0</v>
      </c>
      <c r="BI82">
        <v>0</v>
      </c>
      <c r="BJ82">
        <v>0</v>
      </c>
      <c r="BK82">
        <v>0</v>
      </c>
      <c r="BL82">
        <v>0</v>
      </c>
      <c r="BM82">
        <v>1</v>
      </c>
      <c r="BN82">
        <v>0</v>
      </c>
      <c r="BO82">
        <v>0</v>
      </c>
      <c r="BP82">
        <v>0</v>
      </c>
      <c r="BQ82">
        <v>0</v>
      </c>
      <c r="BR82">
        <v>0</v>
      </c>
      <c r="BS82">
        <v>0</v>
      </c>
      <c r="BT82">
        <v>0</v>
      </c>
      <c r="BU82">
        <v>0</v>
      </c>
      <c r="BV82">
        <v>0</v>
      </c>
      <c r="BW82">
        <v>1</v>
      </c>
      <c r="BX82">
        <v>0</v>
      </c>
      <c r="BY82">
        <v>0</v>
      </c>
      <c r="BZ82">
        <v>0</v>
      </c>
      <c r="CA82">
        <v>0</v>
      </c>
      <c r="CB82">
        <v>0</v>
      </c>
      <c r="CC82">
        <v>0</v>
      </c>
      <c r="CD82">
        <v>1</v>
      </c>
      <c r="CE82">
        <v>0</v>
      </c>
      <c r="CF82">
        <v>1</v>
      </c>
      <c r="CG82">
        <v>0</v>
      </c>
      <c r="CH82">
        <v>0</v>
      </c>
      <c r="CI82">
        <v>0</v>
      </c>
      <c r="CJ82">
        <v>0</v>
      </c>
      <c r="CK82">
        <v>0</v>
      </c>
      <c r="CL82">
        <v>0</v>
      </c>
      <c r="CM82">
        <v>0</v>
      </c>
      <c r="CN82">
        <v>0</v>
      </c>
      <c r="CO82">
        <v>0</v>
      </c>
      <c r="CP82">
        <v>0</v>
      </c>
      <c r="CQ82">
        <v>0</v>
      </c>
      <c r="CR82">
        <v>0</v>
      </c>
      <c r="CS82">
        <v>1</v>
      </c>
      <c r="CT82">
        <v>0</v>
      </c>
      <c r="CU82">
        <v>1</v>
      </c>
      <c r="CV82">
        <v>0</v>
      </c>
      <c r="CW82">
        <v>0</v>
      </c>
      <c r="CX82">
        <v>0</v>
      </c>
      <c r="CY82">
        <v>0</v>
      </c>
      <c r="CZ82">
        <v>0</v>
      </c>
      <c r="DA82">
        <v>0</v>
      </c>
      <c r="DB82">
        <v>0</v>
      </c>
      <c r="DC82">
        <v>1</v>
      </c>
      <c r="DD82">
        <v>0</v>
      </c>
      <c r="DE82">
        <v>1</v>
      </c>
      <c r="DF82">
        <v>1</v>
      </c>
      <c r="DG82">
        <v>1</v>
      </c>
      <c r="DH82">
        <v>1</v>
      </c>
      <c r="DI82">
        <v>0</v>
      </c>
      <c r="DJ82">
        <v>1</v>
      </c>
      <c r="DK82">
        <v>1</v>
      </c>
      <c r="DL82">
        <v>0</v>
      </c>
      <c r="DM82">
        <v>0</v>
      </c>
      <c r="DN82">
        <v>0</v>
      </c>
      <c r="DO82">
        <v>0</v>
      </c>
      <c r="DP82">
        <v>0</v>
      </c>
      <c r="DQ82">
        <v>0</v>
      </c>
      <c r="DR82">
        <v>0</v>
      </c>
      <c r="DS82">
        <v>0</v>
      </c>
      <c r="DT82">
        <v>1</v>
      </c>
      <c r="DU82">
        <v>0</v>
      </c>
      <c r="DV82">
        <v>0</v>
      </c>
      <c r="DW82">
        <v>0</v>
      </c>
      <c r="DX82">
        <v>0</v>
      </c>
      <c r="DY82">
        <v>1</v>
      </c>
      <c r="DZ82">
        <v>0</v>
      </c>
      <c r="EA82">
        <v>0</v>
      </c>
      <c r="EB82">
        <v>1</v>
      </c>
      <c r="EC82">
        <v>1</v>
      </c>
      <c r="ED82">
        <v>1</v>
      </c>
      <c r="EE82">
        <v>1</v>
      </c>
      <c r="EF82">
        <v>0</v>
      </c>
      <c r="EG82">
        <v>1</v>
      </c>
      <c r="EH82">
        <v>0</v>
      </c>
      <c r="EI82">
        <v>0</v>
      </c>
      <c r="EJ82">
        <v>1</v>
      </c>
      <c r="EK82">
        <v>0</v>
      </c>
      <c r="EL82">
        <v>0</v>
      </c>
      <c r="EM82">
        <v>0</v>
      </c>
      <c r="EN82">
        <v>0</v>
      </c>
      <c r="EO82">
        <v>0</v>
      </c>
      <c r="EP82">
        <v>1</v>
      </c>
      <c r="EQ82">
        <v>0</v>
      </c>
      <c r="ER82">
        <v>1</v>
      </c>
      <c r="ES82">
        <v>1</v>
      </c>
      <c r="ET82">
        <v>0</v>
      </c>
      <c r="EU82">
        <v>0</v>
      </c>
      <c r="EV82">
        <v>0</v>
      </c>
      <c r="EW82">
        <v>1</v>
      </c>
      <c r="EX82">
        <v>0</v>
      </c>
      <c r="EY82">
        <v>1</v>
      </c>
      <c r="EZ82">
        <v>0</v>
      </c>
      <c r="FA82">
        <v>0</v>
      </c>
      <c r="FB82">
        <v>0</v>
      </c>
      <c r="FC82">
        <v>1</v>
      </c>
      <c r="FD82">
        <v>0</v>
      </c>
      <c r="FE82">
        <v>0</v>
      </c>
      <c r="FF82">
        <v>0</v>
      </c>
      <c r="FG82">
        <v>0</v>
      </c>
      <c r="FH82">
        <v>0</v>
      </c>
      <c r="FI82">
        <v>0</v>
      </c>
      <c r="FJ82">
        <v>0</v>
      </c>
      <c r="FK82">
        <v>0</v>
      </c>
      <c r="FL82">
        <v>1</v>
      </c>
      <c r="FM82">
        <v>0</v>
      </c>
      <c r="FN82">
        <v>0</v>
      </c>
      <c r="FO82">
        <v>1</v>
      </c>
      <c r="FP82">
        <v>1</v>
      </c>
      <c r="FQ82">
        <v>0</v>
      </c>
      <c r="FR82">
        <v>0</v>
      </c>
      <c r="FS82">
        <v>0</v>
      </c>
      <c r="FT82">
        <v>0</v>
      </c>
      <c r="FU82">
        <v>0</v>
      </c>
      <c r="FV82">
        <v>1</v>
      </c>
      <c r="FW82">
        <v>0</v>
      </c>
      <c r="FX82">
        <v>0</v>
      </c>
      <c r="FY82">
        <v>0</v>
      </c>
      <c r="FZ82">
        <v>0</v>
      </c>
      <c r="GA82">
        <v>0</v>
      </c>
      <c r="GB82">
        <v>0</v>
      </c>
      <c r="GC82">
        <v>0</v>
      </c>
      <c r="GD82">
        <v>0</v>
      </c>
      <c r="GE82">
        <v>0</v>
      </c>
      <c r="GF82">
        <v>1</v>
      </c>
      <c r="GG82">
        <v>0</v>
      </c>
      <c r="GH82">
        <v>0</v>
      </c>
      <c r="GI82">
        <v>0</v>
      </c>
      <c r="GJ82">
        <v>0</v>
      </c>
      <c r="GK82">
        <v>0</v>
      </c>
      <c r="GL82">
        <v>0</v>
      </c>
      <c r="GM82">
        <v>1</v>
      </c>
      <c r="GN82">
        <v>0</v>
      </c>
      <c r="GO82">
        <v>1</v>
      </c>
      <c r="GP82">
        <v>0</v>
      </c>
      <c r="GQ82">
        <v>0</v>
      </c>
      <c r="GR82">
        <v>0</v>
      </c>
      <c r="GS82">
        <v>0</v>
      </c>
      <c r="GT82">
        <v>0</v>
      </c>
      <c r="GU82">
        <v>0</v>
      </c>
      <c r="GV82">
        <v>0</v>
      </c>
      <c r="GW82">
        <v>0</v>
      </c>
      <c r="GX82">
        <v>0</v>
      </c>
      <c r="GY82">
        <v>0</v>
      </c>
      <c r="GZ82">
        <v>0</v>
      </c>
      <c r="HA82">
        <v>0</v>
      </c>
      <c r="HB82">
        <v>1</v>
      </c>
      <c r="HC82">
        <v>0</v>
      </c>
      <c r="HD82">
        <v>1</v>
      </c>
      <c r="HE82">
        <v>0</v>
      </c>
      <c r="HF82">
        <v>0</v>
      </c>
      <c r="HG82">
        <v>0</v>
      </c>
      <c r="HH82">
        <v>0</v>
      </c>
      <c r="HI82">
        <v>0</v>
      </c>
      <c r="HJ82">
        <v>0</v>
      </c>
      <c r="HK82">
        <v>0</v>
      </c>
      <c r="HL82">
        <v>1</v>
      </c>
      <c r="HM82">
        <v>0</v>
      </c>
      <c r="HN82">
        <v>0</v>
      </c>
    </row>
    <row r="83" spans="1:222" x14ac:dyDescent="0.35">
      <c r="A83" t="s">
        <v>239</v>
      </c>
      <c r="B83" s="1">
        <v>42125</v>
      </c>
      <c r="C83" s="1">
        <v>42438</v>
      </c>
      <c r="D83">
        <v>2</v>
      </c>
      <c r="E83">
        <v>1</v>
      </c>
      <c r="F83">
        <v>1</v>
      </c>
      <c r="G83">
        <v>1</v>
      </c>
      <c r="H83">
        <v>1</v>
      </c>
      <c r="I83">
        <v>1</v>
      </c>
      <c r="J83">
        <v>0</v>
      </c>
      <c r="K83">
        <v>1</v>
      </c>
      <c r="L83">
        <v>1</v>
      </c>
      <c r="M83">
        <v>0</v>
      </c>
      <c r="N83">
        <v>0</v>
      </c>
      <c r="O83">
        <v>0</v>
      </c>
      <c r="P83">
        <v>0</v>
      </c>
      <c r="Q83">
        <v>0</v>
      </c>
      <c r="R83">
        <v>0</v>
      </c>
      <c r="S83">
        <v>0</v>
      </c>
      <c r="T83">
        <v>0</v>
      </c>
      <c r="U83">
        <v>1</v>
      </c>
      <c r="V83">
        <v>0</v>
      </c>
      <c r="W83">
        <v>0</v>
      </c>
      <c r="X83">
        <v>0</v>
      </c>
      <c r="Y83">
        <v>1</v>
      </c>
      <c r="Z83">
        <v>1</v>
      </c>
      <c r="AA83">
        <v>1</v>
      </c>
      <c r="AB83">
        <v>1</v>
      </c>
      <c r="AC83">
        <v>1</v>
      </c>
      <c r="AD83">
        <v>0</v>
      </c>
      <c r="AE83">
        <v>1</v>
      </c>
      <c r="AF83">
        <v>0</v>
      </c>
      <c r="AG83">
        <v>0</v>
      </c>
      <c r="AH83">
        <v>0</v>
      </c>
      <c r="AI83">
        <v>0</v>
      </c>
      <c r="AJ83">
        <v>0</v>
      </c>
      <c r="AK83">
        <v>0</v>
      </c>
      <c r="AL83">
        <v>1</v>
      </c>
      <c r="AM83">
        <v>0</v>
      </c>
      <c r="AN83">
        <v>0</v>
      </c>
      <c r="AO83">
        <v>1</v>
      </c>
      <c r="AP83">
        <v>0</v>
      </c>
      <c r="AQ83">
        <v>1</v>
      </c>
      <c r="AR83">
        <v>1</v>
      </c>
      <c r="AS83">
        <v>0</v>
      </c>
      <c r="AT83">
        <v>1</v>
      </c>
      <c r="AU83">
        <v>0</v>
      </c>
      <c r="AV83">
        <v>0</v>
      </c>
      <c r="AW83">
        <v>0</v>
      </c>
      <c r="AX83">
        <v>0</v>
      </c>
      <c r="AY83">
        <v>0</v>
      </c>
      <c r="AZ83">
        <v>0</v>
      </c>
      <c r="BA83">
        <v>0</v>
      </c>
      <c r="BB83">
        <v>0</v>
      </c>
      <c r="BC83">
        <v>1</v>
      </c>
      <c r="BD83">
        <v>0</v>
      </c>
      <c r="BE83">
        <v>0</v>
      </c>
      <c r="BF83">
        <v>1</v>
      </c>
      <c r="BG83">
        <v>1</v>
      </c>
      <c r="BH83">
        <v>0</v>
      </c>
      <c r="BI83">
        <v>0</v>
      </c>
      <c r="BJ83">
        <v>0</v>
      </c>
      <c r="BK83">
        <v>0</v>
      </c>
      <c r="BL83">
        <v>0</v>
      </c>
      <c r="BM83">
        <v>1</v>
      </c>
      <c r="BN83">
        <v>0</v>
      </c>
      <c r="BO83">
        <v>0</v>
      </c>
      <c r="BP83">
        <v>0</v>
      </c>
      <c r="BQ83">
        <v>0</v>
      </c>
      <c r="BR83">
        <v>0</v>
      </c>
      <c r="BS83">
        <v>0</v>
      </c>
      <c r="BT83">
        <v>0</v>
      </c>
      <c r="BU83">
        <v>0</v>
      </c>
      <c r="BV83">
        <v>0</v>
      </c>
      <c r="BW83">
        <v>1</v>
      </c>
      <c r="BX83">
        <v>0</v>
      </c>
      <c r="BY83">
        <v>0</v>
      </c>
      <c r="BZ83">
        <v>0</v>
      </c>
      <c r="CA83">
        <v>0</v>
      </c>
      <c r="CB83">
        <v>0</v>
      </c>
      <c r="CC83">
        <v>0</v>
      </c>
      <c r="CD83">
        <v>1</v>
      </c>
      <c r="CE83">
        <v>0</v>
      </c>
      <c r="CF83">
        <v>1</v>
      </c>
      <c r="CG83">
        <v>0</v>
      </c>
      <c r="CH83">
        <v>0</v>
      </c>
      <c r="CI83">
        <v>0</v>
      </c>
      <c r="CJ83">
        <v>0</v>
      </c>
      <c r="CK83">
        <v>0</v>
      </c>
      <c r="CL83">
        <v>0</v>
      </c>
      <c r="CM83">
        <v>0</v>
      </c>
      <c r="CN83">
        <v>0</v>
      </c>
      <c r="CO83">
        <v>0</v>
      </c>
      <c r="CP83">
        <v>0</v>
      </c>
      <c r="CQ83">
        <v>0</v>
      </c>
      <c r="CR83">
        <v>0</v>
      </c>
      <c r="CS83">
        <v>1</v>
      </c>
      <c r="CT83">
        <v>0</v>
      </c>
      <c r="CU83">
        <v>1</v>
      </c>
      <c r="CV83">
        <v>0</v>
      </c>
      <c r="CW83">
        <v>0</v>
      </c>
      <c r="CX83">
        <v>0</v>
      </c>
      <c r="CY83">
        <v>0</v>
      </c>
      <c r="CZ83">
        <v>0</v>
      </c>
      <c r="DA83">
        <v>0</v>
      </c>
      <c r="DB83">
        <v>0</v>
      </c>
      <c r="DC83">
        <v>1</v>
      </c>
      <c r="DD83">
        <v>0</v>
      </c>
      <c r="DE83">
        <v>1</v>
      </c>
      <c r="DF83">
        <v>1</v>
      </c>
      <c r="DG83">
        <v>1</v>
      </c>
      <c r="DH83">
        <v>1</v>
      </c>
      <c r="DI83">
        <v>0</v>
      </c>
      <c r="DJ83">
        <v>1</v>
      </c>
      <c r="DK83">
        <v>1</v>
      </c>
      <c r="DL83">
        <v>0</v>
      </c>
      <c r="DM83">
        <v>0</v>
      </c>
      <c r="DN83">
        <v>0</v>
      </c>
      <c r="DO83">
        <v>0</v>
      </c>
      <c r="DP83">
        <v>0</v>
      </c>
      <c r="DQ83">
        <v>0</v>
      </c>
      <c r="DR83">
        <v>0</v>
      </c>
      <c r="DS83">
        <v>0</v>
      </c>
      <c r="DT83">
        <v>1</v>
      </c>
      <c r="DU83">
        <v>0</v>
      </c>
      <c r="DV83">
        <v>0</v>
      </c>
      <c r="DW83">
        <v>0</v>
      </c>
      <c r="DX83">
        <v>0</v>
      </c>
      <c r="DY83">
        <v>1</v>
      </c>
      <c r="DZ83">
        <v>0</v>
      </c>
      <c r="EA83">
        <v>0</v>
      </c>
      <c r="EB83">
        <v>1</v>
      </c>
      <c r="EC83">
        <v>1</v>
      </c>
      <c r="ED83">
        <v>1</v>
      </c>
      <c r="EE83">
        <v>1</v>
      </c>
      <c r="EF83">
        <v>0</v>
      </c>
      <c r="EG83">
        <v>1</v>
      </c>
      <c r="EH83">
        <v>0</v>
      </c>
      <c r="EI83">
        <v>0</v>
      </c>
      <c r="EJ83">
        <v>1</v>
      </c>
      <c r="EK83">
        <v>0</v>
      </c>
      <c r="EL83">
        <v>0</v>
      </c>
      <c r="EM83">
        <v>0</v>
      </c>
      <c r="EN83">
        <v>0</v>
      </c>
      <c r="EO83">
        <v>0</v>
      </c>
      <c r="EP83">
        <v>1</v>
      </c>
      <c r="EQ83">
        <v>0</v>
      </c>
      <c r="ER83">
        <v>1</v>
      </c>
      <c r="ES83">
        <v>1</v>
      </c>
      <c r="ET83">
        <v>0</v>
      </c>
      <c r="EU83">
        <v>0</v>
      </c>
      <c r="EV83">
        <v>0</v>
      </c>
      <c r="EW83">
        <v>1</v>
      </c>
      <c r="EX83">
        <v>0</v>
      </c>
      <c r="EY83">
        <v>1</v>
      </c>
      <c r="EZ83">
        <v>0</v>
      </c>
      <c r="FA83">
        <v>0</v>
      </c>
      <c r="FB83">
        <v>0</v>
      </c>
      <c r="FC83">
        <v>1</v>
      </c>
      <c r="FD83">
        <v>0</v>
      </c>
      <c r="FE83">
        <v>0</v>
      </c>
      <c r="FF83">
        <v>0</v>
      </c>
      <c r="FG83">
        <v>0</v>
      </c>
      <c r="FH83">
        <v>0</v>
      </c>
      <c r="FI83">
        <v>0</v>
      </c>
      <c r="FJ83">
        <v>0</v>
      </c>
      <c r="FK83">
        <v>0</v>
      </c>
      <c r="FL83">
        <v>1</v>
      </c>
      <c r="FM83">
        <v>0</v>
      </c>
      <c r="FN83">
        <v>0</v>
      </c>
      <c r="FO83">
        <v>1</v>
      </c>
      <c r="FP83">
        <v>1</v>
      </c>
      <c r="FQ83">
        <v>0</v>
      </c>
      <c r="FR83">
        <v>0</v>
      </c>
      <c r="FS83">
        <v>0</v>
      </c>
      <c r="FT83">
        <v>0</v>
      </c>
      <c r="FU83">
        <v>0</v>
      </c>
      <c r="FV83">
        <v>1</v>
      </c>
      <c r="FW83">
        <v>0</v>
      </c>
      <c r="FX83">
        <v>0</v>
      </c>
      <c r="FY83">
        <v>0</v>
      </c>
      <c r="FZ83">
        <v>0</v>
      </c>
      <c r="GA83">
        <v>0</v>
      </c>
      <c r="GB83">
        <v>0</v>
      </c>
      <c r="GC83">
        <v>0</v>
      </c>
      <c r="GD83">
        <v>0</v>
      </c>
      <c r="GE83">
        <v>0</v>
      </c>
      <c r="GF83">
        <v>1</v>
      </c>
      <c r="GG83">
        <v>0</v>
      </c>
      <c r="GH83">
        <v>0</v>
      </c>
      <c r="GI83">
        <v>0</v>
      </c>
      <c r="GJ83">
        <v>0</v>
      </c>
      <c r="GK83">
        <v>0</v>
      </c>
      <c r="GL83">
        <v>0</v>
      </c>
      <c r="GM83">
        <v>1</v>
      </c>
      <c r="GN83">
        <v>0</v>
      </c>
      <c r="GO83">
        <v>1</v>
      </c>
      <c r="GP83">
        <v>0</v>
      </c>
      <c r="GQ83">
        <v>0</v>
      </c>
      <c r="GR83">
        <v>0</v>
      </c>
      <c r="GS83">
        <v>0</v>
      </c>
      <c r="GT83">
        <v>0</v>
      </c>
      <c r="GU83">
        <v>0</v>
      </c>
      <c r="GV83">
        <v>0</v>
      </c>
      <c r="GW83">
        <v>0</v>
      </c>
      <c r="GX83">
        <v>0</v>
      </c>
      <c r="GY83">
        <v>0</v>
      </c>
      <c r="GZ83">
        <v>0</v>
      </c>
      <c r="HA83">
        <v>0</v>
      </c>
      <c r="HB83">
        <v>1</v>
      </c>
      <c r="HC83">
        <v>0</v>
      </c>
      <c r="HD83">
        <v>1</v>
      </c>
      <c r="HE83">
        <v>0</v>
      </c>
      <c r="HF83">
        <v>0</v>
      </c>
      <c r="HG83">
        <v>0</v>
      </c>
      <c r="HH83">
        <v>0</v>
      </c>
      <c r="HI83">
        <v>0</v>
      </c>
      <c r="HJ83">
        <v>0</v>
      </c>
      <c r="HK83">
        <v>0</v>
      </c>
      <c r="HL83">
        <v>1</v>
      </c>
      <c r="HM83">
        <v>0</v>
      </c>
      <c r="HN83">
        <v>0</v>
      </c>
    </row>
    <row r="84" spans="1:222" x14ac:dyDescent="0.35">
      <c r="A84" t="s">
        <v>239</v>
      </c>
      <c r="B84" s="1">
        <v>42439</v>
      </c>
      <c r="C84" s="1">
        <v>42906</v>
      </c>
      <c r="D84">
        <v>2</v>
      </c>
      <c r="E84">
        <v>1</v>
      </c>
      <c r="F84">
        <v>1</v>
      </c>
      <c r="G84">
        <v>1</v>
      </c>
      <c r="H84">
        <v>1</v>
      </c>
      <c r="I84">
        <v>1</v>
      </c>
      <c r="J84">
        <v>0</v>
      </c>
      <c r="K84">
        <v>0</v>
      </c>
      <c r="L84">
        <v>1</v>
      </c>
      <c r="M84">
        <v>0</v>
      </c>
      <c r="N84">
        <v>0</v>
      </c>
      <c r="O84">
        <v>0</v>
      </c>
      <c r="P84">
        <v>0</v>
      </c>
      <c r="Q84">
        <v>0</v>
      </c>
      <c r="R84">
        <v>0</v>
      </c>
      <c r="S84">
        <v>0</v>
      </c>
      <c r="T84">
        <v>0</v>
      </c>
      <c r="U84">
        <v>1</v>
      </c>
      <c r="V84">
        <v>0</v>
      </c>
      <c r="W84">
        <v>0</v>
      </c>
      <c r="X84">
        <v>0</v>
      </c>
      <c r="Y84">
        <v>1</v>
      </c>
      <c r="Z84">
        <v>1</v>
      </c>
      <c r="AA84">
        <v>1</v>
      </c>
      <c r="AB84">
        <v>1</v>
      </c>
      <c r="AC84">
        <v>1</v>
      </c>
      <c r="AD84">
        <v>0</v>
      </c>
      <c r="AE84">
        <v>1</v>
      </c>
      <c r="AF84">
        <v>0</v>
      </c>
      <c r="AG84">
        <v>0</v>
      </c>
      <c r="AH84">
        <v>0</v>
      </c>
      <c r="AI84">
        <v>0</v>
      </c>
      <c r="AJ84">
        <v>0</v>
      </c>
      <c r="AK84">
        <v>0</v>
      </c>
      <c r="AL84">
        <v>1</v>
      </c>
      <c r="AM84">
        <v>0</v>
      </c>
      <c r="AN84">
        <v>0</v>
      </c>
      <c r="AO84">
        <v>1</v>
      </c>
      <c r="AP84">
        <v>0</v>
      </c>
      <c r="AQ84">
        <v>1</v>
      </c>
      <c r="AR84">
        <v>1</v>
      </c>
      <c r="AS84">
        <v>0</v>
      </c>
      <c r="AT84">
        <v>1</v>
      </c>
      <c r="AU84">
        <v>0</v>
      </c>
      <c r="AV84">
        <v>0</v>
      </c>
      <c r="AW84">
        <v>0</v>
      </c>
      <c r="AX84">
        <v>0</v>
      </c>
      <c r="AY84">
        <v>0</v>
      </c>
      <c r="AZ84">
        <v>0</v>
      </c>
      <c r="BA84">
        <v>0</v>
      </c>
      <c r="BB84">
        <v>0</v>
      </c>
      <c r="BC84">
        <v>1</v>
      </c>
      <c r="BD84">
        <v>0</v>
      </c>
      <c r="BE84">
        <v>0</v>
      </c>
      <c r="BF84">
        <v>1</v>
      </c>
      <c r="BG84">
        <v>1</v>
      </c>
      <c r="BH84">
        <v>0</v>
      </c>
      <c r="BI84">
        <v>0</v>
      </c>
      <c r="BJ84">
        <v>0</v>
      </c>
      <c r="BK84">
        <v>0</v>
      </c>
      <c r="BL84">
        <v>0</v>
      </c>
      <c r="BM84">
        <v>1</v>
      </c>
      <c r="BN84">
        <v>0</v>
      </c>
      <c r="BO84">
        <v>0</v>
      </c>
      <c r="BP84">
        <v>0</v>
      </c>
      <c r="BQ84">
        <v>0</v>
      </c>
      <c r="BR84">
        <v>0</v>
      </c>
      <c r="BS84">
        <v>0</v>
      </c>
      <c r="BT84">
        <v>0</v>
      </c>
      <c r="BU84">
        <v>0</v>
      </c>
      <c r="BV84">
        <v>0</v>
      </c>
      <c r="BW84">
        <v>1</v>
      </c>
      <c r="BX84">
        <v>0</v>
      </c>
      <c r="BY84">
        <v>0</v>
      </c>
      <c r="BZ84">
        <v>0</v>
      </c>
      <c r="CA84">
        <v>0</v>
      </c>
      <c r="CB84">
        <v>0</v>
      </c>
      <c r="CC84">
        <v>0</v>
      </c>
      <c r="CD84">
        <v>1</v>
      </c>
      <c r="CE84">
        <v>0</v>
      </c>
      <c r="CF84">
        <v>1</v>
      </c>
      <c r="CG84">
        <v>0</v>
      </c>
      <c r="CH84">
        <v>0</v>
      </c>
      <c r="CI84">
        <v>0</v>
      </c>
      <c r="CJ84">
        <v>0</v>
      </c>
      <c r="CK84">
        <v>0</v>
      </c>
      <c r="CL84">
        <v>0</v>
      </c>
      <c r="CM84">
        <v>0</v>
      </c>
      <c r="CN84">
        <v>0</v>
      </c>
      <c r="CO84">
        <v>0</v>
      </c>
      <c r="CP84">
        <v>0</v>
      </c>
      <c r="CQ84">
        <v>0</v>
      </c>
      <c r="CR84">
        <v>0</v>
      </c>
      <c r="CS84">
        <v>1</v>
      </c>
      <c r="CT84">
        <v>0</v>
      </c>
      <c r="CU84">
        <v>1</v>
      </c>
      <c r="CV84">
        <v>0</v>
      </c>
      <c r="CW84">
        <v>0</v>
      </c>
      <c r="CX84">
        <v>0</v>
      </c>
      <c r="CY84">
        <v>0</v>
      </c>
      <c r="CZ84">
        <v>0</v>
      </c>
      <c r="DA84">
        <v>0</v>
      </c>
      <c r="DB84">
        <v>0</v>
      </c>
      <c r="DC84">
        <v>1</v>
      </c>
      <c r="DD84">
        <v>0</v>
      </c>
      <c r="DE84">
        <v>1</v>
      </c>
      <c r="DF84">
        <v>1</v>
      </c>
      <c r="DG84">
        <v>1</v>
      </c>
      <c r="DH84">
        <v>1</v>
      </c>
      <c r="DI84">
        <v>0</v>
      </c>
      <c r="DJ84">
        <v>1</v>
      </c>
      <c r="DK84">
        <v>1</v>
      </c>
      <c r="DL84">
        <v>0</v>
      </c>
      <c r="DM84">
        <v>0</v>
      </c>
      <c r="DN84">
        <v>0</v>
      </c>
      <c r="DO84">
        <v>0</v>
      </c>
      <c r="DP84">
        <v>0</v>
      </c>
      <c r="DQ84">
        <v>0</v>
      </c>
      <c r="DR84">
        <v>0</v>
      </c>
      <c r="DS84">
        <v>0</v>
      </c>
      <c r="DT84">
        <v>1</v>
      </c>
      <c r="DU84">
        <v>0</v>
      </c>
      <c r="DV84">
        <v>0</v>
      </c>
      <c r="DW84">
        <v>0</v>
      </c>
      <c r="DX84">
        <v>0</v>
      </c>
      <c r="DY84">
        <v>1</v>
      </c>
      <c r="DZ84">
        <v>0</v>
      </c>
      <c r="EA84">
        <v>0</v>
      </c>
      <c r="EB84">
        <v>1</v>
      </c>
      <c r="EC84">
        <v>1</v>
      </c>
      <c r="ED84">
        <v>1</v>
      </c>
      <c r="EE84">
        <v>1</v>
      </c>
      <c r="EF84">
        <v>0</v>
      </c>
      <c r="EG84">
        <v>1</v>
      </c>
      <c r="EH84">
        <v>0</v>
      </c>
      <c r="EI84">
        <v>0</v>
      </c>
      <c r="EJ84">
        <v>1</v>
      </c>
      <c r="EK84">
        <v>0</v>
      </c>
      <c r="EL84">
        <v>0</v>
      </c>
      <c r="EM84">
        <v>0</v>
      </c>
      <c r="EN84">
        <v>0</v>
      </c>
      <c r="EO84">
        <v>0</v>
      </c>
      <c r="EP84">
        <v>1</v>
      </c>
      <c r="EQ84">
        <v>0</v>
      </c>
      <c r="ER84">
        <v>1</v>
      </c>
      <c r="ES84">
        <v>1</v>
      </c>
      <c r="ET84">
        <v>0</v>
      </c>
      <c r="EU84">
        <v>0</v>
      </c>
      <c r="EV84">
        <v>0</v>
      </c>
      <c r="EW84">
        <v>1</v>
      </c>
      <c r="EX84">
        <v>0</v>
      </c>
      <c r="EY84">
        <v>1</v>
      </c>
      <c r="EZ84">
        <v>0</v>
      </c>
      <c r="FA84">
        <v>0</v>
      </c>
      <c r="FB84">
        <v>0</v>
      </c>
      <c r="FC84">
        <v>1</v>
      </c>
      <c r="FD84">
        <v>0</v>
      </c>
      <c r="FE84">
        <v>0</v>
      </c>
      <c r="FF84">
        <v>0</v>
      </c>
      <c r="FG84">
        <v>0</v>
      </c>
      <c r="FH84">
        <v>0</v>
      </c>
      <c r="FI84">
        <v>0</v>
      </c>
      <c r="FJ84">
        <v>0</v>
      </c>
      <c r="FK84">
        <v>0</v>
      </c>
      <c r="FL84">
        <v>1</v>
      </c>
      <c r="FM84">
        <v>0</v>
      </c>
      <c r="FN84">
        <v>0</v>
      </c>
      <c r="FO84">
        <v>1</v>
      </c>
      <c r="FP84">
        <v>1</v>
      </c>
      <c r="FQ84">
        <v>0</v>
      </c>
      <c r="FR84">
        <v>0</v>
      </c>
      <c r="FS84">
        <v>0</v>
      </c>
      <c r="FT84">
        <v>0</v>
      </c>
      <c r="FU84">
        <v>0</v>
      </c>
      <c r="FV84">
        <v>1</v>
      </c>
      <c r="FW84">
        <v>0</v>
      </c>
      <c r="FX84">
        <v>0</v>
      </c>
      <c r="FY84">
        <v>0</v>
      </c>
      <c r="FZ84">
        <v>0</v>
      </c>
      <c r="GA84">
        <v>0</v>
      </c>
      <c r="GB84">
        <v>0</v>
      </c>
      <c r="GC84">
        <v>0</v>
      </c>
      <c r="GD84">
        <v>0</v>
      </c>
      <c r="GE84">
        <v>0</v>
      </c>
      <c r="GF84">
        <v>1</v>
      </c>
      <c r="GG84">
        <v>0</v>
      </c>
      <c r="GH84">
        <v>0</v>
      </c>
      <c r="GI84">
        <v>0</v>
      </c>
      <c r="GJ84">
        <v>0</v>
      </c>
      <c r="GK84">
        <v>0</v>
      </c>
      <c r="GL84">
        <v>0</v>
      </c>
      <c r="GM84">
        <v>1</v>
      </c>
      <c r="GN84">
        <v>0</v>
      </c>
      <c r="GO84">
        <v>1</v>
      </c>
      <c r="GP84">
        <v>0</v>
      </c>
      <c r="GQ84">
        <v>0</v>
      </c>
      <c r="GR84">
        <v>0</v>
      </c>
      <c r="GS84">
        <v>0</v>
      </c>
      <c r="GT84">
        <v>0</v>
      </c>
      <c r="GU84">
        <v>0</v>
      </c>
      <c r="GV84">
        <v>0</v>
      </c>
      <c r="GW84">
        <v>0</v>
      </c>
      <c r="GX84">
        <v>0</v>
      </c>
      <c r="GY84">
        <v>0</v>
      </c>
      <c r="GZ84">
        <v>0</v>
      </c>
      <c r="HA84">
        <v>0</v>
      </c>
      <c r="HB84">
        <v>1</v>
      </c>
      <c r="HC84">
        <v>0</v>
      </c>
      <c r="HD84">
        <v>1</v>
      </c>
      <c r="HE84">
        <v>0</v>
      </c>
      <c r="HF84">
        <v>0</v>
      </c>
      <c r="HG84">
        <v>0</v>
      </c>
      <c r="HH84">
        <v>0</v>
      </c>
      <c r="HI84">
        <v>0</v>
      </c>
      <c r="HJ84">
        <v>0</v>
      </c>
      <c r="HK84">
        <v>0</v>
      </c>
      <c r="HL84">
        <v>1</v>
      </c>
      <c r="HM84">
        <v>0</v>
      </c>
      <c r="HN84">
        <v>0</v>
      </c>
    </row>
    <row r="85" spans="1:222" x14ac:dyDescent="0.35">
      <c r="A85" t="s">
        <v>239</v>
      </c>
      <c r="B85" s="1">
        <v>42907</v>
      </c>
      <c r="C85" s="1">
        <v>43053</v>
      </c>
      <c r="D85">
        <v>2</v>
      </c>
      <c r="E85">
        <v>1</v>
      </c>
      <c r="F85">
        <v>1</v>
      </c>
      <c r="G85">
        <v>1</v>
      </c>
      <c r="H85">
        <v>1</v>
      </c>
      <c r="I85">
        <v>1</v>
      </c>
      <c r="J85">
        <v>0</v>
      </c>
      <c r="K85">
        <v>1</v>
      </c>
      <c r="L85">
        <v>1</v>
      </c>
      <c r="M85">
        <v>0</v>
      </c>
      <c r="N85">
        <v>0</v>
      </c>
      <c r="O85">
        <v>0</v>
      </c>
      <c r="P85">
        <v>0</v>
      </c>
      <c r="Q85">
        <v>0</v>
      </c>
      <c r="R85">
        <v>0</v>
      </c>
      <c r="S85">
        <v>0</v>
      </c>
      <c r="T85">
        <v>0</v>
      </c>
      <c r="U85">
        <v>1</v>
      </c>
      <c r="V85">
        <v>0</v>
      </c>
      <c r="W85">
        <v>0</v>
      </c>
      <c r="X85">
        <v>0</v>
      </c>
      <c r="Y85">
        <v>1</v>
      </c>
      <c r="Z85">
        <v>1</v>
      </c>
      <c r="AA85">
        <v>1</v>
      </c>
      <c r="AB85">
        <v>1</v>
      </c>
      <c r="AC85">
        <v>1</v>
      </c>
      <c r="AD85">
        <v>0</v>
      </c>
      <c r="AE85">
        <v>1</v>
      </c>
      <c r="AF85">
        <v>0</v>
      </c>
      <c r="AG85">
        <v>0</v>
      </c>
      <c r="AH85">
        <v>0</v>
      </c>
      <c r="AI85">
        <v>0</v>
      </c>
      <c r="AJ85">
        <v>0</v>
      </c>
      <c r="AK85">
        <v>0</v>
      </c>
      <c r="AL85">
        <v>1</v>
      </c>
      <c r="AM85">
        <v>0</v>
      </c>
      <c r="AN85">
        <v>0</v>
      </c>
      <c r="AO85">
        <v>1</v>
      </c>
      <c r="AP85">
        <v>0</v>
      </c>
      <c r="AQ85">
        <v>1</v>
      </c>
      <c r="AR85">
        <v>1</v>
      </c>
      <c r="AS85">
        <v>0</v>
      </c>
      <c r="AT85">
        <v>1</v>
      </c>
      <c r="AU85">
        <v>0</v>
      </c>
      <c r="AV85">
        <v>0</v>
      </c>
      <c r="AW85">
        <v>0</v>
      </c>
      <c r="AX85">
        <v>0</v>
      </c>
      <c r="AY85">
        <v>0</v>
      </c>
      <c r="AZ85">
        <v>0</v>
      </c>
      <c r="BA85">
        <v>0</v>
      </c>
      <c r="BB85">
        <v>0</v>
      </c>
      <c r="BC85">
        <v>1</v>
      </c>
      <c r="BD85">
        <v>0</v>
      </c>
      <c r="BE85">
        <v>0</v>
      </c>
      <c r="BF85">
        <v>1</v>
      </c>
      <c r="BG85">
        <v>1</v>
      </c>
      <c r="BH85">
        <v>0</v>
      </c>
      <c r="BI85">
        <v>0</v>
      </c>
      <c r="BJ85">
        <v>0</v>
      </c>
      <c r="BK85">
        <v>0</v>
      </c>
      <c r="BL85">
        <v>0</v>
      </c>
      <c r="BM85">
        <v>1</v>
      </c>
      <c r="BN85">
        <v>0</v>
      </c>
      <c r="BO85">
        <v>0</v>
      </c>
      <c r="BP85">
        <v>0</v>
      </c>
      <c r="BQ85">
        <v>0</v>
      </c>
      <c r="BR85">
        <v>0</v>
      </c>
      <c r="BS85">
        <v>0</v>
      </c>
      <c r="BT85">
        <v>0</v>
      </c>
      <c r="BU85">
        <v>0</v>
      </c>
      <c r="BV85">
        <v>0</v>
      </c>
      <c r="BW85">
        <v>1</v>
      </c>
      <c r="BX85">
        <v>0</v>
      </c>
      <c r="BY85">
        <v>0</v>
      </c>
      <c r="BZ85">
        <v>0</v>
      </c>
      <c r="CA85">
        <v>0</v>
      </c>
      <c r="CB85">
        <v>0</v>
      </c>
      <c r="CC85">
        <v>0</v>
      </c>
      <c r="CD85">
        <v>1</v>
      </c>
      <c r="CE85">
        <v>0</v>
      </c>
      <c r="CF85">
        <v>1</v>
      </c>
      <c r="CG85">
        <v>0</v>
      </c>
      <c r="CH85">
        <v>0</v>
      </c>
      <c r="CI85">
        <v>0</v>
      </c>
      <c r="CJ85">
        <v>0</v>
      </c>
      <c r="CK85">
        <v>0</v>
      </c>
      <c r="CL85">
        <v>0</v>
      </c>
      <c r="CM85">
        <v>0</v>
      </c>
      <c r="CN85">
        <v>0</v>
      </c>
      <c r="CO85">
        <v>0</v>
      </c>
      <c r="CP85">
        <v>0</v>
      </c>
      <c r="CQ85">
        <v>0</v>
      </c>
      <c r="CR85">
        <v>0</v>
      </c>
      <c r="CS85">
        <v>1</v>
      </c>
      <c r="CT85">
        <v>0</v>
      </c>
      <c r="CU85">
        <v>1</v>
      </c>
      <c r="CV85">
        <v>0</v>
      </c>
      <c r="CW85">
        <v>0</v>
      </c>
      <c r="CX85">
        <v>0</v>
      </c>
      <c r="CY85">
        <v>0</v>
      </c>
      <c r="CZ85">
        <v>0</v>
      </c>
      <c r="DA85">
        <v>0</v>
      </c>
      <c r="DB85">
        <v>0</v>
      </c>
      <c r="DC85">
        <v>1</v>
      </c>
      <c r="DD85">
        <v>0</v>
      </c>
      <c r="DE85">
        <v>1</v>
      </c>
      <c r="DF85">
        <v>1</v>
      </c>
      <c r="DG85">
        <v>1</v>
      </c>
      <c r="DH85">
        <v>1</v>
      </c>
      <c r="DI85">
        <v>0</v>
      </c>
      <c r="DJ85">
        <v>1</v>
      </c>
      <c r="DK85">
        <v>1</v>
      </c>
      <c r="DL85">
        <v>0</v>
      </c>
      <c r="DM85">
        <v>0</v>
      </c>
      <c r="DN85">
        <v>0</v>
      </c>
      <c r="DO85">
        <v>0</v>
      </c>
      <c r="DP85">
        <v>0</v>
      </c>
      <c r="DQ85">
        <v>0</v>
      </c>
      <c r="DR85">
        <v>0</v>
      </c>
      <c r="DS85">
        <v>0</v>
      </c>
      <c r="DT85">
        <v>1</v>
      </c>
      <c r="DU85">
        <v>0</v>
      </c>
      <c r="DV85">
        <v>0</v>
      </c>
      <c r="DW85">
        <v>0</v>
      </c>
      <c r="DX85">
        <v>0</v>
      </c>
      <c r="DY85">
        <v>1</v>
      </c>
      <c r="DZ85">
        <v>0</v>
      </c>
      <c r="EA85">
        <v>0</v>
      </c>
      <c r="EB85">
        <v>1</v>
      </c>
      <c r="EC85">
        <v>1</v>
      </c>
      <c r="ED85">
        <v>1</v>
      </c>
      <c r="EE85">
        <v>1</v>
      </c>
      <c r="EF85">
        <v>0</v>
      </c>
      <c r="EG85">
        <v>1</v>
      </c>
      <c r="EH85">
        <v>0</v>
      </c>
      <c r="EI85">
        <v>0</v>
      </c>
      <c r="EJ85">
        <v>1</v>
      </c>
      <c r="EK85">
        <v>0</v>
      </c>
      <c r="EL85">
        <v>0</v>
      </c>
      <c r="EM85">
        <v>0</v>
      </c>
      <c r="EN85">
        <v>0</v>
      </c>
      <c r="EO85">
        <v>0</v>
      </c>
      <c r="EP85">
        <v>1</v>
      </c>
      <c r="EQ85">
        <v>0</v>
      </c>
      <c r="ER85">
        <v>1</v>
      </c>
      <c r="ES85">
        <v>1</v>
      </c>
      <c r="ET85">
        <v>0</v>
      </c>
      <c r="EU85">
        <v>0</v>
      </c>
      <c r="EV85">
        <v>0</v>
      </c>
      <c r="EW85">
        <v>1</v>
      </c>
      <c r="EX85">
        <v>0</v>
      </c>
      <c r="EY85">
        <v>1</v>
      </c>
      <c r="EZ85">
        <v>0</v>
      </c>
      <c r="FA85">
        <v>0</v>
      </c>
      <c r="FB85">
        <v>0</v>
      </c>
      <c r="FC85">
        <v>1</v>
      </c>
      <c r="FD85">
        <v>0</v>
      </c>
      <c r="FE85">
        <v>0</v>
      </c>
      <c r="FF85">
        <v>0</v>
      </c>
      <c r="FG85">
        <v>0</v>
      </c>
      <c r="FH85">
        <v>0</v>
      </c>
      <c r="FI85">
        <v>0</v>
      </c>
      <c r="FJ85">
        <v>0</v>
      </c>
      <c r="FK85">
        <v>0</v>
      </c>
      <c r="FL85">
        <v>1</v>
      </c>
      <c r="FM85">
        <v>0</v>
      </c>
      <c r="FN85">
        <v>0</v>
      </c>
      <c r="FO85">
        <v>1</v>
      </c>
      <c r="FP85">
        <v>1</v>
      </c>
      <c r="FQ85">
        <v>0</v>
      </c>
      <c r="FR85">
        <v>0</v>
      </c>
      <c r="FS85">
        <v>0</v>
      </c>
      <c r="FT85">
        <v>0</v>
      </c>
      <c r="FU85">
        <v>0</v>
      </c>
      <c r="FV85">
        <v>1</v>
      </c>
      <c r="FW85">
        <v>0</v>
      </c>
      <c r="FX85">
        <v>0</v>
      </c>
      <c r="FY85">
        <v>0</v>
      </c>
      <c r="FZ85">
        <v>0</v>
      </c>
      <c r="GA85">
        <v>0</v>
      </c>
      <c r="GB85">
        <v>0</v>
      </c>
      <c r="GC85">
        <v>0</v>
      </c>
      <c r="GD85">
        <v>0</v>
      </c>
      <c r="GE85">
        <v>0</v>
      </c>
      <c r="GF85">
        <v>1</v>
      </c>
      <c r="GG85">
        <v>0</v>
      </c>
      <c r="GH85">
        <v>0</v>
      </c>
      <c r="GI85">
        <v>0</v>
      </c>
      <c r="GJ85">
        <v>0</v>
      </c>
      <c r="GK85">
        <v>0</v>
      </c>
      <c r="GL85">
        <v>0</v>
      </c>
      <c r="GM85">
        <v>1</v>
      </c>
      <c r="GN85">
        <v>0</v>
      </c>
      <c r="GO85">
        <v>1</v>
      </c>
      <c r="GP85">
        <v>0</v>
      </c>
      <c r="GQ85">
        <v>0</v>
      </c>
      <c r="GR85">
        <v>0</v>
      </c>
      <c r="GS85">
        <v>0</v>
      </c>
      <c r="GT85">
        <v>0</v>
      </c>
      <c r="GU85">
        <v>0</v>
      </c>
      <c r="GV85">
        <v>0</v>
      </c>
      <c r="GW85">
        <v>0</v>
      </c>
      <c r="GX85">
        <v>0</v>
      </c>
      <c r="GY85">
        <v>0</v>
      </c>
      <c r="GZ85">
        <v>0</v>
      </c>
      <c r="HA85">
        <v>0</v>
      </c>
      <c r="HB85">
        <v>1</v>
      </c>
      <c r="HC85">
        <v>0</v>
      </c>
      <c r="HD85">
        <v>1</v>
      </c>
      <c r="HE85">
        <v>0</v>
      </c>
      <c r="HF85">
        <v>0</v>
      </c>
      <c r="HG85">
        <v>0</v>
      </c>
      <c r="HH85">
        <v>0</v>
      </c>
      <c r="HI85">
        <v>0</v>
      </c>
      <c r="HJ85">
        <v>0</v>
      </c>
      <c r="HK85">
        <v>0</v>
      </c>
      <c r="HL85">
        <v>1</v>
      </c>
      <c r="HM85">
        <v>0</v>
      </c>
      <c r="HN85">
        <v>0</v>
      </c>
    </row>
    <row r="86" spans="1:222" x14ac:dyDescent="0.35">
      <c r="A86" t="s">
        <v>239</v>
      </c>
      <c r="B86" s="1">
        <v>43054</v>
      </c>
      <c r="C86" s="1">
        <v>43294</v>
      </c>
      <c r="D86">
        <v>2</v>
      </c>
      <c r="E86">
        <v>1</v>
      </c>
      <c r="F86">
        <v>1</v>
      </c>
      <c r="G86">
        <v>1</v>
      </c>
      <c r="H86">
        <v>1</v>
      </c>
      <c r="I86">
        <v>1</v>
      </c>
      <c r="J86">
        <v>0</v>
      </c>
      <c r="K86">
        <v>1</v>
      </c>
      <c r="L86">
        <v>1</v>
      </c>
      <c r="M86">
        <v>0</v>
      </c>
      <c r="N86">
        <v>0</v>
      </c>
      <c r="O86">
        <v>0</v>
      </c>
      <c r="P86">
        <v>0</v>
      </c>
      <c r="Q86">
        <v>0</v>
      </c>
      <c r="R86">
        <v>0</v>
      </c>
      <c r="S86">
        <v>0</v>
      </c>
      <c r="T86">
        <v>0</v>
      </c>
      <c r="U86">
        <v>1</v>
      </c>
      <c r="V86">
        <v>0</v>
      </c>
      <c r="W86">
        <v>0</v>
      </c>
      <c r="X86">
        <v>0</v>
      </c>
      <c r="Y86">
        <v>1</v>
      </c>
      <c r="Z86">
        <v>1</v>
      </c>
      <c r="AA86">
        <v>1</v>
      </c>
      <c r="AB86">
        <v>1</v>
      </c>
      <c r="AC86">
        <v>1</v>
      </c>
      <c r="AD86">
        <v>0</v>
      </c>
      <c r="AE86">
        <v>1</v>
      </c>
      <c r="AF86">
        <v>0</v>
      </c>
      <c r="AG86">
        <v>0</v>
      </c>
      <c r="AH86">
        <v>0</v>
      </c>
      <c r="AI86">
        <v>0</v>
      </c>
      <c r="AJ86">
        <v>0</v>
      </c>
      <c r="AK86">
        <v>0</v>
      </c>
      <c r="AL86">
        <v>1</v>
      </c>
      <c r="AM86">
        <v>0</v>
      </c>
      <c r="AN86">
        <v>0</v>
      </c>
      <c r="AO86">
        <v>1</v>
      </c>
      <c r="AP86">
        <v>0</v>
      </c>
      <c r="AQ86">
        <v>1</v>
      </c>
      <c r="AR86">
        <v>1</v>
      </c>
      <c r="AS86">
        <v>0</v>
      </c>
      <c r="AT86">
        <v>1</v>
      </c>
      <c r="AU86">
        <v>0</v>
      </c>
      <c r="AV86">
        <v>0</v>
      </c>
      <c r="AW86">
        <v>0</v>
      </c>
      <c r="AX86">
        <v>0</v>
      </c>
      <c r="AY86">
        <v>0</v>
      </c>
      <c r="AZ86">
        <v>0</v>
      </c>
      <c r="BA86">
        <v>0</v>
      </c>
      <c r="BB86">
        <v>0</v>
      </c>
      <c r="BC86">
        <v>1</v>
      </c>
      <c r="BD86">
        <v>0</v>
      </c>
      <c r="BE86">
        <v>0</v>
      </c>
      <c r="BF86">
        <v>1</v>
      </c>
      <c r="BG86">
        <v>1</v>
      </c>
      <c r="BH86">
        <v>0</v>
      </c>
      <c r="BI86">
        <v>0</v>
      </c>
      <c r="BJ86">
        <v>0</v>
      </c>
      <c r="BK86">
        <v>0</v>
      </c>
      <c r="BL86">
        <v>0</v>
      </c>
      <c r="BM86">
        <v>1</v>
      </c>
      <c r="BN86">
        <v>0</v>
      </c>
      <c r="BO86">
        <v>0</v>
      </c>
      <c r="BP86">
        <v>0</v>
      </c>
      <c r="BQ86">
        <v>0</v>
      </c>
      <c r="BR86">
        <v>0</v>
      </c>
      <c r="BS86">
        <v>0</v>
      </c>
      <c r="BT86">
        <v>0</v>
      </c>
      <c r="BU86">
        <v>0</v>
      </c>
      <c r="BV86">
        <v>0</v>
      </c>
      <c r="BW86">
        <v>1</v>
      </c>
      <c r="BX86">
        <v>0</v>
      </c>
      <c r="BY86">
        <v>0</v>
      </c>
      <c r="BZ86">
        <v>0</v>
      </c>
      <c r="CA86">
        <v>0</v>
      </c>
      <c r="CB86">
        <v>0</v>
      </c>
      <c r="CC86">
        <v>0</v>
      </c>
      <c r="CD86">
        <v>1</v>
      </c>
      <c r="CE86">
        <v>0</v>
      </c>
      <c r="CF86">
        <v>1</v>
      </c>
      <c r="CG86">
        <v>0</v>
      </c>
      <c r="CH86">
        <v>0</v>
      </c>
      <c r="CI86">
        <v>0</v>
      </c>
      <c r="CJ86">
        <v>0</v>
      </c>
      <c r="CK86">
        <v>0</v>
      </c>
      <c r="CL86">
        <v>0</v>
      </c>
      <c r="CM86">
        <v>0</v>
      </c>
      <c r="CN86">
        <v>0</v>
      </c>
      <c r="CO86">
        <v>0</v>
      </c>
      <c r="CP86">
        <v>0</v>
      </c>
      <c r="CQ86">
        <v>0</v>
      </c>
      <c r="CR86">
        <v>0</v>
      </c>
      <c r="CS86">
        <v>1</v>
      </c>
      <c r="CT86">
        <v>0</v>
      </c>
      <c r="CU86">
        <v>1</v>
      </c>
      <c r="CV86">
        <v>0</v>
      </c>
      <c r="CW86">
        <v>0</v>
      </c>
      <c r="CX86">
        <v>0</v>
      </c>
      <c r="CY86">
        <v>0</v>
      </c>
      <c r="CZ86">
        <v>0</v>
      </c>
      <c r="DA86">
        <v>0</v>
      </c>
      <c r="DB86">
        <v>0</v>
      </c>
      <c r="DC86">
        <v>1</v>
      </c>
      <c r="DD86">
        <v>0</v>
      </c>
      <c r="DE86">
        <v>1</v>
      </c>
      <c r="DF86">
        <v>1</v>
      </c>
      <c r="DG86">
        <v>1</v>
      </c>
      <c r="DH86">
        <v>1</v>
      </c>
      <c r="DI86">
        <v>0</v>
      </c>
      <c r="DJ86">
        <v>1</v>
      </c>
      <c r="DK86">
        <v>1</v>
      </c>
      <c r="DL86">
        <v>0</v>
      </c>
      <c r="DM86">
        <v>0</v>
      </c>
      <c r="DN86">
        <v>0</v>
      </c>
      <c r="DO86">
        <v>0</v>
      </c>
      <c r="DP86">
        <v>0</v>
      </c>
      <c r="DQ86">
        <v>0</v>
      </c>
      <c r="DR86">
        <v>0</v>
      </c>
      <c r="DS86">
        <v>0</v>
      </c>
      <c r="DT86">
        <v>1</v>
      </c>
      <c r="DU86">
        <v>0</v>
      </c>
      <c r="DV86">
        <v>0</v>
      </c>
      <c r="DW86">
        <v>0</v>
      </c>
      <c r="DX86">
        <v>0</v>
      </c>
      <c r="DY86">
        <v>1</v>
      </c>
      <c r="DZ86">
        <v>0</v>
      </c>
      <c r="EA86">
        <v>0</v>
      </c>
      <c r="EB86">
        <v>1</v>
      </c>
      <c r="EC86">
        <v>1</v>
      </c>
      <c r="ED86">
        <v>1</v>
      </c>
      <c r="EE86">
        <v>1</v>
      </c>
      <c r="EF86">
        <v>0</v>
      </c>
      <c r="EG86">
        <v>1</v>
      </c>
      <c r="EH86">
        <v>0</v>
      </c>
      <c r="EI86">
        <v>0</v>
      </c>
      <c r="EJ86">
        <v>1</v>
      </c>
      <c r="EK86">
        <v>0</v>
      </c>
      <c r="EL86">
        <v>0</v>
      </c>
      <c r="EM86">
        <v>0</v>
      </c>
      <c r="EN86">
        <v>0</v>
      </c>
      <c r="EO86">
        <v>0</v>
      </c>
      <c r="EP86">
        <v>1</v>
      </c>
      <c r="EQ86">
        <v>0</v>
      </c>
      <c r="ER86">
        <v>1</v>
      </c>
      <c r="ES86">
        <v>1</v>
      </c>
      <c r="ET86">
        <v>0</v>
      </c>
      <c r="EU86">
        <v>0</v>
      </c>
      <c r="EV86">
        <v>0</v>
      </c>
      <c r="EW86">
        <v>1</v>
      </c>
      <c r="EX86">
        <v>0</v>
      </c>
      <c r="EY86">
        <v>1</v>
      </c>
      <c r="EZ86">
        <v>0</v>
      </c>
      <c r="FA86">
        <v>0</v>
      </c>
      <c r="FB86">
        <v>0</v>
      </c>
      <c r="FC86">
        <v>1</v>
      </c>
      <c r="FD86">
        <v>0</v>
      </c>
      <c r="FE86">
        <v>0</v>
      </c>
      <c r="FF86">
        <v>0</v>
      </c>
      <c r="FG86">
        <v>0</v>
      </c>
      <c r="FH86">
        <v>0</v>
      </c>
      <c r="FI86">
        <v>0</v>
      </c>
      <c r="FJ86">
        <v>0</v>
      </c>
      <c r="FK86">
        <v>0</v>
      </c>
      <c r="FL86">
        <v>1</v>
      </c>
      <c r="FM86">
        <v>0</v>
      </c>
      <c r="FN86">
        <v>0</v>
      </c>
      <c r="FO86">
        <v>1</v>
      </c>
      <c r="FP86">
        <v>1</v>
      </c>
      <c r="FQ86">
        <v>0</v>
      </c>
      <c r="FR86">
        <v>0</v>
      </c>
      <c r="FS86">
        <v>0</v>
      </c>
      <c r="FT86">
        <v>0</v>
      </c>
      <c r="FU86">
        <v>0</v>
      </c>
      <c r="FV86">
        <v>1</v>
      </c>
      <c r="FW86">
        <v>0</v>
      </c>
      <c r="FX86">
        <v>0</v>
      </c>
      <c r="FY86">
        <v>0</v>
      </c>
      <c r="FZ86">
        <v>0</v>
      </c>
      <c r="GA86">
        <v>0</v>
      </c>
      <c r="GB86">
        <v>0</v>
      </c>
      <c r="GC86">
        <v>0</v>
      </c>
      <c r="GD86">
        <v>0</v>
      </c>
      <c r="GE86">
        <v>0</v>
      </c>
      <c r="GF86">
        <v>1</v>
      </c>
      <c r="GG86">
        <v>0</v>
      </c>
      <c r="GH86">
        <v>0</v>
      </c>
      <c r="GI86">
        <v>0</v>
      </c>
      <c r="GJ86">
        <v>0</v>
      </c>
      <c r="GK86">
        <v>0</v>
      </c>
      <c r="GL86">
        <v>0</v>
      </c>
      <c r="GM86">
        <v>1</v>
      </c>
      <c r="GN86">
        <v>0</v>
      </c>
      <c r="GO86">
        <v>1</v>
      </c>
      <c r="GP86">
        <v>0</v>
      </c>
      <c r="GQ86">
        <v>0</v>
      </c>
      <c r="GR86">
        <v>0</v>
      </c>
      <c r="GS86">
        <v>0</v>
      </c>
      <c r="GT86">
        <v>0</v>
      </c>
      <c r="GU86">
        <v>0</v>
      </c>
      <c r="GV86">
        <v>0</v>
      </c>
      <c r="GW86">
        <v>0</v>
      </c>
      <c r="GX86">
        <v>0</v>
      </c>
      <c r="GY86">
        <v>0</v>
      </c>
      <c r="GZ86">
        <v>0</v>
      </c>
      <c r="HA86">
        <v>0</v>
      </c>
      <c r="HB86">
        <v>1</v>
      </c>
      <c r="HC86">
        <v>0</v>
      </c>
      <c r="HD86">
        <v>1</v>
      </c>
      <c r="HE86">
        <v>0</v>
      </c>
      <c r="HF86">
        <v>0</v>
      </c>
      <c r="HG86">
        <v>0</v>
      </c>
      <c r="HH86">
        <v>0</v>
      </c>
      <c r="HI86">
        <v>0</v>
      </c>
      <c r="HJ86">
        <v>0</v>
      </c>
      <c r="HK86">
        <v>0</v>
      </c>
      <c r="HL86">
        <v>1</v>
      </c>
      <c r="HM86">
        <v>0</v>
      </c>
      <c r="HN86">
        <v>0</v>
      </c>
    </row>
    <row r="87" spans="1:222" x14ac:dyDescent="0.35">
      <c r="A87" t="s">
        <v>239</v>
      </c>
      <c r="B87" s="1">
        <v>43295</v>
      </c>
      <c r="C87" s="1">
        <v>43342</v>
      </c>
      <c r="D87">
        <v>2</v>
      </c>
      <c r="E87">
        <v>1</v>
      </c>
      <c r="F87">
        <v>1</v>
      </c>
      <c r="G87">
        <v>1</v>
      </c>
      <c r="H87">
        <v>1</v>
      </c>
      <c r="I87">
        <v>1</v>
      </c>
      <c r="J87">
        <v>0</v>
      </c>
      <c r="K87">
        <v>1</v>
      </c>
      <c r="L87">
        <v>1</v>
      </c>
      <c r="M87">
        <v>0</v>
      </c>
      <c r="N87">
        <v>0</v>
      </c>
      <c r="O87">
        <v>0</v>
      </c>
      <c r="P87">
        <v>0</v>
      </c>
      <c r="Q87">
        <v>0</v>
      </c>
      <c r="R87">
        <v>0</v>
      </c>
      <c r="S87">
        <v>0</v>
      </c>
      <c r="T87">
        <v>0</v>
      </c>
      <c r="U87">
        <v>1</v>
      </c>
      <c r="V87">
        <v>0</v>
      </c>
      <c r="W87">
        <v>0</v>
      </c>
      <c r="X87">
        <v>0</v>
      </c>
      <c r="Y87">
        <v>1</v>
      </c>
      <c r="Z87">
        <v>1</v>
      </c>
      <c r="AA87">
        <v>1</v>
      </c>
      <c r="AB87">
        <v>1</v>
      </c>
      <c r="AC87">
        <v>1</v>
      </c>
      <c r="AD87">
        <v>0</v>
      </c>
      <c r="AE87">
        <v>1</v>
      </c>
      <c r="AF87">
        <v>0</v>
      </c>
      <c r="AG87">
        <v>0</v>
      </c>
      <c r="AH87">
        <v>0</v>
      </c>
      <c r="AI87">
        <v>0</v>
      </c>
      <c r="AJ87">
        <v>0</v>
      </c>
      <c r="AK87">
        <v>0</v>
      </c>
      <c r="AL87">
        <v>1</v>
      </c>
      <c r="AM87">
        <v>0</v>
      </c>
      <c r="AN87">
        <v>0</v>
      </c>
      <c r="AO87">
        <v>1</v>
      </c>
      <c r="AP87">
        <v>0</v>
      </c>
      <c r="AQ87">
        <v>1</v>
      </c>
      <c r="AR87">
        <v>1</v>
      </c>
      <c r="AS87">
        <v>0</v>
      </c>
      <c r="AT87">
        <v>1</v>
      </c>
      <c r="AU87">
        <v>0</v>
      </c>
      <c r="AV87">
        <v>0</v>
      </c>
      <c r="AW87">
        <v>0</v>
      </c>
      <c r="AX87">
        <v>0</v>
      </c>
      <c r="AY87">
        <v>0</v>
      </c>
      <c r="AZ87">
        <v>0</v>
      </c>
      <c r="BA87">
        <v>0</v>
      </c>
      <c r="BB87">
        <v>0</v>
      </c>
      <c r="BC87">
        <v>1</v>
      </c>
      <c r="BD87">
        <v>0</v>
      </c>
      <c r="BE87">
        <v>0</v>
      </c>
      <c r="BF87">
        <v>1</v>
      </c>
      <c r="BG87">
        <v>1</v>
      </c>
      <c r="BH87">
        <v>0</v>
      </c>
      <c r="BI87">
        <v>0</v>
      </c>
      <c r="BJ87">
        <v>0</v>
      </c>
      <c r="BK87">
        <v>0</v>
      </c>
      <c r="BL87">
        <v>0</v>
      </c>
      <c r="BM87">
        <v>1</v>
      </c>
      <c r="BN87">
        <v>0</v>
      </c>
      <c r="BO87">
        <v>0</v>
      </c>
      <c r="BP87">
        <v>0</v>
      </c>
      <c r="BQ87">
        <v>0</v>
      </c>
      <c r="BR87">
        <v>0</v>
      </c>
      <c r="BS87">
        <v>0</v>
      </c>
      <c r="BT87">
        <v>0</v>
      </c>
      <c r="BU87">
        <v>0</v>
      </c>
      <c r="BV87">
        <v>0</v>
      </c>
      <c r="BW87">
        <v>1</v>
      </c>
      <c r="BX87">
        <v>0</v>
      </c>
      <c r="BY87">
        <v>0</v>
      </c>
      <c r="BZ87">
        <v>0</v>
      </c>
      <c r="CA87">
        <v>0</v>
      </c>
      <c r="CB87">
        <v>0</v>
      </c>
      <c r="CC87">
        <v>0</v>
      </c>
      <c r="CD87">
        <v>1</v>
      </c>
      <c r="CE87">
        <v>0</v>
      </c>
      <c r="CF87">
        <v>1</v>
      </c>
      <c r="CG87">
        <v>0</v>
      </c>
      <c r="CH87">
        <v>0</v>
      </c>
      <c r="CI87">
        <v>0</v>
      </c>
      <c r="CJ87">
        <v>0</v>
      </c>
      <c r="CK87">
        <v>0</v>
      </c>
      <c r="CL87">
        <v>0</v>
      </c>
      <c r="CM87">
        <v>0</v>
      </c>
      <c r="CN87">
        <v>0</v>
      </c>
      <c r="CO87">
        <v>0</v>
      </c>
      <c r="CP87">
        <v>0</v>
      </c>
      <c r="CQ87">
        <v>0</v>
      </c>
      <c r="CR87">
        <v>0</v>
      </c>
      <c r="CS87">
        <v>1</v>
      </c>
      <c r="CT87">
        <v>0</v>
      </c>
      <c r="CU87">
        <v>1</v>
      </c>
      <c r="CV87">
        <v>0</v>
      </c>
      <c r="CW87">
        <v>0</v>
      </c>
      <c r="CX87">
        <v>0</v>
      </c>
      <c r="CY87">
        <v>0</v>
      </c>
      <c r="CZ87">
        <v>0</v>
      </c>
      <c r="DA87">
        <v>0</v>
      </c>
      <c r="DB87">
        <v>0</v>
      </c>
      <c r="DC87">
        <v>1</v>
      </c>
      <c r="DD87">
        <v>0</v>
      </c>
      <c r="DE87">
        <v>1</v>
      </c>
      <c r="DF87">
        <v>1</v>
      </c>
      <c r="DG87">
        <v>1</v>
      </c>
      <c r="DH87">
        <v>1</v>
      </c>
      <c r="DI87">
        <v>0</v>
      </c>
      <c r="DJ87">
        <v>1</v>
      </c>
      <c r="DK87">
        <v>1</v>
      </c>
      <c r="DL87">
        <v>0</v>
      </c>
      <c r="DM87">
        <v>0</v>
      </c>
      <c r="DN87">
        <v>0</v>
      </c>
      <c r="DO87">
        <v>0</v>
      </c>
      <c r="DP87">
        <v>0</v>
      </c>
      <c r="DQ87">
        <v>0</v>
      </c>
      <c r="DR87">
        <v>0</v>
      </c>
      <c r="DS87">
        <v>0</v>
      </c>
      <c r="DT87">
        <v>1</v>
      </c>
      <c r="DU87">
        <v>0</v>
      </c>
      <c r="DV87">
        <v>0</v>
      </c>
      <c r="DW87">
        <v>0</v>
      </c>
      <c r="DX87">
        <v>0</v>
      </c>
      <c r="DY87">
        <v>1</v>
      </c>
      <c r="DZ87">
        <v>0</v>
      </c>
      <c r="EA87">
        <v>0</v>
      </c>
      <c r="EB87">
        <v>1</v>
      </c>
      <c r="EC87">
        <v>1</v>
      </c>
      <c r="ED87">
        <v>1</v>
      </c>
      <c r="EE87">
        <v>1</v>
      </c>
      <c r="EF87">
        <v>0</v>
      </c>
      <c r="EG87">
        <v>1</v>
      </c>
      <c r="EH87">
        <v>0</v>
      </c>
      <c r="EI87">
        <v>0</v>
      </c>
      <c r="EJ87">
        <v>1</v>
      </c>
      <c r="EK87">
        <v>0</v>
      </c>
      <c r="EL87">
        <v>0</v>
      </c>
      <c r="EM87">
        <v>0</v>
      </c>
      <c r="EN87">
        <v>0</v>
      </c>
      <c r="EO87">
        <v>0</v>
      </c>
      <c r="EP87">
        <v>1</v>
      </c>
      <c r="EQ87">
        <v>0</v>
      </c>
      <c r="ER87">
        <v>1</v>
      </c>
      <c r="ES87">
        <v>1</v>
      </c>
      <c r="ET87">
        <v>0</v>
      </c>
      <c r="EU87">
        <v>0</v>
      </c>
      <c r="EV87">
        <v>0</v>
      </c>
      <c r="EW87">
        <v>1</v>
      </c>
      <c r="EX87">
        <v>0</v>
      </c>
      <c r="EY87">
        <v>1</v>
      </c>
      <c r="EZ87">
        <v>0</v>
      </c>
      <c r="FA87">
        <v>0</v>
      </c>
      <c r="FB87">
        <v>0</v>
      </c>
      <c r="FC87">
        <v>1</v>
      </c>
      <c r="FD87">
        <v>0</v>
      </c>
      <c r="FE87">
        <v>0</v>
      </c>
      <c r="FF87">
        <v>0</v>
      </c>
      <c r="FG87">
        <v>0</v>
      </c>
      <c r="FH87">
        <v>0</v>
      </c>
      <c r="FI87">
        <v>0</v>
      </c>
      <c r="FJ87">
        <v>0</v>
      </c>
      <c r="FK87">
        <v>0</v>
      </c>
      <c r="FL87">
        <v>1</v>
      </c>
      <c r="FM87">
        <v>0</v>
      </c>
      <c r="FN87">
        <v>0</v>
      </c>
      <c r="FO87">
        <v>1</v>
      </c>
      <c r="FP87">
        <v>1</v>
      </c>
      <c r="FQ87">
        <v>0</v>
      </c>
      <c r="FR87">
        <v>0</v>
      </c>
      <c r="FS87">
        <v>0</v>
      </c>
      <c r="FT87">
        <v>0</v>
      </c>
      <c r="FU87">
        <v>0</v>
      </c>
      <c r="FV87">
        <v>1</v>
      </c>
      <c r="FW87">
        <v>0</v>
      </c>
      <c r="FX87">
        <v>0</v>
      </c>
      <c r="FY87">
        <v>0</v>
      </c>
      <c r="FZ87">
        <v>0</v>
      </c>
      <c r="GA87">
        <v>0</v>
      </c>
      <c r="GB87">
        <v>0</v>
      </c>
      <c r="GC87">
        <v>0</v>
      </c>
      <c r="GD87">
        <v>0</v>
      </c>
      <c r="GE87">
        <v>0</v>
      </c>
      <c r="GF87">
        <v>1</v>
      </c>
      <c r="GG87">
        <v>0</v>
      </c>
      <c r="GH87">
        <v>0</v>
      </c>
      <c r="GI87">
        <v>0</v>
      </c>
      <c r="GJ87">
        <v>0</v>
      </c>
      <c r="GK87">
        <v>0</v>
      </c>
      <c r="GL87">
        <v>0</v>
      </c>
      <c r="GM87">
        <v>1</v>
      </c>
      <c r="GN87">
        <v>0</v>
      </c>
      <c r="GO87">
        <v>1</v>
      </c>
      <c r="GP87">
        <v>0</v>
      </c>
      <c r="GQ87">
        <v>0</v>
      </c>
      <c r="GR87">
        <v>0</v>
      </c>
      <c r="GS87">
        <v>0</v>
      </c>
      <c r="GT87">
        <v>0</v>
      </c>
      <c r="GU87">
        <v>0</v>
      </c>
      <c r="GV87">
        <v>0</v>
      </c>
      <c r="GW87">
        <v>0</v>
      </c>
      <c r="GX87">
        <v>0</v>
      </c>
      <c r="GY87">
        <v>0</v>
      </c>
      <c r="GZ87">
        <v>0</v>
      </c>
      <c r="HA87">
        <v>0</v>
      </c>
      <c r="HB87">
        <v>1</v>
      </c>
      <c r="HC87">
        <v>0</v>
      </c>
      <c r="HD87">
        <v>1</v>
      </c>
      <c r="HE87">
        <v>0</v>
      </c>
      <c r="HF87">
        <v>0</v>
      </c>
      <c r="HG87">
        <v>0</v>
      </c>
      <c r="HH87">
        <v>0</v>
      </c>
      <c r="HI87">
        <v>0</v>
      </c>
      <c r="HJ87">
        <v>0</v>
      </c>
      <c r="HK87">
        <v>0</v>
      </c>
      <c r="HL87">
        <v>1</v>
      </c>
      <c r="HM87">
        <v>0</v>
      </c>
      <c r="HN87">
        <v>0</v>
      </c>
    </row>
    <row r="88" spans="1:222" x14ac:dyDescent="0.35">
      <c r="A88" t="s">
        <v>239</v>
      </c>
      <c r="B88" s="1">
        <v>43343</v>
      </c>
      <c r="C88" s="1">
        <v>43430</v>
      </c>
      <c r="D88">
        <v>2</v>
      </c>
      <c r="E88">
        <v>1</v>
      </c>
      <c r="F88">
        <v>1</v>
      </c>
      <c r="G88">
        <v>1</v>
      </c>
      <c r="H88">
        <v>1</v>
      </c>
      <c r="I88">
        <v>1</v>
      </c>
      <c r="J88">
        <v>0</v>
      </c>
      <c r="K88">
        <v>1</v>
      </c>
      <c r="L88">
        <v>1</v>
      </c>
      <c r="M88">
        <v>0</v>
      </c>
      <c r="N88">
        <v>0</v>
      </c>
      <c r="O88">
        <v>0</v>
      </c>
      <c r="P88">
        <v>0</v>
      </c>
      <c r="Q88">
        <v>0</v>
      </c>
      <c r="R88">
        <v>0</v>
      </c>
      <c r="S88">
        <v>0</v>
      </c>
      <c r="T88">
        <v>0</v>
      </c>
      <c r="U88">
        <v>1</v>
      </c>
      <c r="V88">
        <v>0</v>
      </c>
      <c r="W88">
        <v>0</v>
      </c>
      <c r="X88">
        <v>0</v>
      </c>
      <c r="Y88">
        <v>1</v>
      </c>
      <c r="Z88">
        <v>1</v>
      </c>
      <c r="AA88">
        <v>1</v>
      </c>
      <c r="AB88">
        <v>1</v>
      </c>
      <c r="AC88">
        <v>1</v>
      </c>
      <c r="AD88">
        <v>0</v>
      </c>
      <c r="AE88">
        <v>1</v>
      </c>
      <c r="AF88">
        <v>0</v>
      </c>
      <c r="AG88">
        <v>0</v>
      </c>
      <c r="AH88">
        <v>0</v>
      </c>
      <c r="AI88">
        <v>0</v>
      </c>
      <c r="AJ88">
        <v>0</v>
      </c>
      <c r="AK88">
        <v>1</v>
      </c>
      <c r="AL88">
        <v>1</v>
      </c>
      <c r="AM88">
        <v>0</v>
      </c>
      <c r="AN88">
        <v>0</v>
      </c>
      <c r="AO88">
        <v>1</v>
      </c>
      <c r="AP88">
        <v>0</v>
      </c>
      <c r="AQ88">
        <v>1</v>
      </c>
      <c r="AR88">
        <v>1</v>
      </c>
      <c r="AS88">
        <v>0</v>
      </c>
      <c r="AT88">
        <v>1</v>
      </c>
      <c r="AU88">
        <v>0</v>
      </c>
      <c r="AV88">
        <v>0</v>
      </c>
      <c r="AW88">
        <v>0</v>
      </c>
      <c r="AX88">
        <v>0</v>
      </c>
      <c r="AY88">
        <v>0</v>
      </c>
      <c r="AZ88">
        <v>0</v>
      </c>
      <c r="BA88">
        <v>0</v>
      </c>
      <c r="BB88">
        <v>0</v>
      </c>
      <c r="BC88">
        <v>1</v>
      </c>
      <c r="BD88">
        <v>0</v>
      </c>
      <c r="BE88">
        <v>0</v>
      </c>
      <c r="BF88">
        <v>1</v>
      </c>
      <c r="BG88">
        <v>1</v>
      </c>
      <c r="BH88">
        <v>0</v>
      </c>
      <c r="BI88">
        <v>0</v>
      </c>
      <c r="BJ88">
        <v>0</v>
      </c>
      <c r="BK88">
        <v>0</v>
      </c>
      <c r="BL88">
        <v>0</v>
      </c>
      <c r="BM88">
        <v>1</v>
      </c>
      <c r="BN88">
        <v>0</v>
      </c>
      <c r="BO88">
        <v>0</v>
      </c>
      <c r="BP88">
        <v>0</v>
      </c>
      <c r="BQ88">
        <v>0</v>
      </c>
      <c r="BR88">
        <v>0</v>
      </c>
      <c r="BS88">
        <v>0</v>
      </c>
      <c r="BT88">
        <v>0</v>
      </c>
      <c r="BU88">
        <v>0</v>
      </c>
      <c r="BV88">
        <v>0</v>
      </c>
      <c r="BW88">
        <v>1</v>
      </c>
      <c r="BX88">
        <v>0</v>
      </c>
      <c r="BY88">
        <v>0</v>
      </c>
      <c r="BZ88">
        <v>0</v>
      </c>
      <c r="CA88">
        <v>0</v>
      </c>
      <c r="CB88">
        <v>0</v>
      </c>
      <c r="CC88">
        <v>0</v>
      </c>
      <c r="CD88">
        <v>1</v>
      </c>
      <c r="CE88">
        <v>0</v>
      </c>
      <c r="CF88">
        <v>1</v>
      </c>
      <c r="CG88">
        <v>0</v>
      </c>
      <c r="CH88">
        <v>0</v>
      </c>
      <c r="CI88">
        <v>0</v>
      </c>
      <c r="CJ88">
        <v>0</v>
      </c>
      <c r="CK88">
        <v>0</v>
      </c>
      <c r="CL88">
        <v>0</v>
      </c>
      <c r="CM88">
        <v>0</v>
      </c>
      <c r="CN88">
        <v>0</v>
      </c>
      <c r="CO88">
        <v>0</v>
      </c>
      <c r="CP88">
        <v>0</v>
      </c>
      <c r="CQ88">
        <v>0</v>
      </c>
      <c r="CR88">
        <v>0</v>
      </c>
      <c r="CS88">
        <v>1</v>
      </c>
      <c r="CT88">
        <v>0</v>
      </c>
      <c r="CU88">
        <v>1</v>
      </c>
      <c r="CV88">
        <v>0</v>
      </c>
      <c r="CW88">
        <v>0</v>
      </c>
      <c r="CX88">
        <v>0</v>
      </c>
      <c r="CY88">
        <v>0</v>
      </c>
      <c r="CZ88">
        <v>0</v>
      </c>
      <c r="DA88">
        <v>0</v>
      </c>
      <c r="DB88">
        <v>0</v>
      </c>
      <c r="DC88">
        <v>1</v>
      </c>
      <c r="DD88">
        <v>0</v>
      </c>
      <c r="DE88">
        <v>1</v>
      </c>
      <c r="DF88">
        <v>1</v>
      </c>
      <c r="DG88">
        <v>1</v>
      </c>
      <c r="DH88">
        <v>1</v>
      </c>
      <c r="DI88">
        <v>0</v>
      </c>
      <c r="DJ88">
        <v>1</v>
      </c>
      <c r="DK88">
        <v>1</v>
      </c>
      <c r="DL88">
        <v>0</v>
      </c>
      <c r="DM88">
        <v>0</v>
      </c>
      <c r="DN88">
        <v>0</v>
      </c>
      <c r="DO88">
        <v>0</v>
      </c>
      <c r="DP88">
        <v>0</v>
      </c>
      <c r="DQ88">
        <v>0</v>
      </c>
      <c r="DR88">
        <v>0</v>
      </c>
      <c r="DS88">
        <v>0</v>
      </c>
      <c r="DT88">
        <v>1</v>
      </c>
      <c r="DU88">
        <v>0</v>
      </c>
      <c r="DV88">
        <v>0</v>
      </c>
      <c r="DW88">
        <v>0</v>
      </c>
      <c r="DX88">
        <v>0</v>
      </c>
      <c r="DY88">
        <v>1</v>
      </c>
      <c r="DZ88">
        <v>0</v>
      </c>
      <c r="EA88">
        <v>0</v>
      </c>
      <c r="EB88">
        <v>1</v>
      </c>
      <c r="EC88">
        <v>1</v>
      </c>
      <c r="ED88">
        <v>1</v>
      </c>
      <c r="EE88">
        <v>1</v>
      </c>
      <c r="EF88">
        <v>0</v>
      </c>
      <c r="EG88">
        <v>1</v>
      </c>
      <c r="EH88">
        <v>0</v>
      </c>
      <c r="EI88">
        <v>1</v>
      </c>
      <c r="EJ88">
        <v>1</v>
      </c>
      <c r="EK88">
        <v>0</v>
      </c>
      <c r="EL88">
        <v>0</v>
      </c>
      <c r="EM88">
        <v>0</v>
      </c>
      <c r="EN88">
        <v>0</v>
      </c>
      <c r="EO88">
        <v>0</v>
      </c>
      <c r="EP88">
        <v>1</v>
      </c>
      <c r="EQ88">
        <v>0</v>
      </c>
      <c r="ER88">
        <v>1</v>
      </c>
      <c r="ES88">
        <v>1</v>
      </c>
      <c r="ET88">
        <v>0</v>
      </c>
      <c r="EU88">
        <v>0</v>
      </c>
      <c r="EV88">
        <v>0</v>
      </c>
      <c r="EW88">
        <v>1</v>
      </c>
      <c r="EX88">
        <v>0</v>
      </c>
      <c r="EY88">
        <v>1</v>
      </c>
      <c r="EZ88">
        <v>0</v>
      </c>
      <c r="FA88">
        <v>0</v>
      </c>
      <c r="FB88">
        <v>0</v>
      </c>
      <c r="FC88">
        <v>1</v>
      </c>
      <c r="FD88">
        <v>0</v>
      </c>
      <c r="FE88">
        <v>0</v>
      </c>
      <c r="FF88">
        <v>0</v>
      </c>
      <c r="FG88">
        <v>0</v>
      </c>
      <c r="FH88">
        <v>0</v>
      </c>
      <c r="FI88">
        <v>0</v>
      </c>
      <c r="FJ88">
        <v>0</v>
      </c>
      <c r="FK88">
        <v>0</v>
      </c>
      <c r="FL88">
        <v>1</v>
      </c>
      <c r="FM88">
        <v>0</v>
      </c>
      <c r="FN88">
        <v>0</v>
      </c>
      <c r="FO88">
        <v>1</v>
      </c>
      <c r="FP88">
        <v>1</v>
      </c>
      <c r="FQ88">
        <v>0</v>
      </c>
      <c r="FR88">
        <v>0</v>
      </c>
      <c r="FS88">
        <v>0</v>
      </c>
      <c r="FT88">
        <v>0</v>
      </c>
      <c r="FU88">
        <v>0</v>
      </c>
      <c r="FV88">
        <v>1</v>
      </c>
      <c r="FW88">
        <v>0</v>
      </c>
      <c r="FX88">
        <v>0</v>
      </c>
      <c r="FY88">
        <v>0</v>
      </c>
      <c r="FZ88">
        <v>0</v>
      </c>
      <c r="GA88">
        <v>0</v>
      </c>
      <c r="GB88">
        <v>0</v>
      </c>
      <c r="GC88">
        <v>0</v>
      </c>
      <c r="GD88">
        <v>0</v>
      </c>
      <c r="GE88">
        <v>0</v>
      </c>
      <c r="GF88">
        <v>1</v>
      </c>
      <c r="GG88">
        <v>0</v>
      </c>
      <c r="GH88">
        <v>0</v>
      </c>
      <c r="GI88">
        <v>0</v>
      </c>
      <c r="GJ88">
        <v>0</v>
      </c>
      <c r="GK88">
        <v>0</v>
      </c>
      <c r="GL88">
        <v>0</v>
      </c>
      <c r="GM88">
        <v>1</v>
      </c>
      <c r="GN88">
        <v>0</v>
      </c>
      <c r="GO88">
        <v>1</v>
      </c>
      <c r="GP88">
        <v>0</v>
      </c>
      <c r="GQ88">
        <v>0</v>
      </c>
      <c r="GR88">
        <v>0</v>
      </c>
      <c r="GS88">
        <v>0</v>
      </c>
      <c r="GT88">
        <v>0</v>
      </c>
      <c r="GU88">
        <v>0</v>
      </c>
      <c r="GV88">
        <v>0</v>
      </c>
      <c r="GW88">
        <v>0</v>
      </c>
      <c r="GX88">
        <v>0</v>
      </c>
      <c r="GY88">
        <v>0</v>
      </c>
      <c r="GZ88">
        <v>0</v>
      </c>
      <c r="HA88">
        <v>0</v>
      </c>
      <c r="HB88">
        <v>1</v>
      </c>
      <c r="HC88">
        <v>0</v>
      </c>
      <c r="HD88">
        <v>1</v>
      </c>
      <c r="HE88">
        <v>0</v>
      </c>
      <c r="HF88">
        <v>0</v>
      </c>
      <c r="HG88">
        <v>0</v>
      </c>
      <c r="HH88">
        <v>0</v>
      </c>
      <c r="HI88">
        <v>0</v>
      </c>
      <c r="HJ88">
        <v>0</v>
      </c>
      <c r="HK88">
        <v>0</v>
      </c>
      <c r="HL88">
        <v>1</v>
      </c>
      <c r="HM88">
        <v>0</v>
      </c>
      <c r="HN88">
        <v>0</v>
      </c>
    </row>
    <row r="89" spans="1:222" x14ac:dyDescent="0.35">
      <c r="A89" t="s">
        <v>239</v>
      </c>
      <c r="B89" s="1">
        <v>43431</v>
      </c>
      <c r="C89" s="1">
        <v>43445</v>
      </c>
      <c r="D89">
        <v>2</v>
      </c>
      <c r="E89">
        <v>1</v>
      </c>
      <c r="F89">
        <v>1</v>
      </c>
      <c r="G89">
        <v>1</v>
      </c>
      <c r="H89">
        <v>1</v>
      </c>
      <c r="I89">
        <v>1</v>
      </c>
      <c r="J89">
        <v>0</v>
      </c>
      <c r="K89">
        <v>1</v>
      </c>
      <c r="L89">
        <v>1</v>
      </c>
      <c r="M89">
        <v>0</v>
      </c>
      <c r="N89">
        <v>0</v>
      </c>
      <c r="O89">
        <v>0</v>
      </c>
      <c r="P89">
        <v>0</v>
      </c>
      <c r="Q89">
        <v>0</v>
      </c>
      <c r="R89">
        <v>0</v>
      </c>
      <c r="S89">
        <v>0</v>
      </c>
      <c r="T89">
        <v>0</v>
      </c>
      <c r="U89">
        <v>1</v>
      </c>
      <c r="V89">
        <v>0</v>
      </c>
      <c r="W89">
        <v>0</v>
      </c>
      <c r="X89">
        <v>0</v>
      </c>
      <c r="Y89">
        <v>1</v>
      </c>
      <c r="Z89">
        <v>1</v>
      </c>
      <c r="AA89">
        <v>1</v>
      </c>
      <c r="AB89">
        <v>1</v>
      </c>
      <c r="AC89">
        <v>1</v>
      </c>
      <c r="AD89">
        <v>0</v>
      </c>
      <c r="AE89">
        <v>1</v>
      </c>
      <c r="AF89">
        <v>0</v>
      </c>
      <c r="AG89">
        <v>0</v>
      </c>
      <c r="AH89">
        <v>0</v>
      </c>
      <c r="AI89">
        <v>0</v>
      </c>
      <c r="AJ89">
        <v>0</v>
      </c>
      <c r="AK89">
        <v>1</v>
      </c>
      <c r="AL89">
        <v>1</v>
      </c>
      <c r="AM89">
        <v>0</v>
      </c>
      <c r="AN89">
        <v>0</v>
      </c>
      <c r="AO89">
        <v>1</v>
      </c>
      <c r="AP89">
        <v>0</v>
      </c>
      <c r="AQ89">
        <v>1</v>
      </c>
      <c r="AR89">
        <v>1</v>
      </c>
      <c r="AS89">
        <v>0</v>
      </c>
      <c r="AT89">
        <v>1</v>
      </c>
      <c r="AU89">
        <v>0</v>
      </c>
      <c r="AV89">
        <v>0</v>
      </c>
      <c r="AW89">
        <v>0</v>
      </c>
      <c r="AX89">
        <v>0</v>
      </c>
      <c r="AY89">
        <v>0</v>
      </c>
      <c r="AZ89">
        <v>0</v>
      </c>
      <c r="BA89">
        <v>0</v>
      </c>
      <c r="BB89">
        <v>0</v>
      </c>
      <c r="BC89">
        <v>1</v>
      </c>
      <c r="BD89">
        <v>0</v>
      </c>
      <c r="BE89">
        <v>0</v>
      </c>
      <c r="BF89">
        <v>1</v>
      </c>
      <c r="BG89">
        <v>1</v>
      </c>
      <c r="BH89">
        <v>0</v>
      </c>
      <c r="BI89">
        <v>0</v>
      </c>
      <c r="BJ89">
        <v>0</v>
      </c>
      <c r="BK89">
        <v>0</v>
      </c>
      <c r="BL89">
        <v>0</v>
      </c>
      <c r="BM89">
        <v>1</v>
      </c>
      <c r="BN89">
        <v>0</v>
      </c>
      <c r="BO89">
        <v>0</v>
      </c>
      <c r="BP89">
        <v>0</v>
      </c>
      <c r="BQ89">
        <v>0</v>
      </c>
      <c r="BR89">
        <v>0</v>
      </c>
      <c r="BS89">
        <v>0</v>
      </c>
      <c r="BT89">
        <v>0</v>
      </c>
      <c r="BU89">
        <v>0</v>
      </c>
      <c r="BV89">
        <v>0</v>
      </c>
      <c r="BW89">
        <v>1</v>
      </c>
      <c r="BX89">
        <v>0</v>
      </c>
      <c r="BY89">
        <v>0</v>
      </c>
      <c r="BZ89">
        <v>0</v>
      </c>
      <c r="CA89">
        <v>0</v>
      </c>
      <c r="CB89">
        <v>0</v>
      </c>
      <c r="CC89">
        <v>0</v>
      </c>
      <c r="CD89">
        <v>1</v>
      </c>
      <c r="CE89">
        <v>0</v>
      </c>
      <c r="CF89">
        <v>1</v>
      </c>
      <c r="CG89">
        <v>0</v>
      </c>
      <c r="CH89">
        <v>0</v>
      </c>
      <c r="CI89">
        <v>0</v>
      </c>
      <c r="CJ89">
        <v>0</v>
      </c>
      <c r="CK89">
        <v>0</v>
      </c>
      <c r="CL89">
        <v>0</v>
      </c>
      <c r="CM89">
        <v>0</v>
      </c>
      <c r="CN89">
        <v>0</v>
      </c>
      <c r="CO89">
        <v>0</v>
      </c>
      <c r="CP89">
        <v>0</v>
      </c>
      <c r="CQ89">
        <v>0</v>
      </c>
      <c r="CR89">
        <v>0</v>
      </c>
      <c r="CS89">
        <v>1</v>
      </c>
      <c r="CT89">
        <v>0</v>
      </c>
      <c r="CU89">
        <v>1</v>
      </c>
      <c r="CV89">
        <v>0</v>
      </c>
      <c r="CW89">
        <v>0</v>
      </c>
      <c r="CX89">
        <v>0</v>
      </c>
      <c r="CY89">
        <v>0</v>
      </c>
      <c r="CZ89">
        <v>0</v>
      </c>
      <c r="DA89">
        <v>0</v>
      </c>
      <c r="DB89">
        <v>0</v>
      </c>
      <c r="DC89">
        <v>1</v>
      </c>
      <c r="DD89">
        <v>0</v>
      </c>
      <c r="DE89">
        <v>1</v>
      </c>
      <c r="DF89">
        <v>1</v>
      </c>
      <c r="DG89">
        <v>1</v>
      </c>
      <c r="DH89">
        <v>1</v>
      </c>
      <c r="DI89">
        <v>0</v>
      </c>
      <c r="DJ89">
        <v>1</v>
      </c>
      <c r="DK89">
        <v>1</v>
      </c>
      <c r="DL89">
        <v>0</v>
      </c>
      <c r="DM89">
        <v>0</v>
      </c>
      <c r="DN89">
        <v>0</v>
      </c>
      <c r="DO89">
        <v>0</v>
      </c>
      <c r="DP89">
        <v>0</v>
      </c>
      <c r="DQ89">
        <v>0</v>
      </c>
      <c r="DR89">
        <v>0</v>
      </c>
      <c r="DS89">
        <v>0</v>
      </c>
      <c r="DT89">
        <v>1</v>
      </c>
      <c r="DU89">
        <v>0</v>
      </c>
      <c r="DV89">
        <v>0</v>
      </c>
      <c r="DW89">
        <v>0</v>
      </c>
      <c r="DX89">
        <v>0</v>
      </c>
      <c r="DY89">
        <v>1</v>
      </c>
      <c r="DZ89">
        <v>0</v>
      </c>
      <c r="EA89">
        <v>0</v>
      </c>
      <c r="EB89">
        <v>1</v>
      </c>
      <c r="EC89">
        <v>1</v>
      </c>
      <c r="ED89">
        <v>1</v>
      </c>
      <c r="EE89">
        <v>1</v>
      </c>
      <c r="EF89">
        <v>0</v>
      </c>
      <c r="EG89">
        <v>1</v>
      </c>
      <c r="EH89">
        <v>0</v>
      </c>
      <c r="EI89">
        <v>1</v>
      </c>
      <c r="EJ89">
        <v>1</v>
      </c>
      <c r="EK89">
        <v>0</v>
      </c>
      <c r="EL89">
        <v>0</v>
      </c>
      <c r="EM89">
        <v>0</v>
      </c>
      <c r="EN89">
        <v>0</v>
      </c>
      <c r="EO89">
        <v>0</v>
      </c>
      <c r="EP89">
        <v>1</v>
      </c>
      <c r="EQ89">
        <v>0</v>
      </c>
      <c r="ER89">
        <v>1</v>
      </c>
      <c r="ES89">
        <v>1</v>
      </c>
      <c r="ET89">
        <v>0</v>
      </c>
      <c r="EU89">
        <v>0</v>
      </c>
      <c r="EV89">
        <v>0</v>
      </c>
      <c r="EW89">
        <v>1</v>
      </c>
      <c r="EX89">
        <v>0</v>
      </c>
      <c r="EY89">
        <v>1</v>
      </c>
      <c r="EZ89">
        <v>0</v>
      </c>
      <c r="FA89">
        <v>0</v>
      </c>
      <c r="FB89">
        <v>0</v>
      </c>
      <c r="FC89">
        <v>1</v>
      </c>
      <c r="FD89">
        <v>0</v>
      </c>
      <c r="FE89">
        <v>0</v>
      </c>
      <c r="FF89">
        <v>0</v>
      </c>
      <c r="FG89">
        <v>0</v>
      </c>
      <c r="FH89">
        <v>0</v>
      </c>
      <c r="FI89">
        <v>0</v>
      </c>
      <c r="FJ89">
        <v>0</v>
      </c>
      <c r="FK89">
        <v>0</v>
      </c>
      <c r="FL89">
        <v>1</v>
      </c>
      <c r="FM89">
        <v>0</v>
      </c>
      <c r="FN89">
        <v>0</v>
      </c>
      <c r="FO89">
        <v>1</v>
      </c>
      <c r="FP89">
        <v>1</v>
      </c>
      <c r="FQ89">
        <v>0</v>
      </c>
      <c r="FR89">
        <v>0</v>
      </c>
      <c r="FS89">
        <v>0</v>
      </c>
      <c r="FT89">
        <v>0</v>
      </c>
      <c r="FU89">
        <v>0</v>
      </c>
      <c r="FV89">
        <v>1</v>
      </c>
      <c r="FW89">
        <v>0</v>
      </c>
      <c r="FX89">
        <v>0</v>
      </c>
      <c r="FY89">
        <v>0</v>
      </c>
      <c r="FZ89">
        <v>0</v>
      </c>
      <c r="GA89">
        <v>0</v>
      </c>
      <c r="GB89">
        <v>0</v>
      </c>
      <c r="GC89">
        <v>0</v>
      </c>
      <c r="GD89">
        <v>0</v>
      </c>
      <c r="GE89">
        <v>0</v>
      </c>
      <c r="GF89">
        <v>1</v>
      </c>
      <c r="GG89">
        <v>0</v>
      </c>
      <c r="GH89">
        <v>0</v>
      </c>
      <c r="GI89">
        <v>0</v>
      </c>
      <c r="GJ89">
        <v>0</v>
      </c>
      <c r="GK89">
        <v>0</v>
      </c>
      <c r="GL89">
        <v>0</v>
      </c>
      <c r="GM89">
        <v>1</v>
      </c>
      <c r="GN89">
        <v>0</v>
      </c>
      <c r="GO89">
        <v>1</v>
      </c>
      <c r="GP89">
        <v>0</v>
      </c>
      <c r="GQ89">
        <v>0</v>
      </c>
      <c r="GR89">
        <v>0</v>
      </c>
      <c r="GS89">
        <v>0</v>
      </c>
      <c r="GT89">
        <v>0</v>
      </c>
      <c r="GU89">
        <v>0</v>
      </c>
      <c r="GV89">
        <v>0</v>
      </c>
      <c r="GW89">
        <v>0</v>
      </c>
      <c r="GX89">
        <v>0</v>
      </c>
      <c r="GY89">
        <v>0</v>
      </c>
      <c r="GZ89">
        <v>0</v>
      </c>
      <c r="HA89">
        <v>0</v>
      </c>
      <c r="HB89">
        <v>1</v>
      </c>
      <c r="HC89">
        <v>0</v>
      </c>
      <c r="HD89">
        <v>1</v>
      </c>
      <c r="HE89">
        <v>0</v>
      </c>
      <c r="HF89">
        <v>0</v>
      </c>
      <c r="HG89">
        <v>0</v>
      </c>
      <c r="HH89">
        <v>0</v>
      </c>
      <c r="HI89">
        <v>0</v>
      </c>
      <c r="HJ89">
        <v>0</v>
      </c>
      <c r="HK89">
        <v>0</v>
      </c>
      <c r="HL89">
        <v>1</v>
      </c>
      <c r="HM89">
        <v>0</v>
      </c>
      <c r="HN89">
        <v>0</v>
      </c>
    </row>
    <row r="90" spans="1:222" x14ac:dyDescent="0.35">
      <c r="A90" t="s">
        <v>239</v>
      </c>
      <c r="B90" s="1">
        <v>43446</v>
      </c>
      <c r="C90" s="1">
        <v>43786</v>
      </c>
      <c r="D90">
        <v>2</v>
      </c>
      <c r="E90">
        <v>1</v>
      </c>
      <c r="F90">
        <v>1</v>
      </c>
      <c r="G90">
        <v>1</v>
      </c>
      <c r="H90">
        <v>1</v>
      </c>
      <c r="I90">
        <v>1</v>
      </c>
      <c r="J90">
        <v>0</v>
      </c>
      <c r="K90">
        <v>1</v>
      </c>
      <c r="L90">
        <v>1</v>
      </c>
      <c r="M90">
        <v>0</v>
      </c>
      <c r="N90">
        <v>0</v>
      </c>
      <c r="O90">
        <v>0</v>
      </c>
      <c r="P90">
        <v>0</v>
      </c>
      <c r="Q90">
        <v>0</v>
      </c>
      <c r="R90">
        <v>0</v>
      </c>
      <c r="S90">
        <v>0</v>
      </c>
      <c r="T90">
        <v>0</v>
      </c>
      <c r="U90">
        <v>1</v>
      </c>
      <c r="V90">
        <v>0</v>
      </c>
      <c r="W90">
        <v>0</v>
      </c>
      <c r="X90">
        <v>0</v>
      </c>
      <c r="Y90">
        <v>1</v>
      </c>
      <c r="Z90">
        <v>1</v>
      </c>
      <c r="AA90">
        <v>1</v>
      </c>
      <c r="AB90">
        <v>1</v>
      </c>
      <c r="AC90">
        <v>1</v>
      </c>
      <c r="AD90">
        <v>0</v>
      </c>
      <c r="AE90">
        <v>1</v>
      </c>
      <c r="AF90">
        <v>0</v>
      </c>
      <c r="AG90">
        <v>0</v>
      </c>
      <c r="AH90">
        <v>0</v>
      </c>
      <c r="AI90">
        <v>0</v>
      </c>
      <c r="AJ90">
        <v>0</v>
      </c>
      <c r="AK90">
        <v>1</v>
      </c>
      <c r="AL90">
        <v>1</v>
      </c>
      <c r="AM90">
        <v>0</v>
      </c>
      <c r="AN90">
        <v>0</v>
      </c>
      <c r="AO90">
        <v>1</v>
      </c>
      <c r="AP90">
        <v>0</v>
      </c>
      <c r="AQ90">
        <v>1</v>
      </c>
      <c r="AR90">
        <v>1</v>
      </c>
      <c r="AS90">
        <v>0</v>
      </c>
      <c r="AT90">
        <v>1</v>
      </c>
      <c r="AU90">
        <v>0</v>
      </c>
      <c r="AV90">
        <v>0</v>
      </c>
      <c r="AW90">
        <v>0</v>
      </c>
      <c r="AX90">
        <v>0</v>
      </c>
      <c r="AY90">
        <v>0</v>
      </c>
      <c r="AZ90">
        <v>0</v>
      </c>
      <c r="BA90">
        <v>0</v>
      </c>
      <c r="BB90">
        <v>0</v>
      </c>
      <c r="BC90">
        <v>1</v>
      </c>
      <c r="BD90">
        <v>0</v>
      </c>
      <c r="BE90">
        <v>0</v>
      </c>
      <c r="BF90">
        <v>1</v>
      </c>
      <c r="BG90">
        <v>1</v>
      </c>
      <c r="BH90">
        <v>0</v>
      </c>
      <c r="BI90">
        <v>0</v>
      </c>
      <c r="BJ90">
        <v>0</v>
      </c>
      <c r="BK90">
        <v>0</v>
      </c>
      <c r="BL90">
        <v>0</v>
      </c>
      <c r="BM90">
        <v>1</v>
      </c>
      <c r="BN90">
        <v>0</v>
      </c>
      <c r="BO90">
        <v>0</v>
      </c>
      <c r="BP90">
        <v>0</v>
      </c>
      <c r="BQ90">
        <v>0</v>
      </c>
      <c r="BR90">
        <v>0</v>
      </c>
      <c r="BS90">
        <v>0</v>
      </c>
      <c r="BT90">
        <v>0</v>
      </c>
      <c r="BU90">
        <v>0</v>
      </c>
      <c r="BV90">
        <v>0</v>
      </c>
      <c r="BW90">
        <v>1</v>
      </c>
      <c r="BX90">
        <v>0</v>
      </c>
      <c r="BY90">
        <v>0</v>
      </c>
      <c r="BZ90">
        <v>0</v>
      </c>
      <c r="CA90">
        <v>0</v>
      </c>
      <c r="CB90">
        <v>0</v>
      </c>
      <c r="CC90">
        <v>0</v>
      </c>
      <c r="CD90">
        <v>1</v>
      </c>
      <c r="CE90">
        <v>0</v>
      </c>
      <c r="CF90">
        <v>1</v>
      </c>
      <c r="CG90">
        <v>0</v>
      </c>
      <c r="CH90">
        <v>0</v>
      </c>
      <c r="CI90">
        <v>0</v>
      </c>
      <c r="CJ90">
        <v>0</v>
      </c>
      <c r="CK90">
        <v>0</v>
      </c>
      <c r="CL90">
        <v>0</v>
      </c>
      <c r="CM90">
        <v>0</v>
      </c>
      <c r="CN90">
        <v>0</v>
      </c>
      <c r="CO90">
        <v>0</v>
      </c>
      <c r="CP90">
        <v>0</v>
      </c>
      <c r="CQ90">
        <v>0</v>
      </c>
      <c r="CR90">
        <v>0</v>
      </c>
      <c r="CS90">
        <v>1</v>
      </c>
      <c r="CT90">
        <v>0</v>
      </c>
      <c r="CU90">
        <v>1</v>
      </c>
      <c r="CV90">
        <v>0</v>
      </c>
      <c r="CW90">
        <v>0</v>
      </c>
      <c r="CX90">
        <v>0</v>
      </c>
      <c r="CY90">
        <v>0</v>
      </c>
      <c r="CZ90">
        <v>0</v>
      </c>
      <c r="DA90">
        <v>0</v>
      </c>
      <c r="DB90">
        <v>0</v>
      </c>
      <c r="DC90">
        <v>1</v>
      </c>
      <c r="DD90">
        <v>0</v>
      </c>
      <c r="DE90">
        <v>1</v>
      </c>
      <c r="DF90">
        <v>1</v>
      </c>
      <c r="DG90">
        <v>1</v>
      </c>
      <c r="DH90">
        <v>1</v>
      </c>
      <c r="DI90">
        <v>0</v>
      </c>
      <c r="DJ90">
        <v>1</v>
      </c>
      <c r="DK90">
        <v>1</v>
      </c>
      <c r="DL90">
        <v>0</v>
      </c>
      <c r="DM90">
        <v>0</v>
      </c>
      <c r="DN90">
        <v>0</v>
      </c>
      <c r="DO90">
        <v>0</v>
      </c>
      <c r="DP90">
        <v>0</v>
      </c>
      <c r="DQ90">
        <v>0</v>
      </c>
      <c r="DR90">
        <v>0</v>
      </c>
      <c r="DS90">
        <v>0</v>
      </c>
      <c r="DT90">
        <v>1</v>
      </c>
      <c r="DU90">
        <v>0</v>
      </c>
      <c r="DV90">
        <v>0</v>
      </c>
      <c r="DW90">
        <v>0</v>
      </c>
      <c r="DX90">
        <v>0</v>
      </c>
      <c r="DY90">
        <v>1</v>
      </c>
      <c r="DZ90">
        <v>0</v>
      </c>
      <c r="EA90">
        <v>0</v>
      </c>
      <c r="EB90">
        <v>1</v>
      </c>
      <c r="EC90">
        <v>1</v>
      </c>
      <c r="ED90">
        <v>1</v>
      </c>
      <c r="EE90">
        <v>1</v>
      </c>
      <c r="EF90">
        <v>0</v>
      </c>
      <c r="EG90">
        <v>1</v>
      </c>
      <c r="EH90">
        <v>0</v>
      </c>
      <c r="EI90">
        <v>1</v>
      </c>
      <c r="EJ90">
        <v>1</v>
      </c>
      <c r="EK90">
        <v>0</v>
      </c>
      <c r="EL90">
        <v>0</v>
      </c>
      <c r="EM90">
        <v>0</v>
      </c>
      <c r="EN90">
        <v>0</v>
      </c>
      <c r="EO90">
        <v>0</v>
      </c>
      <c r="EP90">
        <v>1</v>
      </c>
      <c r="EQ90">
        <v>0</v>
      </c>
      <c r="ER90">
        <v>1</v>
      </c>
      <c r="ES90">
        <v>1</v>
      </c>
      <c r="ET90">
        <v>0</v>
      </c>
      <c r="EU90">
        <v>0</v>
      </c>
      <c r="EV90">
        <v>0</v>
      </c>
      <c r="EW90">
        <v>1</v>
      </c>
      <c r="EX90">
        <v>0</v>
      </c>
      <c r="EY90">
        <v>1</v>
      </c>
      <c r="EZ90">
        <v>0</v>
      </c>
      <c r="FA90">
        <v>0</v>
      </c>
      <c r="FB90">
        <v>0</v>
      </c>
      <c r="FC90">
        <v>1</v>
      </c>
      <c r="FD90">
        <v>0</v>
      </c>
      <c r="FE90">
        <v>0</v>
      </c>
      <c r="FF90">
        <v>0</v>
      </c>
      <c r="FG90">
        <v>0</v>
      </c>
      <c r="FH90">
        <v>0</v>
      </c>
      <c r="FI90">
        <v>0</v>
      </c>
      <c r="FJ90">
        <v>0</v>
      </c>
      <c r="FK90">
        <v>0</v>
      </c>
      <c r="FL90">
        <v>1</v>
      </c>
      <c r="FM90">
        <v>0</v>
      </c>
      <c r="FN90">
        <v>0</v>
      </c>
      <c r="FO90">
        <v>1</v>
      </c>
      <c r="FP90">
        <v>1</v>
      </c>
      <c r="FQ90">
        <v>0</v>
      </c>
      <c r="FR90">
        <v>0</v>
      </c>
      <c r="FS90">
        <v>0</v>
      </c>
      <c r="FT90">
        <v>0</v>
      </c>
      <c r="FU90">
        <v>0</v>
      </c>
      <c r="FV90">
        <v>1</v>
      </c>
      <c r="FW90">
        <v>0</v>
      </c>
      <c r="FX90">
        <v>0</v>
      </c>
      <c r="FY90">
        <v>0</v>
      </c>
      <c r="FZ90">
        <v>0</v>
      </c>
      <c r="GA90">
        <v>0</v>
      </c>
      <c r="GB90">
        <v>0</v>
      </c>
      <c r="GC90">
        <v>0</v>
      </c>
      <c r="GD90">
        <v>0</v>
      </c>
      <c r="GE90">
        <v>0</v>
      </c>
      <c r="GF90">
        <v>1</v>
      </c>
      <c r="GG90">
        <v>0</v>
      </c>
      <c r="GH90">
        <v>0</v>
      </c>
      <c r="GI90">
        <v>0</v>
      </c>
      <c r="GJ90">
        <v>0</v>
      </c>
      <c r="GK90">
        <v>0</v>
      </c>
      <c r="GL90">
        <v>0</v>
      </c>
      <c r="GM90">
        <v>1</v>
      </c>
      <c r="GN90">
        <v>0</v>
      </c>
      <c r="GO90">
        <v>1</v>
      </c>
      <c r="GP90">
        <v>0</v>
      </c>
      <c r="GQ90">
        <v>0</v>
      </c>
      <c r="GR90">
        <v>0</v>
      </c>
      <c r="GS90">
        <v>0</v>
      </c>
      <c r="GT90">
        <v>0</v>
      </c>
      <c r="GU90">
        <v>0</v>
      </c>
      <c r="GV90">
        <v>0</v>
      </c>
      <c r="GW90">
        <v>0</v>
      </c>
      <c r="GX90">
        <v>0</v>
      </c>
      <c r="GY90">
        <v>0</v>
      </c>
      <c r="GZ90">
        <v>0</v>
      </c>
      <c r="HA90">
        <v>0</v>
      </c>
      <c r="HB90">
        <v>1</v>
      </c>
      <c r="HC90">
        <v>0</v>
      </c>
      <c r="HD90">
        <v>1</v>
      </c>
      <c r="HE90">
        <v>0</v>
      </c>
      <c r="HF90">
        <v>0</v>
      </c>
      <c r="HG90">
        <v>0</v>
      </c>
      <c r="HH90">
        <v>0</v>
      </c>
      <c r="HI90">
        <v>0</v>
      </c>
      <c r="HJ90">
        <v>0</v>
      </c>
      <c r="HK90">
        <v>0</v>
      </c>
      <c r="HL90">
        <v>1</v>
      </c>
      <c r="HM90">
        <v>0</v>
      </c>
      <c r="HN90">
        <v>0</v>
      </c>
    </row>
    <row r="91" spans="1:222" x14ac:dyDescent="0.35">
      <c r="A91" t="s">
        <v>239</v>
      </c>
      <c r="B91" s="1">
        <v>43787</v>
      </c>
      <c r="C91" s="1">
        <v>43804</v>
      </c>
      <c r="D91">
        <v>2</v>
      </c>
      <c r="E91">
        <v>1</v>
      </c>
      <c r="F91">
        <v>1</v>
      </c>
      <c r="G91">
        <v>1</v>
      </c>
      <c r="H91">
        <v>1</v>
      </c>
      <c r="I91">
        <v>1</v>
      </c>
      <c r="J91">
        <v>0</v>
      </c>
      <c r="K91">
        <v>1</v>
      </c>
      <c r="L91">
        <v>1</v>
      </c>
      <c r="M91">
        <v>0</v>
      </c>
      <c r="N91">
        <v>0</v>
      </c>
      <c r="O91">
        <v>0</v>
      </c>
      <c r="P91">
        <v>0</v>
      </c>
      <c r="Q91">
        <v>0</v>
      </c>
      <c r="R91">
        <v>0</v>
      </c>
      <c r="S91">
        <v>0</v>
      </c>
      <c r="T91">
        <v>0</v>
      </c>
      <c r="U91">
        <v>1</v>
      </c>
      <c r="V91">
        <v>0</v>
      </c>
      <c r="W91">
        <v>0</v>
      </c>
      <c r="X91">
        <v>0</v>
      </c>
      <c r="Y91">
        <v>1</v>
      </c>
      <c r="Z91">
        <v>1</v>
      </c>
      <c r="AA91">
        <v>1</v>
      </c>
      <c r="AB91">
        <v>1</v>
      </c>
      <c r="AC91">
        <v>1</v>
      </c>
      <c r="AD91">
        <v>0</v>
      </c>
      <c r="AE91">
        <v>1</v>
      </c>
      <c r="AF91">
        <v>0</v>
      </c>
      <c r="AG91">
        <v>0</v>
      </c>
      <c r="AH91">
        <v>0</v>
      </c>
      <c r="AI91">
        <v>0</v>
      </c>
      <c r="AJ91">
        <v>0</v>
      </c>
      <c r="AK91">
        <v>1</v>
      </c>
      <c r="AL91">
        <v>1</v>
      </c>
      <c r="AM91">
        <v>0</v>
      </c>
      <c r="AN91">
        <v>0</v>
      </c>
      <c r="AO91">
        <v>1</v>
      </c>
      <c r="AP91">
        <v>0</v>
      </c>
      <c r="AQ91">
        <v>1</v>
      </c>
      <c r="AR91">
        <v>1</v>
      </c>
      <c r="AS91">
        <v>0</v>
      </c>
      <c r="AT91">
        <v>1</v>
      </c>
      <c r="AU91">
        <v>0</v>
      </c>
      <c r="AV91">
        <v>0</v>
      </c>
      <c r="AW91">
        <v>0</v>
      </c>
      <c r="AX91">
        <v>0</v>
      </c>
      <c r="AY91">
        <v>0</v>
      </c>
      <c r="AZ91">
        <v>0</v>
      </c>
      <c r="BA91">
        <v>0</v>
      </c>
      <c r="BB91">
        <v>0</v>
      </c>
      <c r="BC91">
        <v>1</v>
      </c>
      <c r="BD91">
        <v>0</v>
      </c>
      <c r="BE91">
        <v>0</v>
      </c>
      <c r="BF91">
        <v>1</v>
      </c>
      <c r="BG91">
        <v>1</v>
      </c>
      <c r="BH91">
        <v>0</v>
      </c>
      <c r="BI91">
        <v>0</v>
      </c>
      <c r="BJ91">
        <v>0</v>
      </c>
      <c r="BK91">
        <v>0</v>
      </c>
      <c r="BL91">
        <v>0</v>
      </c>
      <c r="BM91">
        <v>1</v>
      </c>
      <c r="BN91">
        <v>0</v>
      </c>
      <c r="BO91">
        <v>0</v>
      </c>
      <c r="BP91">
        <v>0</v>
      </c>
      <c r="BQ91">
        <v>0</v>
      </c>
      <c r="BR91">
        <v>0</v>
      </c>
      <c r="BS91">
        <v>0</v>
      </c>
      <c r="BT91">
        <v>0</v>
      </c>
      <c r="BU91">
        <v>0</v>
      </c>
      <c r="BV91">
        <v>0</v>
      </c>
      <c r="BW91">
        <v>1</v>
      </c>
      <c r="BX91">
        <v>0</v>
      </c>
      <c r="BY91">
        <v>0</v>
      </c>
      <c r="BZ91">
        <v>0</v>
      </c>
      <c r="CA91">
        <v>0</v>
      </c>
      <c r="CB91">
        <v>0</v>
      </c>
      <c r="CC91">
        <v>0</v>
      </c>
      <c r="CD91">
        <v>1</v>
      </c>
      <c r="CE91">
        <v>0</v>
      </c>
      <c r="CF91">
        <v>1</v>
      </c>
      <c r="CG91">
        <v>0</v>
      </c>
      <c r="CH91">
        <v>0</v>
      </c>
      <c r="CI91">
        <v>0</v>
      </c>
      <c r="CJ91">
        <v>0</v>
      </c>
      <c r="CK91">
        <v>0</v>
      </c>
      <c r="CL91">
        <v>0</v>
      </c>
      <c r="CM91">
        <v>0</v>
      </c>
      <c r="CN91">
        <v>0</v>
      </c>
      <c r="CO91">
        <v>0</v>
      </c>
      <c r="CP91">
        <v>0</v>
      </c>
      <c r="CQ91">
        <v>0</v>
      </c>
      <c r="CR91">
        <v>0</v>
      </c>
      <c r="CS91">
        <v>1</v>
      </c>
      <c r="CT91">
        <v>0</v>
      </c>
      <c r="CU91">
        <v>1</v>
      </c>
      <c r="CV91">
        <v>0</v>
      </c>
      <c r="CW91">
        <v>0</v>
      </c>
      <c r="CX91">
        <v>0</v>
      </c>
      <c r="CY91">
        <v>0</v>
      </c>
      <c r="CZ91">
        <v>0</v>
      </c>
      <c r="DA91">
        <v>0</v>
      </c>
      <c r="DB91">
        <v>0</v>
      </c>
      <c r="DC91">
        <v>1</v>
      </c>
      <c r="DD91">
        <v>0</v>
      </c>
      <c r="DE91">
        <v>1</v>
      </c>
      <c r="DF91">
        <v>1</v>
      </c>
      <c r="DG91">
        <v>1</v>
      </c>
      <c r="DH91">
        <v>1</v>
      </c>
      <c r="DI91">
        <v>0</v>
      </c>
      <c r="DJ91">
        <v>1</v>
      </c>
      <c r="DK91">
        <v>1</v>
      </c>
      <c r="DL91">
        <v>0</v>
      </c>
      <c r="DM91">
        <v>0</v>
      </c>
      <c r="DN91">
        <v>0</v>
      </c>
      <c r="DO91">
        <v>0</v>
      </c>
      <c r="DP91">
        <v>0</v>
      </c>
      <c r="DQ91">
        <v>0</v>
      </c>
      <c r="DR91">
        <v>0</v>
      </c>
      <c r="DS91">
        <v>0</v>
      </c>
      <c r="DT91">
        <v>1</v>
      </c>
      <c r="DU91">
        <v>0</v>
      </c>
      <c r="DV91">
        <v>0</v>
      </c>
      <c r="DW91">
        <v>0</v>
      </c>
      <c r="DX91">
        <v>0</v>
      </c>
      <c r="DY91">
        <v>1</v>
      </c>
      <c r="DZ91">
        <v>0</v>
      </c>
      <c r="EA91">
        <v>0</v>
      </c>
      <c r="EB91">
        <v>1</v>
      </c>
      <c r="EC91">
        <v>1</v>
      </c>
      <c r="ED91">
        <v>1</v>
      </c>
      <c r="EE91">
        <v>1</v>
      </c>
      <c r="EF91">
        <v>0</v>
      </c>
      <c r="EG91">
        <v>1</v>
      </c>
      <c r="EH91">
        <v>0</v>
      </c>
      <c r="EI91">
        <v>1</v>
      </c>
      <c r="EJ91">
        <v>1</v>
      </c>
      <c r="EK91">
        <v>0</v>
      </c>
      <c r="EL91">
        <v>0</v>
      </c>
      <c r="EM91">
        <v>0</v>
      </c>
      <c r="EN91">
        <v>0</v>
      </c>
      <c r="EO91">
        <v>0</v>
      </c>
      <c r="EP91">
        <v>1</v>
      </c>
      <c r="EQ91">
        <v>0</v>
      </c>
      <c r="ER91">
        <v>1</v>
      </c>
      <c r="ES91">
        <v>1</v>
      </c>
      <c r="ET91">
        <v>0</v>
      </c>
      <c r="EU91">
        <v>0</v>
      </c>
      <c r="EV91">
        <v>0</v>
      </c>
      <c r="EW91">
        <v>1</v>
      </c>
      <c r="EX91">
        <v>0</v>
      </c>
      <c r="EY91">
        <v>1</v>
      </c>
      <c r="EZ91">
        <v>0</v>
      </c>
      <c r="FA91">
        <v>0</v>
      </c>
      <c r="FB91">
        <v>0</v>
      </c>
      <c r="FC91">
        <v>1</v>
      </c>
      <c r="FD91">
        <v>0</v>
      </c>
      <c r="FE91">
        <v>0</v>
      </c>
      <c r="FF91">
        <v>0</v>
      </c>
      <c r="FG91">
        <v>0</v>
      </c>
      <c r="FH91">
        <v>0</v>
      </c>
      <c r="FI91">
        <v>0</v>
      </c>
      <c r="FJ91">
        <v>0</v>
      </c>
      <c r="FK91">
        <v>0</v>
      </c>
      <c r="FL91">
        <v>1</v>
      </c>
      <c r="FM91">
        <v>0</v>
      </c>
      <c r="FN91">
        <v>0</v>
      </c>
      <c r="FO91">
        <v>1</v>
      </c>
      <c r="FP91">
        <v>1</v>
      </c>
      <c r="FQ91">
        <v>0</v>
      </c>
      <c r="FR91">
        <v>0</v>
      </c>
      <c r="FS91">
        <v>0</v>
      </c>
      <c r="FT91">
        <v>0</v>
      </c>
      <c r="FU91">
        <v>0</v>
      </c>
      <c r="FV91">
        <v>1</v>
      </c>
      <c r="FW91">
        <v>0</v>
      </c>
      <c r="FX91">
        <v>0</v>
      </c>
      <c r="FY91">
        <v>0</v>
      </c>
      <c r="FZ91">
        <v>0</v>
      </c>
      <c r="GA91">
        <v>0</v>
      </c>
      <c r="GB91">
        <v>0</v>
      </c>
      <c r="GC91">
        <v>0</v>
      </c>
      <c r="GD91">
        <v>0</v>
      </c>
      <c r="GE91">
        <v>0</v>
      </c>
      <c r="GF91">
        <v>1</v>
      </c>
      <c r="GG91">
        <v>0</v>
      </c>
      <c r="GH91">
        <v>0</v>
      </c>
      <c r="GI91">
        <v>0</v>
      </c>
      <c r="GJ91">
        <v>0</v>
      </c>
      <c r="GK91">
        <v>0</v>
      </c>
      <c r="GL91">
        <v>0</v>
      </c>
      <c r="GM91">
        <v>1</v>
      </c>
      <c r="GN91">
        <v>0</v>
      </c>
      <c r="GO91">
        <v>1</v>
      </c>
      <c r="GP91">
        <v>0</v>
      </c>
      <c r="GQ91">
        <v>0</v>
      </c>
      <c r="GR91">
        <v>0</v>
      </c>
      <c r="GS91">
        <v>0</v>
      </c>
      <c r="GT91">
        <v>0</v>
      </c>
      <c r="GU91">
        <v>0</v>
      </c>
      <c r="GV91">
        <v>0</v>
      </c>
      <c r="GW91">
        <v>0</v>
      </c>
      <c r="GX91">
        <v>0</v>
      </c>
      <c r="GY91">
        <v>0</v>
      </c>
      <c r="GZ91">
        <v>0</v>
      </c>
      <c r="HA91">
        <v>0</v>
      </c>
      <c r="HB91">
        <v>1</v>
      </c>
      <c r="HC91">
        <v>0</v>
      </c>
      <c r="HD91">
        <v>1</v>
      </c>
      <c r="HE91">
        <v>0</v>
      </c>
      <c r="HF91">
        <v>0</v>
      </c>
      <c r="HG91">
        <v>0</v>
      </c>
      <c r="HH91">
        <v>0</v>
      </c>
      <c r="HI91">
        <v>0</v>
      </c>
      <c r="HJ91">
        <v>0</v>
      </c>
      <c r="HK91">
        <v>0</v>
      </c>
      <c r="HL91">
        <v>1</v>
      </c>
      <c r="HM91">
        <v>0</v>
      </c>
      <c r="HN91">
        <v>0</v>
      </c>
    </row>
    <row r="92" spans="1:222" x14ac:dyDescent="0.35">
      <c r="A92" t="s">
        <v>239</v>
      </c>
      <c r="B92" s="1">
        <v>43805</v>
      </c>
      <c r="C92" s="1">
        <v>43830</v>
      </c>
      <c r="D92">
        <v>2</v>
      </c>
      <c r="E92">
        <v>1</v>
      </c>
      <c r="F92">
        <v>1</v>
      </c>
      <c r="G92">
        <v>1</v>
      </c>
      <c r="H92">
        <v>1</v>
      </c>
      <c r="I92">
        <v>1</v>
      </c>
      <c r="J92">
        <v>0</v>
      </c>
      <c r="K92">
        <v>1</v>
      </c>
      <c r="L92">
        <v>1</v>
      </c>
      <c r="M92">
        <v>0</v>
      </c>
      <c r="N92">
        <v>0</v>
      </c>
      <c r="O92">
        <v>0</v>
      </c>
      <c r="P92">
        <v>0</v>
      </c>
      <c r="Q92">
        <v>0</v>
      </c>
      <c r="R92">
        <v>0</v>
      </c>
      <c r="S92">
        <v>0</v>
      </c>
      <c r="T92">
        <v>0</v>
      </c>
      <c r="U92">
        <v>1</v>
      </c>
      <c r="V92">
        <v>0</v>
      </c>
      <c r="W92">
        <v>0</v>
      </c>
      <c r="X92">
        <v>0</v>
      </c>
      <c r="Y92">
        <v>1</v>
      </c>
      <c r="Z92">
        <v>1</v>
      </c>
      <c r="AA92">
        <v>1</v>
      </c>
      <c r="AB92">
        <v>1</v>
      </c>
      <c r="AC92">
        <v>1</v>
      </c>
      <c r="AD92">
        <v>0</v>
      </c>
      <c r="AE92">
        <v>1</v>
      </c>
      <c r="AF92">
        <v>0</v>
      </c>
      <c r="AG92">
        <v>0</v>
      </c>
      <c r="AH92">
        <v>0</v>
      </c>
      <c r="AI92">
        <v>0</v>
      </c>
      <c r="AJ92">
        <v>0</v>
      </c>
      <c r="AK92">
        <v>1</v>
      </c>
      <c r="AL92">
        <v>1</v>
      </c>
      <c r="AM92">
        <v>0</v>
      </c>
      <c r="AN92">
        <v>0</v>
      </c>
      <c r="AO92">
        <v>1</v>
      </c>
      <c r="AP92">
        <v>0</v>
      </c>
      <c r="AQ92">
        <v>1</v>
      </c>
      <c r="AR92">
        <v>1</v>
      </c>
      <c r="AS92">
        <v>0</v>
      </c>
      <c r="AT92">
        <v>1</v>
      </c>
      <c r="AU92">
        <v>0</v>
      </c>
      <c r="AV92">
        <v>0</v>
      </c>
      <c r="AW92">
        <v>0</v>
      </c>
      <c r="AX92">
        <v>0</v>
      </c>
      <c r="AY92">
        <v>0</v>
      </c>
      <c r="AZ92">
        <v>0</v>
      </c>
      <c r="BA92">
        <v>0</v>
      </c>
      <c r="BB92">
        <v>0</v>
      </c>
      <c r="BC92">
        <v>1</v>
      </c>
      <c r="BD92">
        <v>0</v>
      </c>
      <c r="BE92">
        <v>0</v>
      </c>
      <c r="BF92">
        <v>1</v>
      </c>
      <c r="BG92">
        <v>1</v>
      </c>
      <c r="BH92">
        <v>0</v>
      </c>
      <c r="BI92">
        <v>0</v>
      </c>
      <c r="BJ92">
        <v>0</v>
      </c>
      <c r="BK92">
        <v>0</v>
      </c>
      <c r="BL92">
        <v>0</v>
      </c>
      <c r="BM92">
        <v>1</v>
      </c>
      <c r="BN92">
        <v>0</v>
      </c>
      <c r="BO92">
        <v>0</v>
      </c>
      <c r="BP92">
        <v>0</v>
      </c>
      <c r="BQ92">
        <v>0</v>
      </c>
      <c r="BR92">
        <v>0</v>
      </c>
      <c r="BS92">
        <v>0</v>
      </c>
      <c r="BT92">
        <v>0</v>
      </c>
      <c r="BU92">
        <v>0</v>
      </c>
      <c r="BV92">
        <v>0</v>
      </c>
      <c r="BW92">
        <v>1</v>
      </c>
      <c r="BX92">
        <v>0</v>
      </c>
      <c r="BY92">
        <v>0</v>
      </c>
      <c r="BZ92">
        <v>0</v>
      </c>
      <c r="CA92">
        <v>0</v>
      </c>
      <c r="CB92">
        <v>0</v>
      </c>
      <c r="CC92">
        <v>0</v>
      </c>
      <c r="CD92">
        <v>1</v>
      </c>
      <c r="CE92">
        <v>0</v>
      </c>
      <c r="CF92">
        <v>1</v>
      </c>
      <c r="CG92">
        <v>0</v>
      </c>
      <c r="CH92">
        <v>0</v>
      </c>
      <c r="CI92">
        <v>0</v>
      </c>
      <c r="CJ92">
        <v>0</v>
      </c>
      <c r="CK92">
        <v>0</v>
      </c>
      <c r="CL92">
        <v>0</v>
      </c>
      <c r="CM92">
        <v>0</v>
      </c>
      <c r="CN92">
        <v>0</v>
      </c>
      <c r="CO92">
        <v>0</v>
      </c>
      <c r="CP92">
        <v>0</v>
      </c>
      <c r="CQ92">
        <v>0</v>
      </c>
      <c r="CR92">
        <v>0</v>
      </c>
      <c r="CS92">
        <v>1</v>
      </c>
      <c r="CT92">
        <v>0</v>
      </c>
      <c r="CU92">
        <v>1</v>
      </c>
      <c r="CV92">
        <v>0</v>
      </c>
      <c r="CW92">
        <v>0</v>
      </c>
      <c r="CX92">
        <v>0</v>
      </c>
      <c r="CY92">
        <v>0</v>
      </c>
      <c r="CZ92">
        <v>0</v>
      </c>
      <c r="DA92">
        <v>0</v>
      </c>
      <c r="DB92">
        <v>0</v>
      </c>
      <c r="DC92">
        <v>1</v>
      </c>
      <c r="DD92">
        <v>0</v>
      </c>
      <c r="DE92">
        <v>1</v>
      </c>
      <c r="DF92">
        <v>1</v>
      </c>
      <c r="DG92">
        <v>1</v>
      </c>
      <c r="DH92">
        <v>1</v>
      </c>
      <c r="DI92">
        <v>0</v>
      </c>
      <c r="DJ92">
        <v>1</v>
      </c>
      <c r="DK92">
        <v>1</v>
      </c>
      <c r="DL92">
        <v>0</v>
      </c>
      <c r="DM92">
        <v>0</v>
      </c>
      <c r="DN92">
        <v>0</v>
      </c>
      <c r="DO92">
        <v>0</v>
      </c>
      <c r="DP92">
        <v>0</v>
      </c>
      <c r="DQ92">
        <v>0</v>
      </c>
      <c r="DR92">
        <v>0</v>
      </c>
      <c r="DS92">
        <v>0</v>
      </c>
      <c r="DT92">
        <v>1</v>
      </c>
      <c r="DU92">
        <v>0</v>
      </c>
      <c r="DV92">
        <v>0</v>
      </c>
      <c r="DW92">
        <v>0</v>
      </c>
      <c r="DX92">
        <v>0</v>
      </c>
      <c r="DY92">
        <v>1</v>
      </c>
      <c r="DZ92">
        <v>0</v>
      </c>
      <c r="EA92">
        <v>0</v>
      </c>
      <c r="EB92">
        <v>1</v>
      </c>
      <c r="EC92">
        <v>1</v>
      </c>
      <c r="ED92">
        <v>1</v>
      </c>
      <c r="EE92">
        <v>1</v>
      </c>
      <c r="EF92">
        <v>0</v>
      </c>
      <c r="EG92">
        <v>1</v>
      </c>
      <c r="EH92">
        <v>0</v>
      </c>
      <c r="EI92">
        <v>1</v>
      </c>
      <c r="EJ92">
        <v>1</v>
      </c>
      <c r="EK92">
        <v>0</v>
      </c>
      <c r="EL92">
        <v>0</v>
      </c>
      <c r="EM92">
        <v>0</v>
      </c>
      <c r="EN92">
        <v>0</v>
      </c>
      <c r="EO92">
        <v>0</v>
      </c>
      <c r="EP92">
        <v>1</v>
      </c>
      <c r="EQ92">
        <v>0</v>
      </c>
      <c r="ER92">
        <v>1</v>
      </c>
      <c r="ES92">
        <v>1</v>
      </c>
      <c r="ET92">
        <v>0</v>
      </c>
      <c r="EU92">
        <v>0</v>
      </c>
      <c r="EV92">
        <v>0</v>
      </c>
      <c r="EW92">
        <v>1</v>
      </c>
      <c r="EX92">
        <v>0</v>
      </c>
      <c r="EY92">
        <v>1</v>
      </c>
      <c r="EZ92">
        <v>0</v>
      </c>
      <c r="FA92">
        <v>0</v>
      </c>
      <c r="FB92">
        <v>0</v>
      </c>
      <c r="FC92">
        <v>1</v>
      </c>
      <c r="FD92">
        <v>0</v>
      </c>
      <c r="FE92">
        <v>0</v>
      </c>
      <c r="FF92">
        <v>0</v>
      </c>
      <c r="FG92">
        <v>0</v>
      </c>
      <c r="FH92">
        <v>0</v>
      </c>
      <c r="FI92">
        <v>0</v>
      </c>
      <c r="FJ92">
        <v>0</v>
      </c>
      <c r="FK92">
        <v>0</v>
      </c>
      <c r="FL92">
        <v>1</v>
      </c>
      <c r="FM92">
        <v>0</v>
      </c>
      <c r="FN92">
        <v>0</v>
      </c>
      <c r="FO92">
        <v>1</v>
      </c>
      <c r="FP92">
        <v>1</v>
      </c>
      <c r="FQ92">
        <v>0</v>
      </c>
      <c r="FR92">
        <v>0</v>
      </c>
      <c r="FS92">
        <v>0</v>
      </c>
      <c r="FT92">
        <v>0</v>
      </c>
      <c r="FU92">
        <v>0</v>
      </c>
      <c r="FV92">
        <v>1</v>
      </c>
      <c r="FW92">
        <v>0</v>
      </c>
      <c r="FX92">
        <v>0</v>
      </c>
      <c r="FY92">
        <v>0</v>
      </c>
      <c r="FZ92">
        <v>0</v>
      </c>
      <c r="GA92">
        <v>0</v>
      </c>
      <c r="GB92">
        <v>0</v>
      </c>
      <c r="GC92">
        <v>0</v>
      </c>
      <c r="GD92">
        <v>0</v>
      </c>
      <c r="GE92">
        <v>0</v>
      </c>
      <c r="GF92">
        <v>1</v>
      </c>
      <c r="GG92">
        <v>0</v>
      </c>
      <c r="GH92">
        <v>0</v>
      </c>
      <c r="GI92">
        <v>0</v>
      </c>
      <c r="GJ92">
        <v>0</v>
      </c>
      <c r="GK92">
        <v>0</v>
      </c>
      <c r="GL92">
        <v>0</v>
      </c>
      <c r="GM92">
        <v>1</v>
      </c>
      <c r="GN92">
        <v>0</v>
      </c>
      <c r="GO92">
        <v>1</v>
      </c>
      <c r="GP92">
        <v>0</v>
      </c>
      <c r="GQ92">
        <v>0</v>
      </c>
      <c r="GR92">
        <v>0</v>
      </c>
      <c r="GS92">
        <v>0</v>
      </c>
      <c r="GT92">
        <v>0</v>
      </c>
      <c r="GU92">
        <v>0</v>
      </c>
      <c r="GV92">
        <v>0</v>
      </c>
      <c r="GW92">
        <v>0</v>
      </c>
      <c r="GX92">
        <v>0</v>
      </c>
      <c r="GY92">
        <v>0</v>
      </c>
      <c r="GZ92">
        <v>0</v>
      </c>
      <c r="HA92">
        <v>0</v>
      </c>
      <c r="HB92">
        <v>1</v>
      </c>
      <c r="HC92">
        <v>0</v>
      </c>
      <c r="HD92">
        <v>1</v>
      </c>
      <c r="HE92">
        <v>0</v>
      </c>
      <c r="HF92">
        <v>0</v>
      </c>
      <c r="HG92">
        <v>0</v>
      </c>
      <c r="HH92">
        <v>0</v>
      </c>
      <c r="HI92">
        <v>0</v>
      </c>
      <c r="HJ92">
        <v>0</v>
      </c>
      <c r="HK92">
        <v>0</v>
      </c>
      <c r="HL92">
        <v>1</v>
      </c>
      <c r="HM92">
        <v>0</v>
      </c>
      <c r="HN92">
        <v>0</v>
      </c>
    </row>
    <row r="93" spans="1:222" x14ac:dyDescent="0.35">
      <c r="A93" t="s">
        <v>240</v>
      </c>
      <c r="B93" s="1">
        <v>41640</v>
      </c>
      <c r="C93" s="1">
        <v>42947</v>
      </c>
      <c r="D93">
        <v>2</v>
      </c>
      <c r="E93">
        <v>1</v>
      </c>
      <c r="F93">
        <v>1</v>
      </c>
      <c r="G93">
        <v>1</v>
      </c>
      <c r="H93">
        <v>0</v>
      </c>
      <c r="I93">
        <v>0</v>
      </c>
      <c r="J93">
        <v>0</v>
      </c>
      <c r="K93">
        <v>0</v>
      </c>
      <c r="L93">
        <v>0</v>
      </c>
      <c r="M93">
        <v>0</v>
      </c>
      <c r="N93">
        <v>0</v>
      </c>
      <c r="O93">
        <v>0</v>
      </c>
      <c r="P93">
        <v>0</v>
      </c>
      <c r="Q93">
        <v>1</v>
      </c>
      <c r="R93">
        <v>0</v>
      </c>
      <c r="S93">
        <v>1</v>
      </c>
      <c r="T93">
        <v>0</v>
      </c>
      <c r="U93">
        <v>0</v>
      </c>
      <c r="V93">
        <v>0</v>
      </c>
      <c r="W93">
        <v>0</v>
      </c>
      <c r="X93">
        <v>0</v>
      </c>
      <c r="Y93">
        <v>0</v>
      </c>
      <c r="Z93">
        <v>0</v>
      </c>
      <c r="AA93">
        <v>0</v>
      </c>
      <c r="AB93">
        <v>0</v>
      </c>
      <c r="AC93">
        <v>1</v>
      </c>
      <c r="AD93">
        <v>0</v>
      </c>
      <c r="AE93">
        <v>0</v>
      </c>
      <c r="AF93">
        <v>0</v>
      </c>
      <c r="AG93">
        <v>0</v>
      </c>
      <c r="AH93">
        <v>0</v>
      </c>
      <c r="AI93">
        <v>0</v>
      </c>
      <c r="AJ93">
        <v>0</v>
      </c>
      <c r="AK93">
        <v>0</v>
      </c>
      <c r="AL93">
        <v>0</v>
      </c>
      <c r="AM93">
        <v>0</v>
      </c>
      <c r="AN93">
        <v>0</v>
      </c>
      <c r="AO93">
        <v>0</v>
      </c>
      <c r="AP93">
        <v>0</v>
      </c>
      <c r="AQ93">
        <v>0</v>
      </c>
      <c r="AR93">
        <v>0</v>
      </c>
      <c r="AS93">
        <v>1</v>
      </c>
      <c r="AT93">
        <v>1</v>
      </c>
      <c r="AU93">
        <v>0</v>
      </c>
      <c r="AV93">
        <v>0</v>
      </c>
      <c r="AW93">
        <v>0</v>
      </c>
      <c r="AX93">
        <v>0</v>
      </c>
      <c r="AY93">
        <v>0</v>
      </c>
      <c r="AZ93">
        <v>0</v>
      </c>
      <c r="BA93">
        <v>0</v>
      </c>
      <c r="BB93">
        <v>0</v>
      </c>
      <c r="BC93">
        <v>1</v>
      </c>
      <c r="BD93">
        <v>0</v>
      </c>
      <c r="BE93">
        <v>0</v>
      </c>
      <c r="BF93">
        <v>1</v>
      </c>
      <c r="BG93">
        <v>1</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1</v>
      </c>
      <c r="CD93">
        <v>1</v>
      </c>
      <c r="CE93">
        <v>0</v>
      </c>
      <c r="CF93">
        <v>0</v>
      </c>
      <c r="CG93">
        <v>0</v>
      </c>
      <c r="CH93">
        <v>0</v>
      </c>
      <c r="CI93">
        <v>0</v>
      </c>
      <c r="CJ93">
        <v>0</v>
      </c>
      <c r="CK93">
        <v>0</v>
      </c>
      <c r="CL93">
        <v>0</v>
      </c>
      <c r="CM93">
        <v>0</v>
      </c>
      <c r="CN93">
        <v>0</v>
      </c>
      <c r="CO93">
        <v>0</v>
      </c>
      <c r="CP93">
        <v>0</v>
      </c>
      <c r="CQ93">
        <v>0</v>
      </c>
      <c r="CR93">
        <v>0</v>
      </c>
      <c r="CS93">
        <v>1</v>
      </c>
      <c r="CT93">
        <v>1</v>
      </c>
      <c r="CU93">
        <v>0</v>
      </c>
      <c r="CV93">
        <v>0</v>
      </c>
      <c r="CW93">
        <v>0</v>
      </c>
      <c r="CX93">
        <v>0</v>
      </c>
      <c r="CY93">
        <v>0</v>
      </c>
      <c r="CZ93">
        <v>0</v>
      </c>
      <c r="DA93">
        <v>0</v>
      </c>
      <c r="DB93">
        <v>0</v>
      </c>
      <c r="DC93">
        <v>1</v>
      </c>
      <c r="DD93">
        <v>0</v>
      </c>
      <c r="DE93">
        <v>1</v>
      </c>
      <c r="DF93">
        <v>1</v>
      </c>
      <c r="DG93">
        <v>0</v>
      </c>
      <c r="DH93">
        <v>0</v>
      </c>
      <c r="DI93">
        <v>0</v>
      </c>
      <c r="DJ93">
        <v>0</v>
      </c>
      <c r="DK93">
        <v>0</v>
      </c>
      <c r="DL93">
        <v>0</v>
      </c>
      <c r="DM93">
        <v>0</v>
      </c>
      <c r="DN93">
        <v>0</v>
      </c>
      <c r="DO93">
        <v>1</v>
      </c>
      <c r="DP93">
        <v>0</v>
      </c>
      <c r="DQ93">
        <v>1</v>
      </c>
      <c r="DR93">
        <v>0</v>
      </c>
      <c r="DS93">
        <v>0</v>
      </c>
      <c r="DT93">
        <v>0</v>
      </c>
      <c r="DU93">
        <v>0</v>
      </c>
      <c r="DV93">
        <v>0</v>
      </c>
      <c r="DW93">
        <v>0</v>
      </c>
      <c r="DX93">
        <v>0</v>
      </c>
      <c r="DY93">
        <v>0</v>
      </c>
      <c r="DZ93">
        <v>0</v>
      </c>
      <c r="EA93">
        <v>0</v>
      </c>
      <c r="EB93">
        <v>0</v>
      </c>
      <c r="EC93">
        <v>0</v>
      </c>
      <c r="ED93">
        <v>0</v>
      </c>
      <c r="EE93">
        <v>1</v>
      </c>
      <c r="EF93">
        <v>0</v>
      </c>
      <c r="EG93">
        <v>0</v>
      </c>
      <c r="EH93">
        <v>0</v>
      </c>
      <c r="EI93">
        <v>0</v>
      </c>
      <c r="EJ93">
        <v>0</v>
      </c>
      <c r="EK93">
        <v>0</v>
      </c>
      <c r="EL93">
        <v>0</v>
      </c>
      <c r="EM93">
        <v>0</v>
      </c>
      <c r="EN93">
        <v>0</v>
      </c>
      <c r="EO93">
        <v>0</v>
      </c>
      <c r="EP93">
        <v>0</v>
      </c>
      <c r="EQ93">
        <v>0</v>
      </c>
      <c r="ER93">
        <v>0</v>
      </c>
      <c r="ES93">
        <v>0</v>
      </c>
      <c r="ET93">
        <v>0</v>
      </c>
      <c r="EU93">
        <v>1</v>
      </c>
      <c r="EV93">
        <v>0</v>
      </c>
      <c r="EW93">
        <v>0</v>
      </c>
      <c r="EX93">
        <v>1</v>
      </c>
      <c r="EY93">
        <v>0</v>
      </c>
      <c r="EZ93">
        <v>0</v>
      </c>
      <c r="FA93">
        <v>0</v>
      </c>
      <c r="FB93">
        <v>0</v>
      </c>
      <c r="FC93">
        <v>1</v>
      </c>
      <c r="FD93">
        <v>0</v>
      </c>
      <c r="FE93">
        <v>0</v>
      </c>
      <c r="FF93">
        <v>0</v>
      </c>
      <c r="FG93">
        <v>0</v>
      </c>
      <c r="FH93">
        <v>0</v>
      </c>
      <c r="FI93">
        <v>0</v>
      </c>
      <c r="FJ93">
        <v>0</v>
      </c>
      <c r="FK93">
        <v>0</v>
      </c>
      <c r="FL93">
        <v>1</v>
      </c>
      <c r="FM93">
        <v>0</v>
      </c>
      <c r="FN93">
        <v>0</v>
      </c>
      <c r="FO93">
        <v>1</v>
      </c>
      <c r="FP93">
        <v>1</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1</v>
      </c>
      <c r="GM93">
        <v>1</v>
      </c>
      <c r="GN93">
        <v>0</v>
      </c>
      <c r="GO93">
        <v>0</v>
      </c>
      <c r="GP93">
        <v>0</v>
      </c>
      <c r="GQ93">
        <v>0</v>
      </c>
      <c r="GR93">
        <v>0</v>
      </c>
      <c r="GS93">
        <v>0</v>
      </c>
      <c r="GT93">
        <v>0</v>
      </c>
      <c r="GU93">
        <v>0</v>
      </c>
      <c r="GV93">
        <v>0</v>
      </c>
      <c r="GW93">
        <v>0</v>
      </c>
      <c r="GX93">
        <v>0</v>
      </c>
      <c r="GY93">
        <v>0</v>
      </c>
      <c r="GZ93">
        <v>0</v>
      </c>
      <c r="HA93">
        <v>0</v>
      </c>
      <c r="HB93">
        <v>1</v>
      </c>
      <c r="HC93">
        <v>1</v>
      </c>
      <c r="HD93">
        <v>0</v>
      </c>
      <c r="HE93">
        <v>0</v>
      </c>
      <c r="HF93">
        <v>0</v>
      </c>
      <c r="HG93">
        <v>0</v>
      </c>
      <c r="HH93">
        <v>0</v>
      </c>
      <c r="HI93">
        <v>0</v>
      </c>
      <c r="HJ93">
        <v>0</v>
      </c>
      <c r="HK93">
        <v>0</v>
      </c>
      <c r="HL93">
        <v>1</v>
      </c>
      <c r="HM93">
        <v>0</v>
      </c>
      <c r="HN93">
        <v>0</v>
      </c>
    </row>
    <row r="94" spans="1:222" x14ac:dyDescent="0.35">
      <c r="A94" t="s">
        <v>240</v>
      </c>
      <c r="B94" s="1">
        <v>42948</v>
      </c>
      <c r="C94" s="1">
        <v>43312</v>
      </c>
      <c r="D94">
        <v>2</v>
      </c>
      <c r="E94">
        <v>1</v>
      </c>
      <c r="F94">
        <v>1</v>
      </c>
      <c r="G94">
        <v>1</v>
      </c>
      <c r="H94">
        <v>1</v>
      </c>
      <c r="I94">
        <v>0</v>
      </c>
      <c r="J94">
        <v>0</v>
      </c>
      <c r="K94">
        <v>0</v>
      </c>
      <c r="L94">
        <v>1</v>
      </c>
      <c r="M94">
        <v>0</v>
      </c>
      <c r="N94">
        <v>0</v>
      </c>
      <c r="O94">
        <v>0</v>
      </c>
      <c r="P94">
        <v>0</v>
      </c>
      <c r="Q94">
        <v>1</v>
      </c>
      <c r="R94">
        <v>0</v>
      </c>
      <c r="S94">
        <v>1</v>
      </c>
      <c r="T94">
        <v>0</v>
      </c>
      <c r="U94">
        <v>0</v>
      </c>
      <c r="V94">
        <v>0</v>
      </c>
      <c r="W94">
        <v>0</v>
      </c>
      <c r="X94">
        <v>0</v>
      </c>
      <c r="Y94">
        <v>0</v>
      </c>
      <c r="Z94">
        <v>0</v>
      </c>
      <c r="AA94">
        <v>0</v>
      </c>
      <c r="AB94">
        <v>0</v>
      </c>
      <c r="AC94">
        <v>1</v>
      </c>
      <c r="AD94">
        <v>0</v>
      </c>
      <c r="AE94">
        <v>0</v>
      </c>
      <c r="AF94">
        <v>0</v>
      </c>
      <c r="AG94">
        <v>0</v>
      </c>
      <c r="AH94">
        <v>0</v>
      </c>
      <c r="AI94">
        <v>0</v>
      </c>
      <c r="AJ94">
        <v>0</v>
      </c>
      <c r="AK94">
        <v>0</v>
      </c>
      <c r="AL94">
        <v>0</v>
      </c>
      <c r="AM94">
        <v>0</v>
      </c>
      <c r="AN94">
        <v>0</v>
      </c>
      <c r="AO94">
        <v>0</v>
      </c>
      <c r="AP94">
        <v>0</v>
      </c>
      <c r="AQ94">
        <v>0</v>
      </c>
      <c r="AR94">
        <v>0</v>
      </c>
      <c r="AS94">
        <v>1</v>
      </c>
      <c r="AT94">
        <v>1</v>
      </c>
      <c r="AU94">
        <v>0</v>
      </c>
      <c r="AV94">
        <v>0</v>
      </c>
      <c r="AW94">
        <v>0</v>
      </c>
      <c r="AX94">
        <v>0</v>
      </c>
      <c r="AY94">
        <v>0</v>
      </c>
      <c r="AZ94">
        <v>0</v>
      </c>
      <c r="BA94">
        <v>0</v>
      </c>
      <c r="BB94">
        <v>0</v>
      </c>
      <c r="BC94">
        <v>1</v>
      </c>
      <c r="BD94">
        <v>0</v>
      </c>
      <c r="BE94">
        <v>0</v>
      </c>
      <c r="BF94">
        <v>1</v>
      </c>
      <c r="BG94">
        <v>1</v>
      </c>
      <c r="BH94">
        <v>0</v>
      </c>
      <c r="BI94">
        <v>0</v>
      </c>
      <c r="BJ94">
        <v>1</v>
      </c>
      <c r="BK94">
        <v>0</v>
      </c>
      <c r="BL94">
        <v>0</v>
      </c>
      <c r="BM94">
        <v>0</v>
      </c>
      <c r="BN94">
        <v>0</v>
      </c>
      <c r="BO94">
        <v>0</v>
      </c>
      <c r="BP94">
        <v>0</v>
      </c>
      <c r="BQ94">
        <v>0</v>
      </c>
      <c r="BR94">
        <v>0</v>
      </c>
      <c r="BS94">
        <v>0</v>
      </c>
      <c r="BT94">
        <v>0</v>
      </c>
      <c r="BU94">
        <v>0</v>
      </c>
      <c r="BV94">
        <v>0</v>
      </c>
      <c r="BW94">
        <v>0</v>
      </c>
      <c r="BX94">
        <v>0</v>
      </c>
      <c r="BY94">
        <v>0</v>
      </c>
      <c r="BZ94">
        <v>0</v>
      </c>
      <c r="CA94">
        <v>0</v>
      </c>
      <c r="CB94">
        <v>0</v>
      </c>
      <c r="CC94">
        <v>1</v>
      </c>
      <c r="CD94">
        <v>1</v>
      </c>
      <c r="CE94">
        <v>1</v>
      </c>
      <c r="CF94">
        <v>0</v>
      </c>
      <c r="CG94">
        <v>0</v>
      </c>
      <c r="CH94">
        <v>0</v>
      </c>
      <c r="CI94">
        <v>0</v>
      </c>
      <c r="CJ94">
        <v>0</v>
      </c>
      <c r="CK94">
        <v>0</v>
      </c>
      <c r="CL94">
        <v>0</v>
      </c>
      <c r="CM94">
        <v>0</v>
      </c>
      <c r="CN94">
        <v>0</v>
      </c>
      <c r="CO94">
        <v>0</v>
      </c>
      <c r="CP94">
        <v>0</v>
      </c>
      <c r="CQ94">
        <v>0</v>
      </c>
      <c r="CR94">
        <v>0</v>
      </c>
      <c r="CS94">
        <v>1</v>
      </c>
      <c r="CT94">
        <v>1</v>
      </c>
      <c r="CU94">
        <v>0</v>
      </c>
      <c r="CV94">
        <v>0</v>
      </c>
      <c r="CW94">
        <v>0</v>
      </c>
      <c r="CX94">
        <v>0</v>
      </c>
      <c r="CY94">
        <v>0</v>
      </c>
      <c r="CZ94">
        <v>0</v>
      </c>
      <c r="DA94">
        <v>0</v>
      </c>
      <c r="DB94">
        <v>0</v>
      </c>
      <c r="DC94">
        <v>1</v>
      </c>
      <c r="DD94">
        <v>0</v>
      </c>
      <c r="DE94">
        <v>1</v>
      </c>
      <c r="DF94">
        <v>1</v>
      </c>
      <c r="DG94">
        <v>1</v>
      </c>
      <c r="DH94">
        <v>0</v>
      </c>
      <c r="DI94">
        <v>0</v>
      </c>
      <c r="DJ94">
        <v>0</v>
      </c>
      <c r="DK94">
        <v>1</v>
      </c>
      <c r="DL94">
        <v>0</v>
      </c>
      <c r="DM94">
        <v>0</v>
      </c>
      <c r="DN94">
        <v>0</v>
      </c>
      <c r="DO94">
        <v>1</v>
      </c>
      <c r="DP94">
        <v>0</v>
      </c>
      <c r="DQ94">
        <v>1</v>
      </c>
      <c r="DR94">
        <v>0</v>
      </c>
      <c r="DS94">
        <v>0</v>
      </c>
      <c r="DT94">
        <v>0</v>
      </c>
      <c r="DU94">
        <v>0</v>
      </c>
      <c r="DV94">
        <v>0</v>
      </c>
      <c r="DW94">
        <v>0</v>
      </c>
      <c r="DX94">
        <v>0</v>
      </c>
      <c r="DY94">
        <v>1</v>
      </c>
      <c r="DZ94">
        <v>0</v>
      </c>
      <c r="EA94">
        <v>0</v>
      </c>
      <c r="EB94">
        <v>0</v>
      </c>
      <c r="EC94">
        <v>0</v>
      </c>
      <c r="ED94">
        <v>0</v>
      </c>
      <c r="EE94">
        <v>1</v>
      </c>
      <c r="EF94">
        <v>0</v>
      </c>
      <c r="EG94">
        <v>0</v>
      </c>
      <c r="EH94">
        <v>0</v>
      </c>
      <c r="EI94">
        <v>0</v>
      </c>
      <c r="EJ94">
        <v>0</v>
      </c>
      <c r="EK94">
        <v>0</v>
      </c>
      <c r="EL94">
        <v>0</v>
      </c>
      <c r="EM94">
        <v>0</v>
      </c>
      <c r="EN94">
        <v>0</v>
      </c>
      <c r="EO94">
        <v>0</v>
      </c>
      <c r="EP94">
        <v>0</v>
      </c>
      <c r="EQ94">
        <v>0</v>
      </c>
      <c r="ER94">
        <v>0</v>
      </c>
      <c r="ES94">
        <v>0</v>
      </c>
      <c r="ET94">
        <v>0</v>
      </c>
      <c r="EU94">
        <v>1</v>
      </c>
      <c r="EV94">
        <v>0</v>
      </c>
      <c r="EW94">
        <v>1</v>
      </c>
      <c r="EX94">
        <v>1</v>
      </c>
      <c r="EY94">
        <v>0</v>
      </c>
      <c r="EZ94">
        <v>1</v>
      </c>
      <c r="FA94">
        <v>0</v>
      </c>
      <c r="FB94">
        <v>0</v>
      </c>
      <c r="FC94">
        <v>1</v>
      </c>
      <c r="FD94">
        <v>0</v>
      </c>
      <c r="FE94">
        <v>0</v>
      </c>
      <c r="FF94">
        <v>0</v>
      </c>
      <c r="FG94">
        <v>0</v>
      </c>
      <c r="FH94">
        <v>0</v>
      </c>
      <c r="FI94">
        <v>0</v>
      </c>
      <c r="FJ94">
        <v>0</v>
      </c>
      <c r="FK94">
        <v>0</v>
      </c>
      <c r="FL94">
        <v>1</v>
      </c>
      <c r="FM94">
        <v>0</v>
      </c>
      <c r="FN94">
        <v>0</v>
      </c>
      <c r="FO94">
        <v>1</v>
      </c>
      <c r="FP94">
        <v>1</v>
      </c>
      <c r="FQ94">
        <v>0</v>
      </c>
      <c r="FR94">
        <v>1</v>
      </c>
      <c r="FS94">
        <v>0</v>
      </c>
      <c r="FT94">
        <v>0</v>
      </c>
      <c r="FU94">
        <v>0</v>
      </c>
      <c r="FV94">
        <v>0</v>
      </c>
      <c r="FW94">
        <v>0</v>
      </c>
      <c r="FX94">
        <v>0</v>
      </c>
      <c r="FY94">
        <v>0</v>
      </c>
      <c r="FZ94">
        <v>0</v>
      </c>
      <c r="GA94">
        <v>0</v>
      </c>
      <c r="GB94">
        <v>0</v>
      </c>
      <c r="GC94">
        <v>0</v>
      </c>
      <c r="GD94">
        <v>0</v>
      </c>
      <c r="GE94">
        <v>0</v>
      </c>
      <c r="GF94">
        <v>0</v>
      </c>
      <c r="GG94">
        <v>0</v>
      </c>
      <c r="GH94">
        <v>0</v>
      </c>
      <c r="GI94">
        <v>0</v>
      </c>
      <c r="GJ94">
        <v>0</v>
      </c>
      <c r="GK94">
        <v>0</v>
      </c>
      <c r="GL94">
        <v>1</v>
      </c>
      <c r="GM94">
        <v>1</v>
      </c>
      <c r="GN94">
        <v>1</v>
      </c>
      <c r="GO94">
        <v>0</v>
      </c>
      <c r="GP94">
        <v>0</v>
      </c>
      <c r="GQ94">
        <v>0</v>
      </c>
      <c r="GR94">
        <v>0</v>
      </c>
      <c r="GS94">
        <v>0</v>
      </c>
      <c r="GT94">
        <v>0</v>
      </c>
      <c r="GU94">
        <v>0</v>
      </c>
      <c r="GV94">
        <v>0</v>
      </c>
      <c r="GW94">
        <v>0</v>
      </c>
      <c r="GX94">
        <v>0</v>
      </c>
      <c r="GY94">
        <v>0</v>
      </c>
      <c r="GZ94">
        <v>0</v>
      </c>
      <c r="HA94">
        <v>0</v>
      </c>
      <c r="HB94">
        <v>1</v>
      </c>
      <c r="HC94">
        <v>1</v>
      </c>
      <c r="HD94">
        <v>0</v>
      </c>
      <c r="HE94">
        <v>0</v>
      </c>
      <c r="HF94">
        <v>0</v>
      </c>
      <c r="HG94">
        <v>0</v>
      </c>
      <c r="HH94">
        <v>0</v>
      </c>
      <c r="HI94">
        <v>0</v>
      </c>
      <c r="HJ94">
        <v>0</v>
      </c>
      <c r="HK94">
        <v>0</v>
      </c>
      <c r="HL94">
        <v>1</v>
      </c>
      <c r="HM94">
        <v>0</v>
      </c>
      <c r="HN94">
        <v>0</v>
      </c>
    </row>
    <row r="95" spans="1:222" x14ac:dyDescent="0.35">
      <c r="A95" t="s">
        <v>240</v>
      </c>
      <c r="B95" s="1">
        <v>43313</v>
      </c>
      <c r="C95" s="1">
        <v>43677</v>
      </c>
      <c r="D95">
        <v>2</v>
      </c>
      <c r="E95">
        <v>1</v>
      </c>
      <c r="F95">
        <v>1</v>
      </c>
      <c r="G95">
        <v>1</v>
      </c>
      <c r="H95">
        <v>1</v>
      </c>
      <c r="I95">
        <v>0</v>
      </c>
      <c r="J95">
        <v>0</v>
      </c>
      <c r="K95">
        <v>0</v>
      </c>
      <c r="L95">
        <v>1</v>
      </c>
      <c r="M95">
        <v>0</v>
      </c>
      <c r="N95">
        <v>0</v>
      </c>
      <c r="O95">
        <v>0</v>
      </c>
      <c r="P95">
        <v>0</v>
      </c>
      <c r="Q95">
        <v>1</v>
      </c>
      <c r="R95">
        <v>0</v>
      </c>
      <c r="S95">
        <v>1</v>
      </c>
      <c r="T95">
        <v>0</v>
      </c>
      <c r="U95">
        <v>0</v>
      </c>
      <c r="V95">
        <v>0</v>
      </c>
      <c r="W95">
        <v>0</v>
      </c>
      <c r="X95">
        <v>0</v>
      </c>
      <c r="Y95">
        <v>0</v>
      </c>
      <c r="Z95">
        <v>0</v>
      </c>
      <c r="AA95">
        <v>0</v>
      </c>
      <c r="AB95">
        <v>0</v>
      </c>
      <c r="AC95">
        <v>1</v>
      </c>
      <c r="AD95">
        <v>0</v>
      </c>
      <c r="AE95">
        <v>0</v>
      </c>
      <c r="AF95">
        <v>0</v>
      </c>
      <c r="AG95">
        <v>0</v>
      </c>
      <c r="AH95">
        <v>0</v>
      </c>
      <c r="AI95">
        <v>0</v>
      </c>
      <c r="AJ95">
        <v>0</v>
      </c>
      <c r="AK95">
        <v>0</v>
      </c>
      <c r="AL95">
        <v>0</v>
      </c>
      <c r="AM95">
        <v>0</v>
      </c>
      <c r="AN95">
        <v>0</v>
      </c>
      <c r="AO95">
        <v>0</v>
      </c>
      <c r="AP95">
        <v>0</v>
      </c>
      <c r="AQ95">
        <v>0</v>
      </c>
      <c r="AR95">
        <v>0</v>
      </c>
      <c r="AS95">
        <v>1</v>
      </c>
      <c r="AT95">
        <v>1</v>
      </c>
      <c r="AU95">
        <v>0</v>
      </c>
      <c r="AV95">
        <v>0</v>
      </c>
      <c r="AW95">
        <v>0</v>
      </c>
      <c r="AX95">
        <v>0</v>
      </c>
      <c r="AY95">
        <v>0</v>
      </c>
      <c r="AZ95">
        <v>0</v>
      </c>
      <c r="BA95">
        <v>0</v>
      </c>
      <c r="BB95">
        <v>0</v>
      </c>
      <c r="BC95">
        <v>1</v>
      </c>
      <c r="BD95">
        <v>0</v>
      </c>
      <c r="BE95">
        <v>0</v>
      </c>
      <c r="BF95">
        <v>1</v>
      </c>
      <c r="BG95">
        <v>1</v>
      </c>
      <c r="BH95">
        <v>0</v>
      </c>
      <c r="BI95">
        <v>0</v>
      </c>
      <c r="BJ95">
        <v>1</v>
      </c>
      <c r="BK95">
        <v>0</v>
      </c>
      <c r="BL95">
        <v>0</v>
      </c>
      <c r="BM95">
        <v>0</v>
      </c>
      <c r="BN95">
        <v>0</v>
      </c>
      <c r="BO95">
        <v>0</v>
      </c>
      <c r="BP95">
        <v>0</v>
      </c>
      <c r="BQ95">
        <v>0</v>
      </c>
      <c r="BR95">
        <v>0</v>
      </c>
      <c r="BS95">
        <v>0</v>
      </c>
      <c r="BT95">
        <v>0</v>
      </c>
      <c r="BU95">
        <v>0</v>
      </c>
      <c r="BV95">
        <v>0</v>
      </c>
      <c r="BW95">
        <v>0</v>
      </c>
      <c r="BX95">
        <v>0</v>
      </c>
      <c r="BY95">
        <v>0</v>
      </c>
      <c r="BZ95">
        <v>0</v>
      </c>
      <c r="CA95">
        <v>0</v>
      </c>
      <c r="CB95">
        <v>0</v>
      </c>
      <c r="CC95">
        <v>1</v>
      </c>
      <c r="CD95">
        <v>1</v>
      </c>
      <c r="CE95">
        <v>1</v>
      </c>
      <c r="CF95">
        <v>0</v>
      </c>
      <c r="CG95">
        <v>0</v>
      </c>
      <c r="CH95">
        <v>0</v>
      </c>
      <c r="CI95">
        <v>0</v>
      </c>
      <c r="CJ95">
        <v>0</v>
      </c>
      <c r="CK95">
        <v>0</v>
      </c>
      <c r="CL95">
        <v>0</v>
      </c>
      <c r="CM95">
        <v>0</v>
      </c>
      <c r="CN95">
        <v>0</v>
      </c>
      <c r="CO95">
        <v>0</v>
      </c>
      <c r="CP95">
        <v>0</v>
      </c>
      <c r="CQ95">
        <v>0</v>
      </c>
      <c r="CR95">
        <v>0</v>
      </c>
      <c r="CS95">
        <v>1</v>
      </c>
      <c r="CT95">
        <v>1</v>
      </c>
      <c r="CU95">
        <v>0</v>
      </c>
      <c r="CV95">
        <v>0</v>
      </c>
      <c r="CW95">
        <v>0</v>
      </c>
      <c r="CX95">
        <v>0</v>
      </c>
      <c r="CY95">
        <v>0</v>
      </c>
      <c r="CZ95">
        <v>0</v>
      </c>
      <c r="DA95">
        <v>0</v>
      </c>
      <c r="DB95">
        <v>0</v>
      </c>
      <c r="DC95">
        <v>1</v>
      </c>
      <c r="DD95">
        <v>0</v>
      </c>
      <c r="DE95">
        <v>1</v>
      </c>
      <c r="DF95">
        <v>1</v>
      </c>
      <c r="DG95">
        <v>1</v>
      </c>
      <c r="DH95">
        <v>0</v>
      </c>
      <c r="DI95">
        <v>0</v>
      </c>
      <c r="DJ95">
        <v>0</v>
      </c>
      <c r="DK95">
        <v>1</v>
      </c>
      <c r="DL95">
        <v>0</v>
      </c>
      <c r="DM95">
        <v>0</v>
      </c>
      <c r="DN95">
        <v>0</v>
      </c>
      <c r="DO95">
        <v>1</v>
      </c>
      <c r="DP95">
        <v>0</v>
      </c>
      <c r="DQ95">
        <v>1</v>
      </c>
      <c r="DR95">
        <v>0</v>
      </c>
      <c r="DS95">
        <v>0</v>
      </c>
      <c r="DT95">
        <v>0</v>
      </c>
      <c r="DU95">
        <v>0</v>
      </c>
      <c r="DV95">
        <v>0</v>
      </c>
      <c r="DW95">
        <v>0</v>
      </c>
      <c r="DX95">
        <v>0</v>
      </c>
      <c r="DY95">
        <v>1</v>
      </c>
      <c r="DZ95">
        <v>0</v>
      </c>
      <c r="EA95">
        <v>0</v>
      </c>
      <c r="EB95">
        <v>0</v>
      </c>
      <c r="EC95">
        <v>0</v>
      </c>
      <c r="ED95">
        <v>0</v>
      </c>
      <c r="EE95">
        <v>1</v>
      </c>
      <c r="EF95">
        <v>0</v>
      </c>
      <c r="EG95">
        <v>0</v>
      </c>
      <c r="EH95">
        <v>0</v>
      </c>
      <c r="EI95">
        <v>0</v>
      </c>
      <c r="EJ95">
        <v>0</v>
      </c>
      <c r="EK95">
        <v>0</v>
      </c>
      <c r="EL95">
        <v>0</v>
      </c>
      <c r="EM95">
        <v>0</v>
      </c>
      <c r="EN95">
        <v>0</v>
      </c>
      <c r="EO95">
        <v>0</v>
      </c>
      <c r="EP95">
        <v>0</v>
      </c>
      <c r="EQ95">
        <v>0</v>
      </c>
      <c r="ER95">
        <v>0</v>
      </c>
      <c r="ES95">
        <v>0</v>
      </c>
      <c r="ET95">
        <v>0</v>
      </c>
      <c r="EU95">
        <v>1</v>
      </c>
      <c r="EV95">
        <v>0</v>
      </c>
      <c r="EW95">
        <v>1</v>
      </c>
      <c r="EX95">
        <v>1</v>
      </c>
      <c r="EY95">
        <v>0</v>
      </c>
      <c r="EZ95">
        <v>1</v>
      </c>
      <c r="FA95">
        <v>0</v>
      </c>
      <c r="FB95">
        <v>0</v>
      </c>
      <c r="FC95">
        <v>1</v>
      </c>
      <c r="FD95">
        <v>0</v>
      </c>
      <c r="FE95">
        <v>0</v>
      </c>
      <c r="FF95">
        <v>0</v>
      </c>
      <c r="FG95">
        <v>0</v>
      </c>
      <c r="FH95">
        <v>0</v>
      </c>
      <c r="FI95">
        <v>0</v>
      </c>
      <c r="FJ95">
        <v>0</v>
      </c>
      <c r="FK95">
        <v>0</v>
      </c>
      <c r="FL95">
        <v>1</v>
      </c>
      <c r="FM95">
        <v>0</v>
      </c>
      <c r="FN95">
        <v>0</v>
      </c>
      <c r="FO95">
        <v>1</v>
      </c>
      <c r="FP95">
        <v>1</v>
      </c>
      <c r="FQ95">
        <v>0</v>
      </c>
      <c r="FR95">
        <v>1</v>
      </c>
      <c r="FS95">
        <v>0</v>
      </c>
      <c r="FT95">
        <v>0</v>
      </c>
      <c r="FU95">
        <v>0</v>
      </c>
      <c r="FV95">
        <v>0</v>
      </c>
      <c r="FW95">
        <v>0</v>
      </c>
      <c r="FX95">
        <v>0</v>
      </c>
      <c r="FY95">
        <v>0</v>
      </c>
      <c r="FZ95">
        <v>0</v>
      </c>
      <c r="GA95">
        <v>0</v>
      </c>
      <c r="GB95">
        <v>0</v>
      </c>
      <c r="GC95">
        <v>0</v>
      </c>
      <c r="GD95">
        <v>0</v>
      </c>
      <c r="GE95">
        <v>0</v>
      </c>
      <c r="GF95">
        <v>0</v>
      </c>
      <c r="GG95">
        <v>0</v>
      </c>
      <c r="GH95">
        <v>0</v>
      </c>
      <c r="GI95">
        <v>0</v>
      </c>
      <c r="GJ95">
        <v>0</v>
      </c>
      <c r="GK95">
        <v>0</v>
      </c>
      <c r="GL95">
        <v>1</v>
      </c>
      <c r="GM95">
        <v>1</v>
      </c>
      <c r="GN95">
        <v>1</v>
      </c>
      <c r="GO95">
        <v>0</v>
      </c>
      <c r="GP95">
        <v>0</v>
      </c>
      <c r="GQ95">
        <v>0</v>
      </c>
      <c r="GR95">
        <v>0</v>
      </c>
      <c r="GS95">
        <v>0</v>
      </c>
      <c r="GT95">
        <v>0</v>
      </c>
      <c r="GU95">
        <v>0</v>
      </c>
      <c r="GV95">
        <v>0</v>
      </c>
      <c r="GW95">
        <v>0</v>
      </c>
      <c r="GX95">
        <v>0</v>
      </c>
      <c r="GY95">
        <v>0</v>
      </c>
      <c r="GZ95">
        <v>0</v>
      </c>
      <c r="HA95">
        <v>0</v>
      </c>
      <c r="HB95">
        <v>1</v>
      </c>
      <c r="HC95">
        <v>1</v>
      </c>
      <c r="HD95">
        <v>0</v>
      </c>
      <c r="HE95">
        <v>0</v>
      </c>
      <c r="HF95">
        <v>0</v>
      </c>
      <c r="HG95">
        <v>0</v>
      </c>
      <c r="HH95">
        <v>0</v>
      </c>
      <c r="HI95">
        <v>0</v>
      </c>
      <c r="HJ95">
        <v>0</v>
      </c>
      <c r="HK95">
        <v>0</v>
      </c>
      <c r="HL95">
        <v>1</v>
      </c>
      <c r="HM95">
        <v>0</v>
      </c>
      <c r="HN95">
        <v>0</v>
      </c>
    </row>
    <row r="96" spans="1:222" x14ac:dyDescent="0.35">
      <c r="A96" t="s">
        <v>240</v>
      </c>
      <c r="B96" s="1">
        <v>43678</v>
      </c>
      <c r="C96" s="1">
        <v>43830</v>
      </c>
      <c r="D96">
        <v>2</v>
      </c>
      <c r="E96">
        <v>1</v>
      </c>
      <c r="F96">
        <v>1</v>
      </c>
      <c r="G96">
        <v>1</v>
      </c>
      <c r="H96">
        <v>1</v>
      </c>
      <c r="I96">
        <v>0</v>
      </c>
      <c r="J96">
        <v>0</v>
      </c>
      <c r="K96">
        <v>0</v>
      </c>
      <c r="L96">
        <v>1</v>
      </c>
      <c r="M96">
        <v>0</v>
      </c>
      <c r="N96">
        <v>0</v>
      </c>
      <c r="O96">
        <v>0</v>
      </c>
      <c r="P96">
        <v>0</v>
      </c>
      <c r="Q96">
        <v>1</v>
      </c>
      <c r="R96">
        <v>0</v>
      </c>
      <c r="S96">
        <v>1</v>
      </c>
      <c r="T96">
        <v>0</v>
      </c>
      <c r="U96">
        <v>0</v>
      </c>
      <c r="V96">
        <v>0</v>
      </c>
      <c r="W96">
        <v>0</v>
      </c>
      <c r="X96">
        <v>0</v>
      </c>
      <c r="Y96">
        <v>0</v>
      </c>
      <c r="Z96">
        <v>0</v>
      </c>
      <c r="AA96">
        <v>0</v>
      </c>
      <c r="AB96">
        <v>0</v>
      </c>
      <c r="AC96">
        <v>1</v>
      </c>
      <c r="AD96">
        <v>0</v>
      </c>
      <c r="AE96">
        <v>0</v>
      </c>
      <c r="AF96">
        <v>0</v>
      </c>
      <c r="AG96">
        <v>0</v>
      </c>
      <c r="AH96">
        <v>0</v>
      </c>
      <c r="AI96">
        <v>0</v>
      </c>
      <c r="AJ96">
        <v>0</v>
      </c>
      <c r="AK96">
        <v>0</v>
      </c>
      <c r="AL96">
        <v>0</v>
      </c>
      <c r="AM96">
        <v>0</v>
      </c>
      <c r="AN96">
        <v>0</v>
      </c>
      <c r="AO96">
        <v>0</v>
      </c>
      <c r="AP96">
        <v>0</v>
      </c>
      <c r="AQ96">
        <v>0</v>
      </c>
      <c r="AR96">
        <v>0</v>
      </c>
      <c r="AS96">
        <v>1</v>
      </c>
      <c r="AT96">
        <v>1</v>
      </c>
      <c r="AU96">
        <v>0</v>
      </c>
      <c r="AV96">
        <v>0</v>
      </c>
      <c r="AW96">
        <v>0</v>
      </c>
      <c r="AX96">
        <v>0</v>
      </c>
      <c r="AY96">
        <v>0</v>
      </c>
      <c r="AZ96">
        <v>0</v>
      </c>
      <c r="BA96">
        <v>0</v>
      </c>
      <c r="BB96">
        <v>0</v>
      </c>
      <c r="BC96">
        <v>1</v>
      </c>
      <c r="BD96">
        <v>0</v>
      </c>
      <c r="BE96">
        <v>0</v>
      </c>
      <c r="BF96">
        <v>1</v>
      </c>
      <c r="BG96">
        <v>1</v>
      </c>
      <c r="BH96">
        <v>0</v>
      </c>
      <c r="BI96">
        <v>0</v>
      </c>
      <c r="BJ96">
        <v>1</v>
      </c>
      <c r="BK96">
        <v>0</v>
      </c>
      <c r="BL96">
        <v>0</v>
      </c>
      <c r="BM96">
        <v>0</v>
      </c>
      <c r="BN96">
        <v>0</v>
      </c>
      <c r="BO96">
        <v>0</v>
      </c>
      <c r="BP96">
        <v>0</v>
      </c>
      <c r="BQ96">
        <v>0</v>
      </c>
      <c r="BR96">
        <v>0</v>
      </c>
      <c r="BS96">
        <v>0</v>
      </c>
      <c r="BT96">
        <v>0</v>
      </c>
      <c r="BU96">
        <v>0</v>
      </c>
      <c r="BV96">
        <v>0</v>
      </c>
      <c r="BW96">
        <v>0</v>
      </c>
      <c r="BX96">
        <v>0</v>
      </c>
      <c r="BY96">
        <v>0</v>
      </c>
      <c r="BZ96">
        <v>0</v>
      </c>
      <c r="CA96">
        <v>0</v>
      </c>
      <c r="CB96">
        <v>0</v>
      </c>
      <c r="CC96">
        <v>1</v>
      </c>
      <c r="CD96">
        <v>1</v>
      </c>
      <c r="CE96">
        <v>1</v>
      </c>
      <c r="CF96">
        <v>0</v>
      </c>
      <c r="CG96">
        <v>0</v>
      </c>
      <c r="CH96">
        <v>0</v>
      </c>
      <c r="CI96">
        <v>0</v>
      </c>
      <c r="CJ96">
        <v>0</v>
      </c>
      <c r="CK96">
        <v>0</v>
      </c>
      <c r="CL96">
        <v>0</v>
      </c>
      <c r="CM96">
        <v>0</v>
      </c>
      <c r="CN96">
        <v>0</v>
      </c>
      <c r="CO96">
        <v>0</v>
      </c>
      <c r="CP96">
        <v>0</v>
      </c>
      <c r="CQ96">
        <v>0</v>
      </c>
      <c r="CR96">
        <v>0</v>
      </c>
      <c r="CS96">
        <v>1</v>
      </c>
      <c r="CT96">
        <v>1</v>
      </c>
      <c r="CU96">
        <v>0</v>
      </c>
      <c r="CV96">
        <v>0</v>
      </c>
      <c r="CW96">
        <v>0</v>
      </c>
      <c r="CX96">
        <v>0</v>
      </c>
      <c r="CY96">
        <v>0</v>
      </c>
      <c r="CZ96">
        <v>0</v>
      </c>
      <c r="DA96">
        <v>0</v>
      </c>
      <c r="DB96">
        <v>0</v>
      </c>
      <c r="DC96">
        <v>1</v>
      </c>
      <c r="DD96">
        <v>0</v>
      </c>
      <c r="DE96">
        <v>1</v>
      </c>
      <c r="DF96">
        <v>1</v>
      </c>
      <c r="DG96">
        <v>1</v>
      </c>
      <c r="DH96">
        <v>0</v>
      </c>
      <c r="DI96">
        <v>0</v>
      </c>
      <c r="DJ96">
        <v>0</v>
      </c>
      <c r="DK96">
        <v>1</v>
      </c>
      <c r="DL96">
        <v>0</v>
      </c>
      <c r="DM96">
        <v>0</v>
      </c>
      <c r="DN96">
        <v>0</v>
      </c>
      <c r="DO96">
        <v>1</v>
      </c>
      <c r="DP96">
        <v>0</v>
      </c>
      <c r="DQ96">
        <v>1</v>
      </c>
      <c r="DR96">
        <v>0</v>
      </c>
      <c r="DS96">
        <v>0</v>
      </c>
      <c r="DT96">
        <v>0</v>
      </c>
      <c r="DU96">
        <v>0</v>
      </c>
      <c r="DV96">
        <v>0</v>
      </c>
      <c r="DW96">
        <v>0</v>
      </c>
      <c r="DX96">
        <v>0</v>
      </c>
      <c r="DY96">
        <v>1</v>
      </c>
      <c r="DZ96">
        <v>0</v>
      </c>
      <c r="EA96">
        <v>0</v>
      </c>
      <c r="EB96">
        <v>0</v>
      </c>
      <c r="EC96">
        <v>0</v>
      </c>
      <c r="ED96">
        <v>0</v>
      </c>
      <c r="EE96">
        <v>1</v>
      </c>
      <c r="EF96">
        <v>0</v>
      </c>
      <c r="EG96">
        <v>0</v>
      </c>
      <c r="EH96">
        <v>0</v>
      </c>
      <c r="EI96">
        <v>0</v>
      </c>
      <c r="EJ96">
        <v>0</v>
      </c>
      <c r="EK96">
        <v>0</v>
      </c>
      <c r="EL96">
        <v>0</v>
      </c>
      <c r="EM96">
        <v>0</v>
      </c>
      <c r="EN96">
        <v>0</v>
      </c>
      <c r="EO96">
        <v>0</v>
      </c>
      <c r="EP96">
        <v>0</v>
      </c>
      <c r="EQ96">
        <v>0</v>
      </c>
      <c r="ER96">
        <v>0</v>
      </c>
      <c r="ES96">
        <v>0</v>
      </c>
      <c r="ET96">
        <v>0</v>
      </c>
      <c r="EU96">
        <v>1</v>
      </c>
      <c r="EV96">
        <v>0</v>
      </c>
      <c r="EW96">
        <v>1</v>
      </c>
      <c r="EX96">
        <v>1</v>
      </c>
      <c r="EY96">
        <v>0</v>
      </c>
      <c r="EZ96">
        <v>1</v>
      </c>
      <c r="FA96">
        <v>0</v>
      </c>
      <c r="FB96">
        <v>0</v>
      </c>
      <c r="FC96">
        <v>1</v>
      </c>
      <c r="FD96">
        <v>0</v>
      </c>
      <c r="FE96">
        <v>0</v>
      </c>
      <c r="FF96">
        <v>0</v>
      </c>
      <c r="FG96">
        <v>0</v>
      </c>
      <c r="FH96">
        <v>0</v>
      </c>
      <c r="FI96">
        <v>0</v>
      </c>
      <c r="FJ96">
        <v>0</v>
      </c>
      <c r="FK96">
        <v>0</v>
      </c>
      <c r="FL96">
        <v>1</v>
      </c>
      <c r="FM96">
        <v>0</v>
      </c>
      <c r="FN96">
        <v>0</v>
      </c>
      <c r="FO96">
        <v>1</v>
      </c>
      <c r="FP96">
        <v>1</v>
      </c>
      <c r="FQ96">
        <v>0</v>
      </c>
      <c r="FR96">
        <v>1</v>
      </c>
      <c r="FS96">
        <v>0</v>
      </c>
      <c r="FT96">
        <v>0</v>
      </c>
      <c r="FU96">
        <v>0</v>
      </c>
      <c r="FV96">
        <v>0</v>
      </c>
      <c r="FW96">
        <v>0</v>
      </c>
      <c r="FX96">
        <v>0</v>
      </c>
      <c r="FY96">
        <v>0</v>
      </c>
      <c r="FZ96">
        <v>0</v>
      </c>
      <c r="GA96">
        <v>0</v>
      </c>
      <c r="GB96">
        <v>0</v>
      </c>
      <c r="GC96">
        <v>0</v>
      </c>
      <c r="GD96">
        <v>0</v>
      </c>
      <c r="GE96">
        <v>0</v>
      </c>
      <c r="GF96">
        <v>0</v>
      </c>
      <c r="GG96">
        <v>0</v>
      </c>
      <c r="GH96">
        <v>0</v>
      </c>
      <c r="GI96">
        <v>0</v>
      </c>
      <c r="GJ96">
        <v>0</v>
      </c>
      <c r="GK96">
        <v>0</v>
      </c>
      <c r="GL96">
        <v>1</v>
      </c>
      <c r="GM96">
        <v>1</v>
      </c>
      <c r="GN96">
        <v>1</v>
      </c>
      <c r="GO96">
        <v>0</v>
      </c>
      <c r="GP96">
        <v>0</v>
      </c>
      <c r="GQ96">
        <v>0</v>
      </c>
      <c r="GR96">
        <v>0</v>
      </c>
      <c r="GS96">
        <v>0</v>
      </c>
      <c r="GT96">
        <v>0</v>
      </c>
      <c r="GU96">
        <v>0</v>
      </c>
      <c r="GV96">
        <v>0</v>
      </c>
      <c r="GW96">
        <v>0</v>
      </c>
      <c r="GX96">
        <v>0</v>
      </c>
      <c r="GY96">
        <v>0</v>
      </c>
      <c r="GZ96">
        <v>0</v>
      </c>
      <c r="HA96">
        <v>0</v>
      </c>
      <c r="HB96">
        <v>1</v>
      </c>
      <c r="HC96">
        <v>1</v>
      </c>
      <c r="HD96">
        <v>0</v>
      </c>
      <c r="HE96">
        <v>0</v>
      </c>
      <c r="HF96">
        <v>0</v>
      </c>
      <c r="HG96">
        <v>0</v>
      </c>
      <c r="HH96">
        <v>0</v>
      </c>
      <c r="HI96">
        <v>0</v>
      </c>
      <c r="HJ96">
        <v>0</v>
      </c>
      <c r="HK96">
        <v>0</v>
      </c>
      <c r="HL96">
        <v>1</v>
      </c>
      <c r="HM96">
        <v>0</v>
      </c>
      <c r="HN96">
        <v>0</v>
      </c>
    </row>
    <row r="97" spans="1:222" x14ac:dyDescent="0.35">
      <c r="A97" t="s">
        <v>241</v>
      </c>
      <c r="B97" s="1">
        <v>41640</v>
      </c>
      <c r="C97" s="1">
        <v>43039</v>
      </c>
      <c r="D97">
        <v>3</v>
      </c>
      <c r="E97" t="s">
        <v>222</v>
      </c>
      <c r="F97" t="s">
        <v>222</v>
      </c>
      <c r="G97" t="s">
        <v>222</v>
      </c>
      <c r="H97" t="s">
        <v>222</v>
      </c>
      <c r="I97" t="s">
        <v>222</v>
      </c>
      <c r="J97" t="s">
        <v>222</v>
      </c>
      <c r="K97" t="s">
        <v>222</v>
      </c>
      <c r="L97" t="s">
        <v>222</v>
      </c>
      <c r="M97" t="s">
        <v>222</v>
      </c>
      <c r="N97" t="s">
        <v>222</v>
      </c>
      <c r="O97" t="s">
        <v>222</v>
      </c>
      <c r="P97" t="s">
        <v>222</v>
      </c>
      <c r="Q97" t="s">
        <v>222</v>
      </c>
      <c r="R97" t="s">
        <v>222</v>
      </c>
      <c r="S97" t="s">
        <v>222</v>
      </c>
      <c r="T97" t="s">
        <v>222</v>
      </c>
      <c r="U97" t="s">
        <v>222</v>
      </c>
      <c r="V97" t="s">
        <v>222</v>
      </c>
      <c r="W97" t="s">
        <v>222</v>
      </c>
      <c r="X97" t="s">
        <v>222</v>
      </c>
      <c r="Y97" t="s">
        <v>222</v>
      </c>
      <c r="Z97" t="s">
        <v>222</v>
      </c>
      <c r="AA97" t="s">
        <v>222</v>
      </c>
      <c r="AB97" t="s">
        <v>222</v>
      </c>
      <c r="AC97" t="s">
        <v>222</v>
      </c>
      <c r="AD97" t="s">
        <v>222</v>
      </c>
      <c r="AE97" t="s">
        <v>222</v>
      </c>
      <c r="AF97" t="s">
        <v>222</v>
      </c>
      <c r="AG97" t="s">
        <v>222</v>
      </c>
      <c r="AH97" t="s">
        <v>222</v>
      </c>
      <c r="AI97" t="s">
        <v>222</v>
      </c>
      <c r="AJ97" t="s">
        <v>222</v>
      </c>
      <c r="AK97" t="s">
        <v>222</v>
      </c>
      <c r="AL97" t="s">
        <v>222</v>
      </c>
      <c r="AM97" t="s">
        <v>222</v>
      </c>
      <c r="AN97" t="s">
        <v>222</v>
      </c>
      <c r="AO97" t="s">
        <v>222</v>
      </c>
      <c r="AP97" t="s">
        <v>222</v>
      </c>
      <c r="AQ97" t="s">
        <v>222</v>
      </c>
      <c r="AR97" t="s">
        <v>222</v>
      </c>
      <c r="AS97" t="s">
        <v>222</v>
      </c>
      <c r="AT97" t="s">
        <v>222</v>
      </c>
      <c r="AU97" t="s">
        <v>222</v>
      </c>
      <c r="AV97" t="s">
        <v>222</v>
      </c>
      <c r="AW97" t="s">
        <v>222</v>
      </c>
      <c r="AX97" t="s">
        <v>222</v>
      </c>
      <c r="AY97" t="s">
        <v>222</v>
      </c>
      <c r="AZ97" t="s">
        <v>222</v>
      </c>
      <c r="BA97" t="s">
        <v>222</v>
      </c>
      <c r="BB97" t="s">
        <v>222</v>
      </c>
      <c r="BC97" t="s">
        <v>222</v>
      </c>
      <c r="BD97" t="s">
        <v>222</v>
      </c>
      <c r="BE97" t="s">
        <v>222</v>
      </c>
      <c r="BF97" t="s">
        <v>222</v>
      </c>
      <c r="BG97" t="s">
        <v>222</v>
      </c>
      <c r="BH97" t="s">
        <v>222</v>
      </c>
      <c r="BI97" t="s">
        <v>222</v>
      </c>
      <c r="BJ97" t="s">
        <v>222</v>
      </c>
      <c r="BK97" t="s">
        <v>222</v>
      </c>
      <c r="BL97" t="s">
        <v>222</v>
      </c>
      <c r="BM97" t="s">
        <v>222</v>
      </c>
      <c r="BN97" t="s">
        <v>222</v>
      </c>
      <c r="BO97" t="s">
        <v>222</v>
      </c>
      <c r="BP97" t="s">
        <v>222</v>
      </c>
      <c r="BQ97" t="s">
        <v>222</v>
      </c>
      <c r="BR97" t="s">
        <v>222</v>
      </c>
      <c r="BS97" t="s">
        <v>222</v>
      </c>
      <c r="BT97" t="s">
        <v>222</v>
      </c>
      <c r="BU97" t="s">
        <v>222</v>
      </c>
      <c r="BV97" t="s">
        <v>222</v>
      </c>
      <c r="BW97" t="s">
        <v>222</v>
      </c>
      <c r="BX97" t="s">
        <v>222</v>
      </c>
      <c r="BY97" t="s">
        <v>222</v>
      </c>
      <c r="BZ97" t="s">
        <v>222</v>
      </c>
      <c r="CA97" t="s">
        <v>222</v>
      </c>
      <c r="CB97" t="s">
        <v>222</v>
      </c>
      <c r="CC97" t="s">
        <v>222</v>
      </c>
      <c r="CD97" t="s">
        <v>222</v>
      </c>
      <c r="CE97" t="s">
        <v>222</v>
      </c>
      <c r="CF97" t="s">
        <v>222</v>
      </c>
      <c r="CG97" t="s">
        <v>222</v>
      </c>
      <c r="CH97" t="s">
        <v>222</v>
      </c>
      <c r="CI97" t="s">
        <v>222</v>
      </c>
      <c r="CJ97" t="s">
        <v>222</v>
      </c>
      <c r="CK97" t="s">
        <v>222</v>
      </c>
      <c r="CL97" t="s">
        <v>222</v>
      </c>
      <c r="CM97" t="s">
        <v>222</v>
      </c>
      <c r="CN97" t="s">
        <v>222</v>
      </c>
      <c r="CO97" t="s">
        <v>222</v>
      </c>
      <c r="CP97" t="s">
        <v>222</v>
      </c>
      <c r="CQ97" t="s">
        <v>222</v>
      </c>
      <c r="CR97" t="s">
        <v>222</v>
      </c>
      <c r="CS97" t="s">
        <v>222</v>
      </c>
      <c r="CT97" t="s">
        <v>222</v>
      </c>
      <c r="CU97" t="s">
        <v>222</v>
      </c>
      <c r="CV97" t="s">
        <v>222</v>
      </c>
      <c r="CW97" t="s">
        <v>222</v>
      </c>
      <c r="CX97" t="s">
        <v>222</v>
      </c>
      <c r="CY97" t="s">
        <v>222</v>
      </c>
      <c r="CZ97" t="s">
        <v>222</v>
      </c>
      <c r="DA97" t="s">
        <v>222</v>
      </c>
      <c r="DB97" t="s">
        <v>222</v>
      </c>
      <c r="DC97" t="s">
        <v>222</v>
      </c>
      <c r="DD97" t="s">
        <v>222</v>
      </c>
      <c r="DE97" t="s">
        <v>222</v>
      </c>
      <c r="DF97" t="s">
        <v>222</v>
      </c>
      <c r="DG97" t="s">
        <v>222</v>
      </c>
      <c r="DH97" t="s">
        <v>222</v>
      </c>
      <c r="DI97" t="s">
        <v>222</v>
      </c>
      <c r="DJ97" t="s">
        <v>222</v>
      </c>
      <c r="DK97" t="s">
        <v>222</v>
      </c>
      <c r="DL97" t="s">
        <v>222</v>
      </c>
      <c r="DM97" t="s">
        <v>222</v>
      </c>
      <c r="DN97" t="s">
        <v>222</v>
      </c>
      <c r="DO97" t="s">
        <v>222</v>
      </c>
      <c r="DP97" t="s">
        <v>222</v>
      </c>
      <c r="DQ97" t="s">
        <v>222</v>
      </c>
      <c r="DR97" t="s">
        <v>222</v>
      </c>
      <c r="DS97" t="s">
        <v>222</v>
      </c>
      <c r="DT97" t="s">
        <v>222</v>
      </c>
      <c r="DU97" t="s">
        <v>222</v>
      </c>
      <c r="DV97" t="s">
        <v>222</v>
      </c>
      <c r="DW97" t="s">
        <v>222</v>
      </c>
      <c r="DX97" t="s">
        <v>222</v>
      </c>
      <c r="DY97" t="s">
        <v>222</v>
      </c>
      <c r="DZ97" t="s">
        <v>222</v>
      </c>
      <c r="EA97" t="s">
        <v>222</v>
      </c>
      <c r="EB97" t="s">
        <v>222</v>
      </c>
      <c r="EC97" t="s">
        <v>222</v>
      </c>
      <c r="ED97" t="s">
        <v>222</v>
      </c>
      <c r="EE97" t="s">
        <v>222</v>
      </c>
      <c r="EF97" t="s">
        <v>222</v>
      </c>
      <c r="EG97" t="s">
        <v>222</v>
      </c>
      <c r="EH97" t="s">
        <v>222</v>
      </c>
      <c r="EI97" t="s">
        <v>222</v>
      </c>
      <c r="EJ97" t="s">
        <v>222</v>
      </c>
      <c r="EK97" t="s">
        <v>222</v>
      </c>
      <c r="EL97" t="s">
        <v>222</v>
      </c>
      <c r="EM97" t="s">
        <v>222</v>
      </c>
      <c r="EN97" t="s">
        <v>222</v>
      </c>
      <c r="EO97" t="s">
        <v>222</v>
      </c>
      <c r="EP97" t="s">
        <v>222</v>
      </c>
      <c r="EQ97" t="s">
        <v>222</v>
      </c>
      <c r="ER97" t="s">
        <v>222</v>
      </c>
      <c r="ES97" t="s">
        <v>222</v>
      </c>
      <c r="ET97" t="s">
        <v>222</v>
      </c>
      <c r="EU97" t="s">
        <v>222</v>
      </c>
      <c r="EV97" t="s">
        <v>222</v>
      </c>
      <c r="EW97" t="s">
        <v>222</v>
      </c>
      <c r="EX97" t="s">
        <v>222</v>
      </c>
      <c r="EY97" t="s">
        <v>222</v>
      </c>
      <c r="EZ97" t="s">
        <v>222</v>
      </c>
      <c r="FA97" t="s">
        <v>222</v>
      </c>
      <c r="FB97" t="s">
        <v>222</v>
      </c>
      <c r="FC97" t="s">
        <v>222</v>
      </c>
      <c r="FD97" t="s">
        <v>222</v>
      </c>
      <c r="FE97" t="s">
        <v>222</v>
      </c>
      <c r="FF97" t="s">
        <v>222</v>
      </c>
      <c r="FG97" t="s">
        <v>222</v>
      </c>
      <c r="FH97" t="s">
        <v>222</v>
      </c>
      <c r="FI97" t="s">
        <v>222</v>
      </c>
      <c r="FJ97" t="s">
        <v>222</v>
      </c>
      <c r="FK97" t="s">
        <v>222</v>
      </c>
      <c r="FL97" t="s">
        <v>222</v>
      </c>
      <c r="FM97" t="s">
        <v>222</v>
      </c>
      <c r="FN97" t="s">
        <v>222</v>
      </c>
      <c r="FO97" t="s">
        <v>222</v>
      </c>
      <c r="FP97" t="s">
        <v>222</v>
      </c>
      <c r="FQ97" t="s">
        <v>222</v>
      </c>
      <c r="FR97" t="s">
        <v>222</v>
      </c>
      <c r="FS97" t="s">
        <v>222</v>
      </c>
      <c r="FT97" t="s">
        <v>222</v>
      </c>
      <c r="FU97" t="s">
        <v>222</v>
      </c>
      <c r="FV97" t="s">
        <v>222</v>
      </c>
      <c r="FW97" t="s">
        <v>222</v>
      </c>
      <c r="FX97" t="s">
        <v>222</v>
      </c>
      <c r="FY97" t="s">
        <v>222</v>
      </c>
      <c r="FZ97" t="s">
        <v>222</v>
      </c>
      <c r="GA97" t="s">
        <v>222</v>
      </c>
      <c r="GB97" t="s">
        <v>222</v>
      </c>
      <c r="GC97" t="s">
        <v>222</v>
      </c>
      <c r="GD97" t="s">
        <v>222</v>
      </c>
      <c r="GE97" t="s">
        <v>222</v>
      </c>
      <c r="GF97" t="s">
        <v>222</v>
      </c>
      <c r="GG97" t="s">
        <v>222</v>
      </c>
      <c r="GH97" t="s">
        <v>222</v>
      </c>
      <c r="GI97" t="s">
        <v>222</v>
      </c>
      <c r="GJ97" t="s">
        <v>222</v>
      </c>
      <c r="GK97" t="s">
        <v>222</v>
      </c>
      <c r="GL97" t="s">
        <v>222</v>
      </c>
      <c r="GM97" t="s">
        <v>222</v>
      </c>
      <c r="GN97" t="s">
        <v>222</v>
      </c>
      <c r="GO97" t="s">
        <v>222</v>
      </c>
      <c r="GP97" t="s">
        <v>222</v>
      </c>
      <c r="GQ97" t="s">
        <v>222</v>
      </c>
      <c r="GR97" t="s">
        <v>222</v>
      </c>
      <c r="GS97" t="s">
        <v>222</v>
      </c>
      <c r="GT97" t="s">
        <v>222</v>
      </c>
      <c r="GU97" t="s">
        <v>222</v>
      </c>
      <c r="GV97" t="s">
        <v>222</v>
      </c>
      <c r="GW97" t="s">
        <v>222</v>
      </c>
      <c r="GX97" t="s">
        <v>222</v>
      </c>
      <c r="GY97" t="s">
        <v>222</v>
      </c>
      <c r="GZ97" t="s">
        <v>222</v>
      </c>
      <c r="HA97" t="s">
        <v>222</v>
      </c>
      <c r="HB97" t="s">
        <v>222</v>
      </c>
      <c r="HC97" t="s">
        <v>222</v>
      </c>
      <c r="HD97" t="s">
        <v>222</v>
      </c>
      <c r="HE97" t="s">
        <v>222</v>
      </c>
      <c r="HF97" t="s">
        <v>222</v>
      </c>
      <c r="HG97" t="s">
        <v>222</v>
      </c>
      <c r="HH97" t="s">
        <v>222</v>
      </c>
      <c r="HI97" t="s">
        <v>222</v>
      </c>
      <c r="HJ97" t="s">
        <v>222</v>
      </c>
      <c r="HK97" t="s">
        <v>222</v>
      </c>
      <c r="HL97" t="s">
        <v>222</v>
      </c>
      <c r="HM97" t="s">
        <v>222</v>
      </c>
      <c r="HN97" t="s">
        <v>222</v>
      </c>
    </row>
    <row r="98" spans="1:222" x14ac:dyDescent="0.35">
      <c r="A98" t="s">
        <v>241</v>
      </c>
      <c r="B98" s="1">
        <v>43040</v>
      </c>
      <c r="C98" s="1">
        <v>43182</v>
      </c>
      <c r="D98">
        <v>3</v>
      </c>
      <c r="E98" t="s">
        <v>222</v>
      </c>
      <c r="F98" t="s">
        <v>222</v>
      </c>
      <c r="G98" t="s">
        <v>222</v>
      </c>
      <c r="H98" t="s">
        <v>222</v>
      </c>
      <c r="I98" t="s">
        <v>222</v>
      </c>
      <c r="J98" t="s">
        <v>222</v>
      </c>
      <c r="K98" t="s">
        <v>222</v>
      </c>
      <c r="L98" t="s">
        <v>222</v>
      </c>
      <c r="M98" t="s">
        <v>222</v>
      </c>
      <c r="N98" t="s">
        <v>222</v>
      </c>
      <c r="O98" t="s">
        <v>222</v>
      </c>
      <c r="P98" t="s">
        <v>222</v>
      </c>
      <c r="Q98" t="s">
        <v>222</v>
      </c>
      <c r="R98" t="s">
        <v>222</v>
      </c>
      <c r="S98" t="s">
        <v>222</v>
      </c>
      <c r="T98" t="s">
        <v>222</v>
      </c>
      <c r="U98" t="s">
        <v>222</v>
      </c>
      <c r="V98" t="s">
        <v>222</v>
      </c>
      <c r="W98" t="s">
        <v>222</v>
      </c>
      <c r="X98" t="s">
        <v>222</v>
      </c>
      <c r="Y98" t="s">
        <v>222</v>
      </c>
      <c r="Z98" t="s">
        <v>222</v>
      </c>
      <c r="AA98" t="s">
        <v>222</v>
      </c>
      <c r="AB98" t="s">
        <v>222</v>
      </c>
      <c r="AC98" t="s">
        <v>222</v>
      </c>
      <c r="AD98" t="s">
        <v>222</v>
      </c>
      <c r="AE98" t="s">
        <v>222</v>
      </c>
      <c r="AF98" t="s">
        <v>222</v>
      </c>
      <c r="AG98" t="s">
        <v>222</v>
      </c>
      <c r="AH98" t="s">
        <v>222</v>
      </c>
      <c r="AI98" t="s">
        <v>222</v>
      </c>
      <c r="AJ98" t="s">
        <v>222</v>
      </c>
      <c r="AK98" t="s">
        <v>222</v>
      </c>
      <c r="AL98" t="s">
        <v>222</v>
      </c>
      <c r="AM98" t="s">
        <v>222</v>
      </c>
      <c r="AN98" t="s">
        <v>222</v>
      </c>
      <c r="AO98" t="s">
        <v>222</v>
      </c>
      <c r="AP98" t="s">
        <v>222</v>
      </c>
      <c r="AQ98" t="s">
        <v>222</v>
      </c>
      <c r="AR98" t="s">
        <v>222</v>
      </c>
      <c r="AS98" t="s">
        <v>222</v>
      </c>
      <c r="AT98" t="s">
        <v>222</v>
      </c>
      <c r="AU98" t="s">
        <v>222</v>
      </c>
      <c r="AV98" t="s">
        <v>222</v>
      </c>
      <c r="AW98" t="s">
        <v>222</v>
      </c>
      <c r="AX98" t="s">
        <v>222</v>
      </c>
      <c r="AY98" t="s">
        <v>222</v>
      </c>
      <c r="AZ98" t="s">
        <v>222</v>
      </c>
      <c r="BA98" t="s">
        <v>222</v>
      </c>
      <c r="BB98" t="s">
        <v>222</v>
      </c>
      <c r="BC98" t="s">
        <v>222</v>
      </c>
      <c r="BD98" t="s">
        <v>222</v>
      </c>
      <c r="BE98" t="s">
        <v>222</v>
      </c>
      <c r="BF98" t="s">
        <v>222</v>
      </c>
      <c r="BG98" t="s">
        <v>222</v>
      </c>
      <c r="BH98" t="s">
        <v>222</v>
      </c>
      <c r="BI98" t="s">
        <v>222</v>
      </c>
      <c r="BJ98" t="s">
        <v>222</v>
      </c>
      <c r="BK98" t="s">
        <v>222</v>
      </c>
      <c r="BL98" t="s">
        <v>222</v>
      </c>
      <c r="BM98" t="s">
        <v>222</v>
      </c>
      <c r="BN98" t="s">
        <v>222</v>
      </c>
      <c r="BO98" t="s">
        <v>222</v>
      </c>
      <c r="BP98" t="s">
        <v>222</v>
      </c>
      <c r="BQ98" t="s">
        <v>222</v>
      </c>
      <c r="BR98" t="s">
        <v>222</v>
      </c>
      <c r="BS98" t="s">
        <v>222</v>
      </c>
      <c r="BT98" t="s">
        <v>222</v>
      </c>
      <c r="BU98" t="s">
        <v>222</v>
      </c>
      <c r="BV98" t="s">
        <v>222</v>
      </c>
      <c r="BW98" t="s">
        <v>222</v>
      </c>
      <c r="BX98" t="s">
        <v>222</v>
      </c>
      <c r="BY98" t="s">
        <v>222</v>
      </c>
      <c r="BZ98" t="s">
        <v>222</v>
      </c>
      <c r="CA98" t="s">
        <v>222</v>
      </c>
      <c r="CB98" t="s">
        <v>222</v>
      </c>
      <c r="CC98" t="s">
        <v>222</v>
      </c>
      <c r="CD98" t="s">
        <v>222</v>
      </c>
      <c r="CE98" t="s">
        <v>222</v>
      </c>
      <c r="CF98" t="s">
        <v>222</v>
      </c>
      <c r="CG98" t="s">
        <v>222</v>
      </c>
      <c r="CH98" t="s">
        <v>222</v>
      </c>
      <c r="CI98" t="s">
        <v>222</v>
      </c>
      <c r="CJ98" t="s">
        <v>222</v>
      </c>
      <c r="CK98" t="s">
        <v>222</v>
      </c>
      <c r="CL98" t="s">
        <v>222</v>
      </c>
      <c r="CM98" t="s">
        <v>222</v>
      </c>
      <c r="CN98" t="s">
        <v>222</v>
      </c>
      <c r="CO98" t="s">
        <v>222</v>
      </c>
      <c r="CP98" t="s">
        <v>222</v>
      </c>
      <c r="CQ98" t="s">
        <v>222</v>
      </c>
      <c r="CR98" t="s">
        <v>222</v>
      </c>
      <c r="CS98" t="s">
        <v>222</v>
      </c>
      <c r="CT98" t="s">
        <v>222</v>
      </c>
      <c r="CU98" t="s">
        <v>222</v>
      </c>
      <c r="CV98" t="s">
        <v>222</v>
      </c>
      <c r="CW98" t="s">
        <v>222</v>
      </c>
      <c r="CX98" t="s">
        <v>222</v>
      </c>
      <c r="CY98" t="s">
        <v>222</v>
      </c>
      <c r="CZ98" t="s">
        <v>222</v>
      </c>
      <c r="DA98" t="s">
        <v>222</v>
      </c>
      <c r="DB98" t="s">
        <v>222</v>
      </c>
      <c r="DC98" t="s">
        <v>222</v>
      </c>
      <c r="DD98" t="s">
        <v>222</v>
      </c>
      <c r="DE98" t="s">
        <v>222</v>
      </c>
      <c r="DF98" t="s">
        <v>222</v>
      </c>
      <c r="DG98" t="s">
        <v>222</v>
      </c>
      <c r="DH98" t="s">
        <v>222</v>
      </c>
      <c r="DI98" t="s">
        <v>222</v>
      </c>
      <c r="DJ98" t="s">
        <v>222</v>
      </c>
      <c r="DK98" t="s">
        <v>222</v>
      </c>
      <c r="DL98" t="s">
        <v>222</v>
      </c>
      <c r="DM98" t="s">
        <v>222</v>
      </c>
      <c r="DN98" t="s">
        <v>222</v>
      </c>
      <c r="DO98" t="s">
        <v>222</v>
      </c>
      <c r="DP98" t="s">
        <v>222</v>
      </c>
      <c r="DQ98" t="s">
        <v>222</v>
      </c>
      <c r="DR98" t="s">
        <v>222</v>
      </c>
      <c r="DS98" t="s">
        <v>222</v>
      </c>
      <c r="DT98" t="s">
        <v>222</v>
      </c>
      <c r="DU98" t="s">
        <v>222</v>
      </c>
      <c r="DV98" t="s">
        <v>222</v>
      </c>
      <c r="DW98" t="s">
        <v>222</v>
      </c>
      <c r="DX98" t="s">
        <v>222</v>
      </c>
      <c r="DY98" t="s">
        <v>222</v>
      </c>
      <c r="DZ98" t="s">
        <v>222</v>
      </c>
      <c r="EA98" t="s">
        <v>222</v>
      </c>
      <c r="EB98" t="s">
        <v>222</v>
      </c>
      <c r="EC98" t="s">
        <v>222</v>
      </c>
      <c r="ED98" t="s">
        <v>222</v>
      </c>
      <c r="EE98" t="s">
        <v>222</v>
      </c>
      <c r="EF98" t="s">
        <v>222</v>
      </c>
      <c r="EG98" t="s">
        <v>222</v>
      </c>
      <c r="EH98" t="s">
        <v>222</v>
      </c>
      <c r="EI98" t="s">
        <v>222</v>
      </c>
      <c r="EJ98" t="s">
        <v>222</v>
      </c>
      <c r="EK98" t="s">
        <v>222</v>
      </c>
      <c r="EL98" t="s">
        <v>222</v>
      </c>
      <c r="EM98" t="s">
        <v>222</v>
      </c>
      <c r="EN98" t="s">
        <v>222</v>
      </c>
      <c r="EO98" t="s">
        <v>222</v>
      </c>
      <c r="EP98" t="s">
        <v>222</v>
      </c>
      <c r="EQ98" t="s">
        <v>222</v>
      </c>
      <c r="ER98" t="s">
        <v>222</v>
      </c>
      <c r="ES98" t="s">
        <v>222</v>
      </c>
      <c r="ET98" t="s">
        <v>222</v>
      </c>
      <c r="EU98" t="s">
        <v>222</v>
      </c>
      <c r="EV98" t="s">
        <v>222</v>
      </c>
      <c r="EW98" t="s">
        <v>222</v>
      </c>
      <c r="EX98" t="s">
        <v>222</v>
      </c>
      <c r="EY98" t="s">
        <v>222</v>
      </c>
      <c r="EZ98" t="s">
        <v>222</v>
      </c>
      <c r="FA98" t="s">
        <v>222</v>
      </c>
      <c r="FB98" t="s">
        <v>222</v>
      </c>
      <c r="FC98" t="s">
        <v>222</v>
      </c>
      <c r="FD98" t="s">
        <v>222</v>
      </c>
      <c r="FE98" t="s">
        <v>222</v>
      </c>
      <c r="FF98" t="s">
        <v>222</v>
      </c>
      <c r="FG98" t="s">
        <v>222</v>
      </c>
      <c r="FH98" t="s">
        <v>222</v>
      </c>
      <c r="FI98" t="s">
        <v>222</v>
      </c>
      <c r="FJ98" t="s">
        <v>222</v>
      </c>
      <c r="FK98" t="s">
        <v>222</v>
      </c>
      <c r="FL98" t="s">
        <v>222</v>
      </c>
      <c r="FM98" t="s">
        <v>222</v>
      </c>
      <c r="FN98" t="s">
        <v>222</v>
      </c>
      <c r="FO98" t="s">
        <v>222</v>
      </c>
      <c r="FP98" t="s">
        <v>222</v>
      </c>
      <c r="FQ98" t="s">
        <v>222</v>
      </c>
      <c r="FR98" t="s">
        <v>222</v>
      </c>
      <c r="FS98" t="s">
        <v>222</v>
      </c>
      <c r="FT98" t="s">
        <v>222</v>
      </c>
      <c r="FU98" t="s">
        <v>222</v>
      </c>
      <c r="FV98" t="s">
        <v>222</v>
      </c>
      <c r="FW98" t="s">
        <v>222</v>
      </c>
      <c r="FX98" t="s">
        <v>222</v>
      </c>
      <c r="FY98" t="s">
        <v>222</v>
      </c>
      <c r="FZ98" t="s">
        <v>222</v>
      </c>
      <c r="GA98" t="s">
        <v>222</v>
      </c>
      <c r="GB98" t="s">
        <v>222</v>
      </c>
      <c r="GC98" t="s">
        <v>222</v>
      </c>
      <c r="GD98" t="s">
        <v>222</v>
      </c>
      <c r="GE98" t="s">
        <v>222</v>
      </c>
      <c r="GF98" t="s">
        <v>222</v>
      </c>
      <c r="GG98" t="s">
        <v>222</v>
      </c>
      <c r="GH98" t="s">
        <v>222</v>
      </c>
      <c r="GI98" t="s">
        <v>222</v>
      </c>
      <c r="GJ98" t="s">
        <v>222</v>
      </c>
      <c r="GK98" t="s">
        <v>222</v>
      </c>
      <c r="GL98" t="s">
        <v>222</v>
      </c>
      <c r="GM98" t="s">
        <v>222</v>
      </c>
      <c r="GN98" t="s">
        <v>222</v>
      </c>
      <c r="GO98" t="s">
        <v>222</v>
      </c>
      <c r="GP98" t="s">
        <v>222</v>
      </c>
      <c r="GQ98" t="s">
        <v>222</v>
      </c>
      <c r="GR98" t="s">
        <v>222</v>
      </c>
      <c r="GS98" t="s">
        <v>222</v>
      </c>
      <c r="GT98" t="s">
        <v>222</v>
      </c>
      <c r="GU98" t="s">
        <v>222</v>
      </c>
      <c r="GV98" t="s">
        <v>222</v>
      </c>
      <c r="GW98" t="s">
        <v>222</v>
      </c>
      <c r="GX98" t="s">
        <v>222</v>
      </c>
      <c r="GY98" t="s">
        <v>222</v>
      </c>
      <c r="GZ98" t="s">
        <v>222</v>
      </c>
      <c r="HA98" t="s">
        <v>222</v>
      </c>
      <c r="HB98" t="s">
        <v>222</v>
      </c>
      <c r="HC98" t="s">
        <v>222</v>
      </c>
      <c r="HD98" t="s">
        <v>222</v>
      </c>
      <c r="HE98" t="s">
        <v>222</v>
      </c>
      <c r="HF98" t="s">
        <v>222</v>
      </c>
      <c r="HG98" t="s">
        <v>222</v>
      </c>
      <c r="HH98" t="s">
        <v>222</v>
      </c>
      <c r="HI98" t="s">
        <v>222</v>
      </c>
      <c r="HJ98" t="s">
        <v>222</v>
      </c>
      <c r="HK98" t="s">
        <v>222</v>
      </c>
      <c r="HL98" t="s">
        <v>222</v>
      </c>
      <c r="HM98" t="s">
        <v>222</v>
      </c>
      <c r="HN98" t="s">
        <v>222</v>
      </c>
    </row>
    <row r="99" spans="1:222" x14ac:dyDescent="0.35">
      <c r="A99" t="s">
        <v>241</v>
      </c>
      <c r="B99" s="1">
        <v>43183</v>
      </c>
      <c r="C99" s="1">
        <v>43830</v>
      </c>
      <c r="D99">
        <v>2</v>
      </c>
      <c r="E99">
        <v>1</v>
      </c>
      <c r="F99">
        <v>1</v>
      </c>
      <c r="G99">
        <v>1</v>
      </c>
      <c r="H99">
        <v>0</v>
      </c>
      <c r="I99">
        <v>1</v>
      </c>
      <c r="J99">
        <v>1</v>
      </c>
      <c r="K99">
        <v>0</v>
      </c>
      <c r="L99">
        <v>1</v>
      </c>
      <c r="M99">
        <v>0</v>
      </c>
      <c r="N99">
        <v>0</v>
      </c>
      <c r="O99">
        <v>0</v>
      </c>
      <c r="P99">
        <v>0</v>
      </c>
      <c r="Q99">
        <v>1</v>
      </c>
      <c r="R99">
        <v>0</v>
      </c>
      <c r="S99">
        <v>1</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1</v>
      </c>
      <c r="AP99">
        <v>0</v>
      </c>
      <c r="AQ99">
        <v>0</v>
      </c>
      <c r="AR99">
        <v>0</v>
      </c>
      <c r="AS99">
        <v>1</v>
      </c>
      <c r="AT99">
        <v>1</v>
      </c>
      <c r="AU99">
        <v>1</v>
      </c>
      <c r="AV99">
        <v>1</v>
      </c>
      <c r="AW99">
        <v>1</v>
      </c>
      <c r="AX99">
        <v>1</v>
      </c>
      <c r="AY99">
        <v>1</v>
      </c>
      <c r="AZ99">
        <v>1</v>
      </c>
      <c r="BA99">
        <v>1</v>
      </c>
      <c r="BB99">
        <v>0</v>
      </c>
      <c r="BC99">
        <v>1</v>
      </c>
      <c r="BD99">
        <v>0</v>
      </c>
      <c r="BE99">
        <v>0</v>
      </c>
      <c r="BF99">
        <v>1</v>
      </c>
      <c r="BG99">
        <v>1</v>
      </c>
      <c r="BH99">
        <v>0</v>
      </c>
      <c r="BI99">
        <v>0</v>
      </c>
      <c r="BJ99">
        <v>0</v>
      </c>
      <c r="BK99">
        <v>0</v>
      </c>
      <c r="BL99">
        <v>1</v>
      </c>
      <c r="BM99">
        <v>1</v>
      </c>
      <c r="BN99">
        <v>1</v>
      </c>
      <c r="BO99">
        <v>1</v>
      </c>
      <c r="BP99">
        <v>1</v>
      </c>
      <c r="BQ99">
        <v>1</v>
      </c>
      <c r="BR99">
        <v>1</v>
      </c>
      <c r="BS99">
        <v>0</v>
      </c>
      <c r="BT99">
        <v>1</v>
      </c>
      <c r="BU99">
        <v>1</v>
      </c>
      <c r="BV99">
        <v>0</v>
      </c>
      <c r="BW99">
        <v>0</v>
      </c>
      <c r="BX99">
        <v>0</v>
      </c>
      <c r="BY99">
        <v>0</v>
      </c>
      <c r="BZ99">
        <v>0</v>
      </c>
      <c r="CA99">
        <v>0</v>
      </c>
      <c r="CB99">
        <v>0</v>
      </c>
      <c r="CC99">
        <v>0</v>
      </c>
      <c r="CD99">
        <v>1</v>
      </c>
      <c r="CE99">
        <v>0</v>
      </c>
      <c r="CF99">
        <v>0</v>
      </c>
      <c r="CG99">
        <v>0</v>
      </c>
      <c r="CH99">
        <v>0</v>
      </c>
      <c r="CI99">
        <v>0</v>
      </c>
      <c r="CJ99">
        <v>0</v>
      </c>
      <c r="CK99">
        <v>0</v>
      </c>
      <c r="CL99">
        <v>0</v>
      </c>
      <c r="CM99">
        <v>0</v>
      </c>
      <c r="CN99">
        <v>0</v>
      </c>
      <c r="CO99">
        <v>0</v>
      </c>
      <c r="CP99">
        <v>0</v>
      </c>
      <c r="CQ99">
        <v>0</v>
      </c>
      <c r="CR99">
        <v>0</v>
      </c>
      <c r="CS99">
        <v>1</v>
      </c>
      <c r="CT99">
        <v>0</v>
      </c>
      <c r="CU99">
        <v>0</v>
      </c>
      <c r="CV99">
        <v>0</v>
      </c>
      <c r="CW99">
        <v>1</v>
      </c>
      <c r="CX99">
        <v>0</v>
      </c>
      <c r="CY99">
        <v>0</v>
      </c>
      <c r="CZ99">
        <v>0</v>
      </c>
      <c r="DA99">
        <v>0</v>
      </c>
      <c r="DB99">
        <v>0</v>
      </c>
      <c r="DC99">
        <v>0</v>
      </c>
      <c r="DD99">
        <v>1</v>
      </c>
      <c r="DE99">
        <v>1</v>
      </c>
      <c r="DF99">
        <v>1</v>
      </c>
      <c r="DG99">
        <v>0</v>
      </c>
      <c r="DH99">
        <v>1</v>
      </c>
      <c r="DI99">
        <v>1</v>
      </c>
      <c r="DJ99">
        <v>0</v>
      </c>
      <c r="DK99">
        <v>1</v>
      </c>
      <c r="DL99">
        <v>0</v>
      </c>
      <c r="DM99">
        <v>0</v>
      </c>
      <c r="DN99">
        <v>0</v>
      </c>
      <c r="DO99">
        <v>1</v>
      </c>
      <c r="DP99">
        <v>0</v>
      </c>
      <c r="DQ99">
        <v>1</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1</v>
      </c>
      <c r="EQ99">
        <v>0</v>
      </c>
      <c r="ER99">
        <v>0</v>
      </c>
      <c r="ES99">
        <v>0</v>
      </c>
      <c r="ET99">
        <v>0</v>
      </c>
      <c r="EU99">
        <v>0</v>
      </c>
      <c r="EV99">
        <v>1</v>
      </c>
      <c r="EW99">
        <v>0</v>
      </c>
      <c r="EX99">
        <v>0</v>
      </c>
      <c r="EY99">
        <v>0</v>
      </c>
      <c r="EZ99">
        <v>0</v>
      </c>
      <c r="FA99">
        <v>0</v>
      </c>
      <c r="FB99">
        <v>0</v>
      </c>
      <c r="FC99">
        <v>1</v>
      </c>
      <c r="FD99">
        <v>1</v>
      </c>
      <c r="FE99">
        <v>1</v>
      </c>
      <c r="FF99">
        <v>1</v>
      </c>
      <c r="FG99">
        <v>1</v>
      </c>
      <c r="FH99">
        <v>1</v>
      </c>
      <c r="FI99">
        <v>1</v>
      </c>
      <c r="FJ99">
        <v>1</v>
      </c>
      <c r="FK99">
        <v>0</v>
      </c>
      <c r="FL99">
        <v>1</v>
      </c>
      <c r="FM99">
        <v>0</v>
      </c>
      <c r="FN99">
        <v>0</v>
      </c>
      <c r="FO99">
        <v>1</v>
      </c>
      <c r="FP99">
        <v>1</v>
      </c>
      <c r="FQ99">
        <v>0</v>
      </c>
      <c r="FR99">
        <v>0</v>
      </c>
      <c r="FS99">
        <v>0</v>
      </c>
      <c r="FT99">
        <v>0</v>
      </c>
      <c r="FU99">
        <v>1</v>
      </c>
      <c r="FV99">
        <v>1</v>
      </c>
      <c r="FW99">
        <v>1</v>
      </c>
      <c r="FX99">
        <v>1</v>
      </c>
      <c r="FY99">
        <v>1</v>
      </c>
      <c r="FZ99">
        <v>1</v>
      </c>
      <c r="GA99">
        <v>1</v>
      </c>
      <c r="GB99">
        <v>0</v>
      </c>
      <c r="GC99">
        <v>1</v>
      </c>
      <c r="GD99">
        <v>1</v>
      </c>
      <c r="GE99">
        <v>0</v>
      </c>
      <c r="GF99">
        <v>0</v>
      </c>
      <c r="GG99">
        <v>0</v>
      </c>
      <c r="GH99">
        <v>0</v>
      </c>
      <c r="GI99">
        <v>0</v>
      </c>
      <c r="GJ99">
        <v>0</v>
      </c>
      <c r="GK99">
        <v>0</v>
      </c>
      <c r="GL99">
        <v>0</v>
      </c>
      <c r="GM99">
        <v>1</v>
      </c>
      <c r="GN99">
        <v>0</v>
      </c>
      <c r="GO99">
        <v>0</v>
      </c>
      <c r="GP99">
        <v>0</v>
      </c>
      <c r="GQ99">
        <v>0</v>
      </c>
      <c r="GR99">
        <v>0</v>
      </c>
      <c r="GS99">
        <v>0</v>
      </c>
      <c r="GT99">
        <v>0</v>
      </c>
      <c r="GU99">
        <v>0</v>
      </c>
      <c r="GV99">
        <v>0</v>
      </c>
      <c r="GW99">
        <v>0</v>
      </c>
      <c r="GX99">
        <v>0</v>
      </c>
      <c r="GY99">
        <v>0</v>
      </c>
      <c r="GZ99">
        <v>0</v>
      </c>
      <c r="HA99">
        <v>0</v>
      </c>
      <c r="HB99">
        <v>1</v>
      </c>
      <c r="HC99">
        <v>0</v>
      </c>
      <c r="HD99">
        <v>0</v>
      </c>
      <c r="HE99">
        <v>0</v>
      </c>
      <c r="HF99">
        <v>1</v>
      </c>
      <c r="HG99">
        <v>0</v>
      </c>
      <c r="HH99">
        <v>0</v>
      </c>
      <c r="HI99">
        <v>0</v>
      </c>
      <c r="HJ99">
        <v>0</v>
      </c>
      <c r="HK99">
        <v>0</v>
      </c>
      <c r="HL99">
        <v>0</v>
      </c>
      <c r="HM99">
        <v>1</v>
      </c>
      <c r="HN99">
        <v>0</v>
      </c>
    </row>
    <row r="100" spans="1:222" x14ac:dyDescent="0.35">
      <c r="A100" t="s">
        <v>242</v>
      </c>
      <c r="B100" s="1">
        <v>41640</v>
      </c>
      <c r="C100" s="1">
        <v>42879</v>
      </c>
      <c r="D100">
        <v>3</v>
      </c>
      <c r="E100" t="s">
        <v>222</v>
      </c>
      <c r="F100" t="s">
        <v>222</v>
      </c>
      <c r="G100" t="s">
        <v>222</v>
      </c>
      <c r="H100" t="s">
        <v>222</v>
      </c>
      <c r="I100" t="s">
        <v>222</v>
      </c>
      <c r="J100" t="s">
        <v>222</v>
      </c>
      <c r="K100" t="s">
        <v>222</v>
      </c>
      <c r="L100" t="s">
        <v>222</v>
      </c>
      <c r="M100" t="s">
        <v>222</v>
      </c>
      <c r="N100" t="s">
        <v>222</v>
      </c>
      <c r="O100" t="s">
        <v>222</v>
      </c>
      <c r="P100" t="s">
        <v>222</v>
      </c>
      <c r="Q100" t="s">
        <v>222</v>
      </c>
      <c r="R100" t="s">
        <v>222</v>
      </c>
      <c r="S100" t="s">
        <v>222</v>
      </c>
      <c r="T100" t="s">
        <v>222</v>
      </c>
      <c r="U100" t="s">
        <v>222</v>
      </c>
      <c r="V100" t="s">
        <v>222</v>
      </c>
      <c r="W100" t="s">
        <v>222</v>
      </c>
      <c r="X100" t="s">
        <v>222</v>
      </c>
      <c r="Y100" t="s">
        <v>222</v>
      </c>
      <c r="Z100" t="s">
        <v>222</v>
      </c>
      <c r="AA100" t="s">
        <v>222</v>
      </c>
      <c r="AB100" t="s">
        <v>222</v>
      </c>
      <c r="AC100" t="s">
        <v>222</v>
      </c>
      <c r="AD100" t="s">
        <v>222</v>
      </c>
      <c r="AE100" t="s">
        <v>222</v>
      </c>
      <c r="AF100" t="s">
        <v>222</v>
      </c>
      <c r="AG100" t="s">
        <v>222</v>
      </c>
      <c r="AH100" t="s">
        <v>222</v>
      </c>
      <c r="AI100" t="s">
        <v>222</v>
      </c>
      <c r="AJ100" t="s">
        <v>222</v>
      </c>
      <c r="AK100" t="s">
        <v>222</v>
      </c>
      <c r="AL100" t="s">
        <v>222</v>
      </c>
      <c r="AM100" t="s">
        <v>222</v>
      </c>
      <c r="AN100" t="s">
        <v>222</v>
      </c>
      <c r="AO100" t="s">
        <v>222</v>
      </c>
      <c r="AP100" t="s">
        <v>222</v>
      </c>
      <c r="AQ100" t="s">
        <v>222</v>
      </c>
      <c r="AR100" t="s">
        <v>222</v>
      </c>
      <c r="AS100" t="s">
        <v>222</v>
      </c>
      <c r="AT100" t="s">
        <v>222</v>
      </c>
      <c r="AU100" t="s">
        <v>222</v>
      </c>
      <c r="AV100" t="s">
        <v>222</v>
      </c>
      <c r="AW100" t="s">
        <v>222</v>
      </c>
      <c r="AX100" t="s">
        <v>222</v>
      </c>
      <c r="AY100" t="s">
        <v>222</v>
      </c>
      <c r="AZ100" t="s">
        <v>222</v>
      </c>
      <c r="BA100" t="s">
        <v>222</v>
      </c>
      <c r="BB100" t="s">
        <v>222</v>
      </c>
      <c r="BC100" t="s">
        <v>222</v>
      </c>
      <c r="BD100" t="s">
        <v>222</v>
      </c>
      <c r="BE100" t="s">
        <v>222</v>
      </c>
      <c r="BF100" t="s">
        <v>222</v>
      </c>
      <c r="BG100" t="s">
        <v>222</v>
      </c>
      <c r="BH100" t="s">
        <v>222</v>
      </c>
      <c r="BI100" t="s">
        <v>222</v>
      </c>
      <c r="BJ100" t="s">
        <v>222</v>
      </c>
      <c r="BK100" t="s">
        <v>222</v>
      </c>
      <c r="BL100" t="s">
        <v>222</v>
      </c>
      <c r="BM100" t="s">
        <v>222</v>
      </c>
      <c r="BN100" t="s">
        <v>222</v>
      </c>
      <c r="BO100" t="s">
        <v>222</v>
      </c>
      <c r="BP100" t="s">
        <v>222</v>
      </c>
      <c r="BQ100" t="s">
        <v>222</v>
      </c>
      <c r="BR100" t="s">
        <v>222</v>
      </c>
      <c r="BS100" t="s">
        <v>222</v>
      </c>
      <c r="BT100" t="s">
        <v>222</v>
      </c>
      <c r="BU100" t="s">
        <v>222</v>
      </c>
      <c r="BV100" t="s">
        <v>222</v>
      </c>
      <c r="BW100" t="s">
        <v>222</v>
      </c>
      <c r="BX100" t="s">
        <v>222</v>
      </c>
      <c r="BY100" t="s">
        <v>222</v>
      </c>
      <c r="BZ100" t="s">
        <v>222</v>
      </c>
      <c r="CA100" t="s">
        <v>222</v>
      </c>
      <c r="CB100" t="s">
        <v>222</v>
      </c>
      <c r="CC100" t="s">
        <v>222</v>
      </c>
      <c r="CD100" t="s">
        <v>222</v>
      </c>
      <c r="CE100" t="s">
        <v>222</v>
      </c>
      <c r="CF100" t="s">
        <v>222</v>
      </c>
      <c r="CG100" t="s">
        <v>222</v>
      </c>
      <c r="CH100" t="s">
        <v>222</v>
      </c>
      <c r="CI100" t="s">
        <v>222</v>
      </c>
      <c r="CJ100" t="s">
        <v>222</v>
      </c>
      <c r="CK100" t="s">
        <v>222</v>
      </c>
      <c r="CL100" t="s">
        <v>222</v>
      </c>
      <c r="CM100" t="s">
        <v>222</v>
      </c>
      <c r="CN100" t="s">
        <v>222</v>
      </c>
      <c r="CO100" t="s">
        <v>222</v>
      </c>
      <c r="CP100" t="s">
        <v>222</v>
      </c>
      <c r="CQ100" t="s">
        <v>222</v>
      </c>
      <c r="CR100" t="s">
        <v>222</v>
      </c>
      <c r="CS100" t="s">
        <v>222</v>
      </c>
      <c r="CT100" t="s">
        <v>222</v>
      </c>
      <c r="CU100" t="s">
        <v>222</v>
      </c>
      <c r="CV100" t="s">
        <v>222</v>
      </c>
      <c r="CW100" t="s">
        <v>222</v>
      </c>
      <c r="CX100" t="s">
        <v>222</v>
      </c>
      <c r="CY100" t="s">
        <v>222</v>
      </c>
      <c r="CZ100" t="s">
        <v>222</v>
      </c>
      <c r="DA100" t="s">
        <v>222</v>
      </c>
      <c r="DB100" t="s">
        <v>222</v>
      </c>
      <c r="DC100" t="s">
        <v>222</v>
      </c>
      <c r="DD100" t="s">
        <v>222</v>
      </c>
      <c r="DE100" t="s">
        <v>222</v>
      </c>
      <c r="DF100" t="s">
        <v>222</v>
      </c>
      <c r="DG100" t="s">
        <v>222</v>
      </c>
      <c r="DH100" t="s">
        <v>222</v>
      </c>
      <c r="DI100" t="s">
        <v>222</v>
      </c>
      <c r="DJ100" t="s">
        <v>222</v>
      </c>
      <c r="DK100" t="s">
        <v>222</v>
      </c>
      <c r="DL100" t="s">
        <v>222</v>
      </c>
      <c r="DM100" t="s">
        <v>222</v>
      </c>
      <c r="DN100" t="s">
        <v>222</v>
      </c>
      <c r="DO100" t="s">
        <v>222</v>
      </c>
      <c r="DP100" t="s">
        <v>222</v>
      </c>
      <c r="DQ100" t="s">
        <v>222</v>
      </c>
      <c r="DR100" t="s">
        <v>222</v>
      </c>
      <c r="DS100" t="s">
        <v>222</v>
      </c>
      <c r="DT100" t="s">
        <v>222</v>
      </c>
      <c r="DU100" t="s">
        <v>222</v>
      </c>
      <c r="DV100" t="s">
        <v>222</v>
      </c>
      <c r="DW100" t="s">
        <v>222</v>
      </c>
      <c r="DX100" t="s">
        <v>222</v>
      </c>
      <c r="DY100" t="s">
        <v>222</v>
      </c>
      <c r="DZ100" t="s">
        <v>222</v>
      </c>
      <c r="EA100" t="s">
        <v>222</v>
      </c>
      <c r="EB100" t="s">
        <v>222</v>
      </c>
      <c r="EC100" t="s">
        <v>222</v>
      </c>
      <c r="ED100" t="s">
        <v>222</v>
      </c>
      <c r="EE100" t="s">
        <v>222</v>
      </c>
      <c r="EF100" t="s">
        <v>222</v>
      </c>
      <c r="EG100" t="s">
        <v>222</v>
      </c>
      <c r="EH100" t="s">
        <v>222</v>
      </c>
      <c r="EI100" t="s">
        <v>222</v>
      </c>
      <c r="EJ100" t="s">
        <v>222</v>
      </c>
      <c r="EK100" t="s">
        <v>222</v>
      </c>
      <c r="EL100" t="s">
        <v>222</v>
      </c>
      <c r="EM100" t="s">
        <v>222</v>
      </c>
      <c r="EN100" t="s">
        <v>222</v>
      </c>
      <c r="EO100" t="s">
        <v>222</v>
      </c>
      <c r="EP100" t="s">
        <v>222</v>
      </c>
      <c r="EQ100" t="s">
        <v>222</v>
      </c>
      <c r="ER100" t="s">
        <v>222</v>
      </c>
      <c r="ES100" t="s">
        <v>222</v>
      </c>
      <c r="ET100" t="s">
        <v>222</v>
      </c>
      <c r="EU100" t="s">
        <v>222</v>
      </c>
      <c r="EV100" t="s">
        <v>222</v>
      </c>
      <c r="EW100" t="s">
        <v>222</v>
      </c>
      <c r="EX100" t="s">
        <v>222</v>
      </c>
      <c r="EY100" t="s">
        <v>222</v>
      </c>
      <c r="EZ100" t="s">
        <v>222</v>
      </c>
      <c r="FA100" t="s">
        <v>222</v>
      </c>
      <c r="FB100" t="s">
        <v>222</v>
      </c>
      <c r="FC100" t="s">
        <v>222</v>
      </c>
      <c r="FD100" t="s">
        <v>222</v>
      </c>
      <c r="FE100" t="s">
        <v>222</v>
      </c>
      <c r="FF100" t="s">
        <v>222</v>
      </c>
      <c r="FG100" t="s">
        <v>222</v>
      </c>
      <c r="FH100" t="s">
        <v>222</v>
      </c>
      <c r="FI100" t="s">
        <v>222</v>
      </c>
      <c r="FJ100" t="s">
        <v>222</v>
      </c>
      <c r="FK100" t="s">
        <v>222</v>
      </c>
      <c r="FL100" t="s">
        <v>222</v>
      </c>
      <c r="FM100" t="s">
        <v>222</v>
      </c>
      <c r="FN100" t="s">
        <v>222</v>
      </c>
      <c r="FO100" t="s">
        <v>222</v>
      </c>
      <c r="FP100" t="s">
        <v>222</v>
      </c>
      <c r="FQ100" t="s">
        <v>222</v>
      </c>
      <c r="FR100" t="s">
        <v>222</v>
      </c>
      <c r="FS100" t="s">
        <v>222</v>
      </c>
      <c r="FT100" t="s">
        <v>222</v>
      </c>
      <c r="FU100" t="s">
        <v>222</v>
      </c>
      <c r="FV100" t="s">
        <v>222</v>
      </c>
      <c r="FW100" t="s">
        <v>222</v>
      </c>
      <c r="FX100" t="s">
        <v>222</v>
      </c>
      <c r="FY100" t="s">
        <v>222</v>
      </c>
      <c r="FZ100" t="s">
        <v>222</v>
      </c>
      <c r="GA100" t="s">
        <v>222</v>
      </c>
      <c r="GB100" t="s">
        <v>222</v>
      </c>
      <c r="GC100" t="s">
        <v>222</v>
      </c>
      <c r="GD100" t="s">
        <v>222</v>
      </c>
      <c r="GE100" t="s">
        <v>222</v>
      </c>
      <c r="GF100" t="s">
        <v>222</v>
      </c>
      <c r="GG100" t="s">
        <v>222</v>
      </c>
      <c r="GH100" t="s">
        <v>222</v>
      </c>
      <c r="GI100" t="s">
        <v>222</v>
      </c>
      <c r="GJ100" t="s">
        <v>222</v>
      </c>
      <c r="GK100" t="s">
        <v>222</v>
      </c>
      <c r="GL100" t="s">
        <v>222</v>
      </c>
      <c r="GM100" t="s">
        <v>222</v>
      </c>
      <c r="GN100" t="s">
        <v>222</v>
      </c>
      <c r="GO100" t="s">
        <v>222</v>
      </c>
      <c r="GP100" t="s">
        <v>222</v>
      </c>
      <c r="GQ100" t="s">
        <v>222</v>
      </c>
      <c r="GR100" t="s">
        <v>222</v>
      </c>
      <c r="GS100" t="s">
        <v>222</v>
      </c>
      <c r="GT100" t="s">
        <v>222</v>
      </c>
      <c r="GU100" t="s">
        <v>222</v>
      </c>
      <c r="GV100" t="s">
        <v>222</v>
      </c>
      <c r="GW100" t="s">
        <v>222</v>
      </c>
      <c r="GX100" t="s">
        <v>222</v>
      </c>
      <c r="GY100" t="s">
        <v>222</v>
      </c>
      <c r="GZ100" t="s">
        <v>222</v>
      </c>
      <c r="HA100" t="s">
        <v>222</v>
      </c>
      <c r="HB100" t="s">
        <v>222</v>
      </c>
      <c r="HC100" t="s">
        <v>222</v>
      </c>
      <c r="HD100" t="s">
        <v>222</v>
      </c>
      <c r="HE100" t="s">
        <v>222</v>
      </c>
      <c r="HF100" t="s">
        <v>222</v>
      </c>
      <c r="HG100" t="s">
        <v>222</v>
      </c>
      <c r="HH100" t="s">
        <v>222</v>
      </c>
      <c r="HI100" t="s">
        <v>222</v>
      </c>
      <c r="HJ100" t="s">
        <v>222</v>
      </c>
      <c r="HK100" t="s">
        <v>222</v>
      </c>
      <c r="HL100" t="s">
        <v>222</v>
      </c>
      <c r="HM100" t="s">
        <v>222</v>
      </c>
      <c r="HN100" t="s">
        <v>222</v>
      </c>
    </row>
    <row r="101" spans="1:222" x14ac:dyDescent="0.35">
      <c r="A101" t="s">
        <v>242</v>
      </c>
      <c r="B101" s="1">
        <v>42880</v>
      </c>
      <c r="C101" s="1">
        <v>43008</v>
      </c>
      <c r="D101">
        <v>3</v>
      </c>
      <c r="E101" t="s">
        <v>222</v>
      </c>
      <c r="F101" t="s">
        <v>222</v>
      </c>
      <c r="G101" t="s">
        <v>222</v>
      </c>
      <c r="H101" t="s">
        <v>222</v>
      </c>
      <c r="I101" t="s">
        <v>222</v>
      </c>
      <c r="J101" t="s">
        <v>222</v>
      </c>
      <c r="K101" t="s">
        <v>222</v>
      </c>
      <c r="L101" t="s">
        <v>222</v>
      </c>
      <c r="M101" t="s">
        <v>222</v>
      </c>
      <c r="N101" t="s">
        <v>222</v>
      </c>
      <c r="O101" t="s">
        <v>222</v>
      </c>
      <c r="P101" t="s">
        <v>222</v>
      </c>
      <c r="Q101" t="s">
        <v>222</v>
      </c>
      <c r="R101" t="s">
        <v>222</v>
      </c>
      <c r="S101" t="s">
        <v>222</v>
      </c>
      <c r="T101" t="s">
        <v>222</v>
      </c>
      <c r="U101" t="s">
        <v>222</v>
      </c>
      <c r="V101" t="s">
        <v>222</v>
      </c>
      <c r="W101" t="s">
        <v>222</v>
      </c>
      <c r="X101" t="s">
        <v>222</v>
      </c>
      <c r="Y101" t="s">
        <v>222</v>
      </c>
      <c r="Z101" t="s">
        <v>222</v>
      </c>
      <c r="AA101" t="s">
        <v>222</v>
      </c>
      <c r="AB101" t="s">
        <v>222</v>
      </c>
      <c r="AC101" t="s">
        <v>222</v>
      </c>
      <c r="AD101" t="s">
        <v>222</v>
      </c>
      <c r="AE101" t="s">
        <v>222</v>
      </c>
      <c r="AF101" t="s">
        <v>222</v>
      </c>
      <c r="AG101" t="s">
        <v>222</v>
      </c>
      <c r="AH101" t="s">
        <v>222</v>
      </c>
      <c r="AI101" t="s">
        <v>222</v>
      </c>
      <c r="AJ101" t="s">
        <v>222</v>
      </c>
      <c r="AK101" t="s">
        <v>222</v>
      </c>
      <c r="AL101" t="s">
        <v>222</v>
      </c>
      <c r="AM101" t="s">
        <v>222</v>
      </c>
      <c r="AN101" t="s">
        <v>222</v>
      </c>
      <c r="AO101" t="s">
        <v>222</v>
      </c>
      <c r="AP101" t="s">
        <v>222</v>
      </c>
      <c r="AQ101" t="s">
        <v>222</v>
      </c>
      <c r="AR101" t="s">
        <v>222</v>
      </c>
      <c r="AS101" t="s">
        <v>222</v>
      </c>
      <c r="AT101" t="s">
        <v>222</v>
      </c>
      <c r="AU101" t="s">
        <v>222</v>
      </c>
      <c r="AV101" t="s">
        <v>222</v>
      </c>
      <c r="AW101" t="s">
        <v>222</v>
      </c>
      <c r="AX101" t="s">
        <v>222</v>
      </c>
      <c r="AY101" t="s">
        <v>222</v>
      </c>
      <c r="AZ101" t="s">
        <v>222</v>
      </c>
      <c r="BA101" t="s">
        <v>222</v>
      </c>
      <c r="BB101" t="s">
        <v>222</v>
      </c>
      <c r="BC101" t="s">
        <v>222</v>
      </c>
      <c r="BD101" t="s">
        <v>222</v>
      </c>
      <c r="BE101" t="s">
        <v>222</v>
      </c>
      <c r="BF101" t="s">
        <v>222</v>
      </c>
      <c r="BG101" t="s">
        <v>222</v>
      </c>
      <c r="BH101" t="s">
        <v>222</v>
      </c>
      <c r="BI101" t="s">
        <v>222</v>
      </c>
      <c r="BJ101" t="s">
        <v>222</v>
      </c>
      <c r="BK101" t="s">
        <v>222</v>
      </c>
      <c r="BL101" t="s">
        <v>222</v>
      </c>
      <c r="BM101" t="s">
        <v>222</v>
      </c>
      <c r="BN101" t="s">
        <v>222</v>
      </c>
      <c r="BO101" t="s">
        <v>222</v>
      </c>
      <c r="BP101" t="s">
        <v>222</v>
      </c>
      <c r="BQ101" t="s">
        <v>222</v>
      </c>
      <c r="BR101" t="s">
        <v>222</v>
      </c>
      <c r="BS101" t="s">
        <v>222</v>
      </c>
      <c r="BT101" t="s">
        <v>222</v>
      </c>
      <c r="BU101" t="s">
        <v>222</v>
      </c>
      <c r="BV101" t="s">
        <v>222</v>
      </c>
      <c r="BW101" t="s">
        <v>222</v>
      </c>
      <c r="BX101" t="s">
        <v>222</v>
      </c>
      <c r="BY101" t="s">
        <v>222</v>
      </c>
      <c r="BZ101" t="s">
        <v>222</v>
      </c>
      <c r="CA101" t="s">
        <v>222</v>
      </c>
      <c r="CB101" t="s">
        <v>222</v>
      </c>
      <c r="CC101" t="s">
        <v>222</v>
      </c>
      <c r="CD101" t="s">
        <v>222</v>
      </c>
      <c r="CE101" t="s">
        <v>222</v>
      </c>
      <c r="CF101" t="s">
        <v>222</v>
      </c>
      <c r="CG101" t="s">
        <v>222</v>
      </c>
      <c r="CH101" t="s">
        <v>222</v>
      </c>
      <c r="CI101" t="s">
        <v>222</v>
      </c>
      <c r="CJ101" t="s">
        <v>222</v>
      </c>
      <c r="CK101" t="s">
        <v>222</v>
      </c>
      <c r="CL101" t="s">
        <v>222</v>
      </c>
      <c r="CM101" t="s">
        <v>222</v>
      </c>
      <c r="CN101" t="s">
        <v>222</v>
      </c>
      <c r="CO101" t="s">
        <v>222</v>
      </c>
      <c r="CP101" t="s">
        <v>222</v>
      </c>
      <c r="CQ101" t="s">
        <v>222</v>
      </c>
      <c r="CR101" t="s">
        <v>222</v>
      </c>
      <c r="CS101" t="s">
        <v>222</v>
      </c>
      <c r="CT101" t="s">
        <v>222</v>
      </c>
      <c r="CU101" t="s">
        <v>222</v>
      </c>
      <c r="CV101" t="s">
        <v>222</v>
      </c>
      <c r="CW101" t="s">
        <v>222</v>
      </c>
      <c r="CX101" t="s">
        <v>222</v>
      </c>
      <c r="CY101" t="s">
        <v>222</v>
      </c>
      <c r="CZ101" t="s">
        <v>222</v>
      </c>
      <c r="DA101" t="s">
        <v>222</v>
      </c>
      <c r="DB101" t="s">
        <v>222</v>
      </c>
      <c r="DC101" t="s">
        <v>222</v>
      </c>
      <c r="DD101" t="s">
        <v>222</v>
      </c>
      <c r="DE101" t="s">
        <v>222</v>
      </c>
      <c r="DF101" t="s">
        <v>222</v>
      </c>
      <c r="DG101" t="s">
        <v>222</v>
      </c>
      <c r="DH101" t="s">
        <v>222</v>
      </c>
      <c r="DI101" t="s">
        <v>222</v>
      </c>
      <c r="DJ101" t="s">
        <v>222</v>
      </c>
      <c r="DK101" t="s">
        <v>222</v>
      </c>
      <c r="DL101" t="s">
        <v>222</v>
      </c>
      <c r="DM101" t="s">
        <v>222</v>
      </c>
      <c r="DN101" t="s">
        <v>222</v>
      </c>
      <c r="DO101" t="s">
        <v>222</v>
      </c>
      <c r="DP101" t="s">
        <v>222</v>
      </c>
      <c r="DQ101" t="s">
        <v>222</v>
      </c>
      <c r="DR101" t="s">
        <v>222</v>
      </c>
      <c r="DS101" t="s">
        <v>222</v>
      </c>
      <c r="DT101" t="s">
        <v>222</v>
      </c>
      <c r="DU101" t="s">
        <v>222</v>
      </c>
      <c r="DV101" t="s">
        <v>222</v>
      </c>
      <c r="DW101" t="s">
        <v>222</v>
      </c>
      <c r="DX101" t="s">
        <v>222</v>
      </c>
      <c r="DY101" t="s">
        <v>222</v>
      </c>
      <c r="DZ101" t="s">
        <v>222</v>
      </c>
      <c r="EA101" t="s">
        <v>222</v>
      </c>
      <c r="EB101" t="s">
        <v>222</v>
      </c>
      <c r="EC101" t="s">
        <v>222</v>
      </c>
      <c r="ED101" t="s">
        <v>222</v>
      </c>
      <c r="EE101" t="s">
        <v>222</v>
      </c>
      <c r="EF101" t="s">
        <v>222</v>
      </c>
      <c r="EG101" t="s">
        <v>222</v>
      </c>
      <c r="EH101" t="s">
        <v>222</v>
      </c>
      <c r="EI101" t="s">
        <v>222</v>
      </c>
      <c r="EJ101" t="s">
        <v>222</v>
      </c>
      <c r="EK101" t="s">
        <v>222</v>
      </c>
      <c r="EL101" t="s">
        <v>222</v>
      </c>
      <c r="EM101" t="s">
        <v>222</v>
      </c>
      <c r="EN101" t="s">
        <v>222</v>
      </c>
      <c r="EO101" t="s">
        <v>222</v>
      </c>
      <c r="EP101" t="s">
        <v>222</v>
      </c>
      <c r="EQ101" t="s">
        <v>222</v>
      </c>
      <c r="ER101" t="s">
        <v>222</v>
      </c>
      <c r="ES101" t="s">
        <v>222</v>
      </c>
      <c r="ET101" t="s">
        <v>222</v>
      </c>
      <c r="EU101" t="s">
        <v>222</v>
      </c>
      <c r="EV101" t="s">
        <v>222</v>
      </c>
      <c r="EW101" t="s">
        <v>222</v>
      </c>
      <c r="EX101" t="s">
        <v>222</v>
      </c>
      <c r="EY101" t="s">
        <v>222</v>
      </c>
      <c r="EZ101" t="s">
        <v>222</v>
      </c>
      <c r="FA101" t="s">
        <v>222</v>
      </c>
      <c r="FB101" t="s">
        <v>222</v>
      </c>
      <c r="FC101" t="s">
        <v>222</v>
      </c>
      <c r="FD101" t="s">
        <v>222</v>
      </c>
      <c r="FE101" t="s">
        <v>222</v>
      </c>
      <c r="FF101" t="s">
        <v>222</v>
      </c>
      <c r="FG101" t="s">
        <v>222</v>
      </c>
      <c r="FH101" t="s">
        <v>222</v>
      </c>
      <c r="FI101" t="s">
        <v>222</v>
      </c>
      <c r="FJ101" t="s">
        <v>222</v>
      </c>
      <c r="FK101" t="s">
        <v>222</v>
      </c>
      <c r="FL101" t="s">
        <v>222</v>
      </c>
      <c r="FM101" t="s">
        <v>222</v>
      </c>
      <c r="FN101" t="s">
        <v>222</v>
      </c>
      <c r="FO101" t="s">
        <v>222</v>
      </c>
      <c r="FP101" t="s">
        <v>222</v>
      </c>
      <c r="FQ101" t="s">
        <v>222</v>
      </c>
      <c r="FR101" t="s">
        <v>222</v>
      </c>
      <c r="FS101" t="s">
        <v>222</v>
      </c>
      <c r="FT101" t="s">
        <v>222</v>
      </c>
      <c r="FU101" t="s">
        <v>222</v>
      </c>
      <c r="FV101" t="s">
        <v>222</v>
      </c>
      <c r="FW101" t="s">
        <v>222</v>
      </c>
      <c r="FX101" t="s">
        <v>222</v>
      </c>
      <c r="FY101" t="s">
        <v>222</v>
      </c>
      <c r="FZ101" t="s">
        <v>222</v>
      </c>
      <c r="GA101" t="s">
        <v>222</v>
      </c>
      <c r="GB101" t="s">
        <v>222</v>
      </c>
      <c r="GC101" t="s">
        <v>222</v>
      </c>
      <c r="GD101" t="s">
        <v>222</v>
      </c>
      <c r="GE101" t="s">
        <v>222</v>
      </c>
      <c r="GF101" t="s">
        <v>222</v>
      </c>
      <c r="GG101" t="s">
        <v>222</v>
      </c>
      <c r="GH101" t="s">
        <v>222</v>
      </c>
      <c r="GI101" t="s">
        <v>222</v>
      </c>
      <c r="GJ101" t="s">
        <v>222</v>
      </c>
      <c r="GK101" t="s">
        <v>222</v>
      </c>
      <c r="GL101" t="s">
        <v>222</v>
      </c>
      <c r="GM101" t="s">
        <v>222</v>
      </c>
      <c r="GN101" t="s">
        <v>222</v>
      </c>
      <c r="GO101" t="s">
        <v>222</v>
      </c>
      <c r="GP101" t="s">
        <v>222</v>
      </c>
      <c r="GQ101" t="s">
        <v>222</v>
      </c>
      <c r="GR101" t="s">
        <v>222</v>
      </c>
      <c r="GS101" t="s">
        <v>222</v>
      </c>
      <c r="GT101" t="s">
        <v>222</v>
      </c>
      <c r="GU101" t="s">
        <v>222</v>
      </c>
      <c r="GV101" t="s">
        <v>222</v>
      </c>
      <c r="GW101" t="s">
        <v>222</v>
      </c>
      <c r="GX101" t="s">
        <v>222</v>
      </c>
      <c r="GY101" t="s">
        <v>222</v>
      </c>
      <c r="GZ101" t="s">
        <v>222</v>
      </c>
      <c r="HA101" t="s">
        <v>222</v>
      </c>
      <c r="HB101" t="s">
        <v>222</v>
      </c>
      <c r="HC101" t="s">
        <v>222</v>
      </c>
      <c r="HD101" t="s">
        <v>222</v>
      </c>
      <c r="HE101" t="s">
        <v>222</v>
      </c>
      <c r="HF101" t="s">
        <v>222</v>
      </c>
      <c r="HG101" t="s">
        <v>222</v>
      </c>
      <c r="HH101" t="s">
        <v>222</v>
      </c>
      <c r="HI101" t="s">
        <v>222</v>
      </c>
      <c r="HJ101" t="s">
        <v>222</v>
      </c>
      <c r="HK101" t="s">
        <v>222</v>
      </c>
      <c r="HL101" t="s">
        <v>222</v>
      </c>
      <c r="HM101" t="s">
        <v>222</v>
      </c>
      <c r="HN101" t="s">
        <v>222</v>
      </c>
    </row>
    <row r="102" spans="1:222" x14ac:dyDescent="0.35">
      <c r="A102" t="s">
        <v>242</v>
      </c>
      <c r="B102" s="1">
        <v>43009</v>
      </c>
      <c r="C102" s="1">
        <v>43373</v>
      </c>
      <c r="D102">
        <v>3</v>
      </c>
      <c r="E102" t="s">
        <v>222</v>
      </c>
      <c r="F102" t="s">
        <v>222</v>
      </c>
      <c r="G102" t="s">
        <v>222</v>
      </c>
      <c r="H102" t="s">
        <v>222</v>
      </c>
      <c r="I102" t="s">
        <v>222</v>
      </c>
      <c r="J102" t="s">
        <v>222</v>
      </c>
      <c r="K102" t="s">
        <v>222</v>
      </c>
      <c r="L102" t="s">
        <v>222</v>
      </c>
      <c r="M102" t="s">
        <v>222</v>
      </c>
      <c r="N102" t="s">
        <v>222</v>
      </c>
      <c r="O102" t="s">
        <v>222</v>
      </c>
      <c r="P102" t="s">
        <v>222</v>
      </c>
      <c r="Q102" t="s">
        <v>222</v>
      </c>
      <c r="R102" t="s">
        <v>222</v>
      </c>
      <c r="S102" t="s">
        <v>222</v>
      </c>
      <c r="T102" t="s">
        <v>222</v>
      </c>
      <c r="U102" t="s">
        <v>222</v>
      </c>
      <c r="V102" t="s">
        <v>222</v>
      </c>
      <c r="W102" t="s">
        <v>222</v>
      </c>
      <c r="X102" t="s">
        <v>222</v>
      </c>
      <c r="Y102" t="s">
        <v>222</v>
      </c>
      <c r="Z102" t="s">
        <v>222</v>
      </c>
      <c r="AA102" t="s">
        <v>222</v>
      </c>
      <c r="AB102" t="s">
        <v>222</v>
      </c>
      <c r="AC102" t="s">
        <v>222</v>
      </c>
      <c r="AD102" t="s">
        <v>222</v>
      </c>
      <c r="AE102" t="s">
        <v>222</v>
      </c>
      <c r="AF102" t="s">
        <v>222</v>
      </c>
      <c r="AG102" t="s">
        <v>222</v>
      </c>
      <c r="AH102" t="s">
        <v>222</v>
      </c>
      <c r="AI102" t="s">
        <v>222</v>
      </c>
      <c r="AJ102" t="s">
        <v>222</v>
      </c>
      <c r="AK102" t="s">
        <v>222</v>
      </c>
      <c r="AL102" t="s">
        <v>222</v>
      </c>
      <c r="AM102" t="s">
        <v>222</v>
      </c>
      <c r="AN102" t="s">
        <v>222</v>
      </c>
      <c r="AO102" t="s">
        <v>222</v>
      </c>
      <c r="AP102" t="s">
        <v>222</v>
      </c>
      <c r="AQ102" t="s">
        <v>222</v>
      </c>
      <c r="AR102" t="s">
        <v>222</v>
      </c>
      <c r="AS102" t="s">
        <v>222</v>
      </c>
      <c r="AT102" t="s">
        <v>222</v>
      </c>
      <c r="AU102" t="s">
        <v>222</v>
      </c>
      <c r="AV102" t="s">
        <v>222</v>
      </c>
      <c r="AW102" t="s">
        <v>222</v>
      </c>
      <c r="AX102" t="s">
        <v>222</v>
      </c>
      <c r="AY102" t="s">
        <v>222</v>
      </c>
      <c r="AZ102" t="s">
        <v>222</v>
      </c>
      <c r="BA102" t="s">
        <v>222</v>
      </c>
      <c r="BB102" t="s">
        <v>222</v>
      </c>
      <c r="BC102" t="s">
        <v>222</v>
      </c>
      <c r="BD102" t="s">
        <v>222</v>
      </c>
      <c r="BE102" t="s">
        <v>222</v>
      </c>
      <c r="BF102" t="s">
        <v>222</v>
      </c>
      <c r="BG102" t="s">
        <v>222</v>
      </c>
      <c r="BH102" t="s">
        <v>222</v>
      </c>
      <c r="BI102" t="s">
        <v>222</v>
      </c>
      <c r="BJ102" t="s">
        <v>222</v>
      </c>
      <c r="BK102" t="s">
        <v>222</v>
      </c>
      <c r="BL102" t="s">
        <v>222</v>
      </c>
      <c r="BM102" t="s">
        <v>222</v>
      </c>
      <c r="BN102" t="s">
        <v>222</v>
      </c>
      <c r="BO102" t="s">
        <v>222</v>
      </c>
      <c r="BP102" t="s">
        <v>222</v>
      </c>
      <c r="BQ102" t="s">
        <v>222</v>
      </c>
      <c r="BR102" t="s">
        <v>222</v>
      </c>
      <c r="BS102" t="s">
        <v>222</v>
      </c>
      <c r="BT102" t="s">
        <v>222</v>
      </c>
      <c r="BU102" t="s">
        <v>222</v>
      </c>
      <c r="BV102" t="s">
        <v>222</v>
      </c>
      <c r="BW102" t="s">
        <v>222</v>
      </c>
      <c r="BX102" t="s">
        <v>222</v>
      </c>
      <c r="BY102" t="s">
        <v>222</v>
      </c>
      <c r="BZ102" t="s">
        <v>222</v>
      </c>
      <c r="CA102" t="s">
        <v>222</v>
      </c>
      <c r="CB102" t="s">
        <v>222</v>
      </c>
      <c r="CC102" t="s">
        <v>222</v>
      </c>
      <c r="CD102" t="s">
        <v>222</v>
      </c>
      <c r="CE102" t="s">
        <v>222</v>
      </c>
      <c r="CF102" t="s">
        <v>222</v>
      </c>
      <c r="CG102" t="s">
        <v>222</v>
      </c>
      <c r="CH102" t="s">
        <v>222</v>
      </c>
      <c r="CI102" t="s">
        <v>222</v>
      </c>
      <c r="CJ102" t="s">
        <v>222</v>
      </c>
      <c r="CK102" t="s">
        <v>222</v>
      </c>
      <c r="CL102" t="s">
        <v>222</v>
      </c>
      <c r="CM102" t="s">
        <v>222</v>
      </c>
      <c r="CN102" t="s">
        <v>222</v>
      </c>
      <c r="CO102" t="s">
        <v>222</v>
      </c>
      <c r="CP102" t="s">
        <v>222</v>
      </c>
      <c r="CQ102" t="s">
        <v>222</v>
      </c>
      <c r="CR102" t="s">
        <v>222</v>
      </c>
      <c r="CS102" t="s">
        <v>222</v>
      </c>
      <c r="CT102" t="s">
        <v>222</v>
      </c>
      <c r="CU102" t="s">
        <v>222</v>
      </c>
      <c r="CV102" t="s">
        <v>222</v>
      </c>
      <c r="CW102" t="s">
        <v>222</v>
      </c>
      <c r="CX102" t="s">
        <v>222</v>
      </c>
      <c r="CY102" t="s">
        <v>222</v>
      </c>
      <c r="CZ102" t="s">
        <v>222</v>
      </c>
      <c r="DA102" t="s">
        <v>222</v>
      </c>
      <c r="DB102" t="s">
        <v>222</v>
      </c>
      <c r="DC102" t="s">
        <v>222</v>
      </c>
      <c r="DD102" t="s">
        <v>222</v>
      </c>
      <c r="DE102" t="s">
        <v>222</v>
      </c>
      <c r="DF102" t="s">
        <v>222</v>
      </c>
      <c r="DG102" t="s">
        <v>222</v>
      </c>
      <c r="DH102" t="s">
        <v>222</v>
      </c>
      <c r="DI102" t="s">
        <v>222</v>
      </c>
      <c r="DJ102" t="s">
        <v>222</v>
      </c>
      <c r="DK102" t="s">
        <v>222</v>
      </c>
      <c r="DL102" t="s">
        <v>222</v>
      </c>
      <c r="DM102" t="s">
        <v>222</v>
      </c>
      <c r="DN102" t="s">
        <v>222</v>
      </c>
      <c r="DO102" t="s">
        <v>222</v>
      </c>
      <c r="DP102" t="s">
        <v>222</v>
      </c>
      <c r="DQ102" t="s">
        <v>222</v>
      </c>
      <c r="DR102" t="s">
        <v>222</v>
      </c>
      <c r="DS102" t="s">
        <v>222</v>
      </c>
      <c r="DT102" t="s">
        <v>222</v>
      </c>
      <c r="DU102" t="s">
        <v>222</v>
      </c>
      <c r="DV102" t="s">
        <v>222</v>
      </c>
      <c r="DW102" t="s">
        <v>222</v>
      </c>
      <c r="DX102" t="s">
        <v>222</v>
      </c>
      <c r="DY102" t="s">
        <v>222</v>
      </c>
      <c r="DZ102" t="s">
        <v>222</v>
      </c>
      <c r="EA102" t="s">
        <v>222</v>
      </c>
      <c r="EB102" t="s">
        <v>222</v>
      </c>
      <c r="EC102" t="s">
        <v>222</v>
      </c>
      <c r="ED102" t="s">
        <v>222</v>
      </c>
      <c r="EE102" t="s">
        <v>222</v>
      </c>
      <c r="EF102" t="s">
        <v>222</v>
      </c>
      <c r="EG102" t="s">
        <v>222</v>
      </c>
      <c r="EH102" t="s">
        <v>222</v>
      </c>
      <c r="EI102" t="s">
        <v>222</v>
      </c>
      <c r="EJ102" t="s">
        <v>222</v>
      </c>
      <c r="EK102" t="s">
        <v>222</v>
      </c>
      <c r="EL102" t="s">
        <v>222</v>
      </c>
      <c r="EM102" t="s">
        <v>222</v>
      </c>
      <c r="EN102" t="s">
        <v>222</v>
      </c>
      <c r="EO102" t="s">
        <v>222</v>
      </c>
      <c r="EP102" t="s">
        <v>222</v>
      </c>
      <c r="EQ102" t="s">
        <v>222</v>
      </c>
      <c r="ER102" t="s">
        <v>222</v>
      </c>
      <c r="ES102" t="s">
        <v>222</v>
      </c>
      <c r="ET102" t="s">
        <v>222</v>
      </c>
      <c r="EU102" t="s">
        <v>222</v>
      </c>
      <c r="EV102" t="s">
        <v>222</v>
      </c>
      <c r="EW102" t="s">
        <v>222</v>
      </c>
      <c r="EX102" t="s">
        <v>222</v>
      </c>
      <c r="EY102" t="s">
        <v>222</v>
      </c>
      <c r="EZ102" t="s">
        <v>222</v>
      </c>
      <c r="FA102" t="s">
        <v>222</v>
      </c>
      <c r="FB102" t="s">
        <v>222</v>
      </c>
      <c r="FC102" t="s">
        <v>222</v>
      </c>
      <c r="FD102" t="s">
        <v>222</v>
      </c>
      <c r="FE102" t="s">
        <v>222</v>
      </c>
      <c r="FF102" t="s">
        <v>222</v>
      </c>
      <c r="FG102" t="s">
        <v>222</v>
      </c>
      <c r="FH102" t="s">
        <v>222</v>
      </c>
      <c r="FI102" t="s">
        <v>222</v>
      </c>
      <c r="FJ102" t="s">
        <v>222</v>
      </c>
      <c r="FK102" t="s">
        <v>222</v>
      </c>
      <c r="FL102" t="s">
        <v>222</v>
      </c>
      <c r="FM102" t="s">
        <v>222</v>
      </c>
      <c r="FN102" t="s">
        <v>222</v>
      </c>
      <c r="FO102" t="s">
        <v>222</v>
      </c>
      <c r="FP102" t="s">
        <v>222</v>
      </c>
      <c r="FQ102" t="s">
        <v>222</v>
      </c>
      <c r="FR102" t="s">
        <v>222</v>
      </c>
      <c r="FS102" t="s">
        <v>222</v>
      </c>
      <c r="FT102" t="s">
        <v>222</v>
      </c>
      <c r="FU102" t="s">
        <v>222</v>
      </c>
      <c r="FV102" t="s">
        <v>222</v>
      </c>
      <c r="FW102" t="s">
        <v>222</v>
      </c>
      <c r="FX102" t="s">
        <v>222</v>
      </c>
      <c r="FY102" t="s">
        <v>222</v>
      </c>
      <c r="FZ102" t="s">
        <v>222</v>
      </c>
      <c r="GA102" t="s">
        <v>222</v>
      </c>
      <c r="GB102" t="s">
        <v>222</v>
      </c>
      <c r="GC102" t="s">
        <v>222</v>
      </c>
      <c r="GD102" t="s">
        <v>222</v>
      </c>
      <c r="GE102" t="s">
        <v>222</v>
      </c>
      <c r="GF102" t="s">
        <v>222</v>
      </c>
      <c r="GG102" t="s">
        <v>222</v>
      </c>
      <c r="GH102" t="s">
        <v>222</v>
      </c>
      <c r="GI102" t="s">
        <v>222</v>
      </c>
      <c r="GJ102" t="s">
        <v>222</v>
      </c>
      <c r="GK102" t="s">
        <v>222</v>
      </c>
      <c r="GL102" t="s">
        <v>222</v>
      </c>
      <c r="GM102" t="s">
        <v>222</v>
      </c>
      <c r="GN102" t="s">
        <v>222</v>
      </c>
      <c r="GO102" t="s">
        <v>222</v>
      </c>
      <c r="GP102" t="s">
        <v>222</v>
      </c>
      <c r="GQ102" t="s">
        <v>222</v>
      </c>
      <c r="GR102" t="s">
        <v>222</v>
      </c>
      <c r="GS102" t="s">
        <v>222</v>
      </c>
      <c r="GT102" t="s">
        <v>222</v>
      </c>
      <c r="GU102" t="s">
        <v>222</v>
      </c>
      <c r="GV102" t="s">
        <v>222</v>
      </c>
      <c r="GW102" t="s">
        <v>222</v>
      </c>
      <c r="GX102" t="s">
        <v>222</v>
      </c>
      <c r="GY102" t="s">
        <v>222</v>
      </c>
      <c r="GZ102" t="s">
        <v>222</v>
      </c>
      <c r="HA102" t="s">
        <v>222</v>
      </c>
      <c r="HB102" t="s">
        <v>222</v>
      </c>
      <c r="HC102" t="s">
        <v>222</v>
      </c>
      <c r="HD102" t="s">
        <v>222</v>
      </c>
      <c r="HE102" t="s">
        <v>222</v>
      </c>
      <c r="HF102" t="s">
        <v>222</v>
      </c>
      <c r="HG102" t="s">
        <v>222</v>
      </c>
      <c r="HH102" t="s">
        <v>222</v>
      </c>
      <c r="HI102" t="s">
        <v>222</v>
      </c>
      <c r="HJ102" t="s">
        <v>222</v>
      </c>
      <c r="HK102" t="s">
        <v>222</v>
      </c>
      <c r="HL102" t="s">
        <v>222</v>
      </c>
      <c r="HM102" t="s">
        <v>222</v>
      </c>
      <c r="HN102" t="s">
        <v>222</v>
      </c>
    </row>
    <row r="103" spans="1:222" x14ac:dyDescent="0.35">
      <c r="A103" t="s">
        <v>242</v>
      </c>
      <c r="B103" s="1">
        <v>43374</v>
      </c>
      <c r="C103" s="1">
        <v>43646</v>
      </c>
      <c r="D103">
        <v>2</v>
      </c>
      <c r="E103">
        <v>1</v>
      </c>
      <c r="F103">
        <v>1</v>
      </c>
      <c r="G103">
        <v>1</v>
      </c>
      <c r="H103">
        <v>1</v>
      </c>
      <c r="I103">
        <v>1</v>
      </c>
      <c r="J103">
        <v>0</v>
      </c>
      <c r="K103">
        <v>0</v>
      </c>
      <c r="L103">
        <v>1</v>
      </c>
      <c r="M103">
        <v>0</v>
      </c>
      <c r="N103">
        <v>0</v>
      </c>
      <c r="O103">
        <v>0</v>
      </c>
      <c r="P103">
        <v>0</v>
      </c>
      <c r="Q103">
        <v>0</v>
      </c>
      <c r="R103">
        <v>0</v>
      </c>
      <c r="S103">
        <v>0</v>
      </c>
      <c r="T103">
        <v>1</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t="s">
        <v>222</v>
      </c>
      <c r="AV103" t="s">
        <v>222</v>
      </c>
      <c r="AW103" t="s">
        <v>222</v>
      </c>
      <c r="AX103" t="s">
        <v>222</v>
      </c>
      <c r="AY103" t="s">
        <v>222</v>
      </c>
      <c r="AZ103" t="s">
        <v>222</v>
      </c>
      <c r="BA103" t="s">
        <v>222</v>
      </c>
      <c r="BB103" t="s">
        <v>222</v>
      </c>
      <c r="BC103" t="s">
        <v>222</v>
      </c>
      <c r="BD103">
        <v>0</v>
      </c>
      <c r="BE103">
        <v>0</v>
      </c>
      <c r="BF103">
        <v>1</v>
      </c>
      <c r="BG103">
        <v>1</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1</v>
      </c>
      <c r="CD103">
        <v>0</v>
      </c>
      <c r="CE103">
        <v>1</v>
      </c>
      <c r="CF103">
        <v>0</v>
      </c>
      <c r="CG103">
        <v>0</v>
      </c>
      <c r="CH103">
        <v>0</v>
      </c>
      <c r="CI103">
        <v>0</v>
      </c>
      <c r="CJ103">
        <v>0</v>
      </c>
      <c r="CK103">
        <v>0</v>
      </c>
      <c r="CL103">
        <v>0</v>
      </c>
      <c r="CM103">
        <v>0</v>
      </c>
      <c r="CN103">
        <v>0</v>
      </c>
      <c r="CO103">
        <v>0</v>
      </c>
      <c r="CP103">
        <v>0</v>
      </c>
      <c r="CQ103">
        <v>0</v>
      </c>
      <c r="CR103">
        <v>0</v>
      </c>
      <c r="CS103">
        <v>1</v>
      </c>
      <c r="CT103">
        <v>0</v>
      </c>
      <c r="CU103">
        <v>1</v>
      </c>
      <c r="CV103">
        <v>0</v>
      </c>
      <c r="CW103">
        <v>0</v>
      </c>
      <c r="CX103">
        <v>0</v>
      </c>
      <c r="CY103">
        <v>0</v>
      </c>
      <c r="CZ103">
        <v>0</v>
      </c>
      <c r="DA103">
        <v>0</v>
      </c>
      <c r="DB103">
        <v>1</v>
      </c>
      <c r="DC103">
        <v>1</v>
      </c>
      <c r="DD103">
        <v>0</v>
      </c>
      <c r="DE103">
        <v>1</v>
      </c>
      <c r="DF103">
        <v>1</v>
      </c>
      <c r="DG103">
        <v>1</v>
      </c>
      <c r="DH103">
        <v>1</v>
      </c>
      <c r="DI103">
        <v>0</v>
      </c>
      <c r="DJ103">
        <v>0</v>
      </c>
      <c r="DK103">
        <v>1</v>
      </c>
      <c r="DL103">
        <v>0</v>
      </c>
      <c r="DM103">
        <v>0</v>
      </c>
      <c r="DN103">
        <v>0</v>
      </c>
      <c r="DO103">
        <v>0</v>
      </c>
      <c r="DP103">
        <v>0</v>
      </c>
      <c r="DQ103">
        <v>0</v>
      </c>
      <c r="DR103">
        <v>0</v>
      </c>
      <c r="DS103">
        <v>1</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1</v>
      </c>
      <c r="EQ103">
        <v>0</v>
      </c>
      <c r="ER103">
        <v>0</v>
      </c>
      <c r="ES103">
        <v>0</v>
      </c>
      <c r="ET103">
        <v>0</v>
      </c>
      <c r="EU103">
        <v>0</v>
      </c>
      <c r="EV103">
        <v>0</v>
      </c>
      <c r="EW103">
        <v>0</v>
      </c>
      <c r="EX103">
        <v>0</v>
      </c>
      <c r="EY103">
        <v>0</v>
      </c>
      <c r="EZ103">
        <v>0</v>
      </c>
      <c r="FA103">
        <v>0</v>
      </c>
      <c r="FB103">
        <v>1</v>
      </c>
      <c r="FC103">
        <v>0</v>
      </c>
      <c r="FD103" t="s">
        <v>222</v>
      </c>
      <c r="FE103" t="s">
        <v>222</v>
      </c>
      <c r="FF103" t="s">
        <v>222</v>
      </c>
      <c r="FG103" t="s">
        <v>222</v>
      </c>
      <c r="FH103" t="s">
        <v>222</v>
      </c>
      <c r="FI103" t="s">
        <v>222</v>
      </c>
      <c r="FJ103" t="s">
        <v>222</v>
      </c>
      <c r="FK103" t="s">
        <v>222</v>
      </c>
      <c r="FL103" t="s">
        <v>222</v>
      </c>
      <c r="FM103">
        <v>0</v>
      </c>
      <c r="FN103">
        <v>0</v>
      </c>
      <c r="FO103">
        <v>1</v>
      </c>
      <c r="FP103">
        <v>1</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1</v>
      </c>
      <c r="GM103">
        <v>0</v>
      </c>
      <c r="GN103">
        <v>1</v>
      </c>
      <c r="GO103">
        <v>0</v>
      </c>
      <c r="GP103">
        <v>0</v>
      </c>
      <c r="GQ103">
        <v>0</v>
      </c>
      <c r="GR103">
        <v>0</v>
      </c>
      <c r="GS103">
        <v>0</v>
      </c>
      <c r="GT103">
        <v>0</v>
      </c>
      <c r="GU103">
        <v>0</v>
      </c>
      <c r="GV103">
        <v>0</v>
      </c>
      <c r="GW103">
        <v>0</v>
      </c>
      <c r="GX103">
        <v>0</v>
      </c>
      <c r="GY103">
        <v>0</v>
      </c>
      <c r="GZ103">
        <v>0</v>
      </c>
      <c r="HA103">
        <v>0</v>
      </c>
      <c r="HB103">
        <v>1</v>
      </c>
      <c r="HC103">
        <v>0</v>
      </c>
      <c r="HD103">
        <v>1</v>
      </c>
      <c r="HE103">
        <v>0</v>
      </c>
      <c r="HF103">
        <v>0</v>
      </c>
      <c r="HG103">
        <v>0</v>
      </c>
      <c r="HH103">
        <v>0</v>
      </c>
      <c r="HI103">
        <v>0</v>
      </c>
      <c r="HJ103">
        <v>0</v>
      </c>
      <c r="HK103">
        <v>1</v>
      </c>
      <c r="HL103">
        <v>1</v>
      </c>
      <c r="HM103">
        <v>0</v>
      </c>
      <c r="HN103">
        <v>0</v>
      </c>
    </row>
    <row r="104" spans="1:222" x14ac:dyDescent="0.35">
      <c r="A104" t="s">
        <v>242</v>
      </c>
      <c r="B104" s="1">
        <v>43647</v>
      </c>
      <c r="C104" s="1">
        <v>43830</v>
      </c>
      <c r="D104">
        <v>2</v>
      </c>
      <c r="E104">
        <v>1</v>
      </c>
      <c r="F104">
        <v>1</v>
      </c>
      <c r="G104">
        <v>1</v>
      </c>
      <c r="H104">
        <v>1</v>
      </c>
      <c r="I104">
        <v>1</v>
      </c>
      <c r="J104">
        <v>0</v>
      </c>
      <c r="K104">
        <v>0</v>
      </c>
      <c r="L104">
        <v>1</v>
      </c>
      <c r="M104">
        <v>0</v>
      </c>
      <c r="N104">
        <v>0</v>
      </c>
      <c r="O104">
        <v>0</v>
      </c>
      <c r="P104">
        <v>0</v>
      </c>
      <c r="Q104">
        <v>0</v>
      </c>
      <c r="R104">
        <v>0</v>
      </c>
      <c r="S104">
        <v>0</v>
      </c>
      <c r="T104">
        <v>1</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1</v>
      </c>
      <c r="AP104">
        <v>0</v>
      </c>
      <c r="AQ104">
        <v>0</v>
      </c>
      <c r="AR104">
        <v>0</v>
      </c>
      <c r="AS104">
        <v>0</v>
      </c>
      <c r="AT104">
        <v>0</v>
      </c>
      <c r="AU104" t="s">
        <v>222</v>
      </c>
      <c r="AV104" t="s">
        <v>222</v>
      </c>
      <c r="AW104" t="s">
        <v>222</v>
      </c>
      <c r="AX104" t="s">
        <v>222</v>
      </c>
      <c r="AY104" t="s">
        <v>222</v>
      </c>
      <c r="AZ104" t="s">
        <v>222</v>
      </c>
      <c r="BA104" t="s">
        <v>222</v>
      </c>
      <c r="BB104" t="s">
        <v>222</v>
      </c>
      <c r="BC104" t="s">
        <v>222</v>
      </c>
      <c r="BD104">
        <v>0</v>
      </c>
      <c r="BE104">
        <v>0</v>
      </c>
      <c r="BF104">
        <v>1</v>
      </c>
      <c r="BG104">
        <v>1</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1</v>
      </c>
      <c r="CD104">
        <v>0</v>
      </c>
      <c r="CE104">
        <v>1</v>
      </c>
      <c r="CF104">
        <v>0</v>
      </c>
      <c r="CG104">
        <v>0</v>
      </c>
      <c r="CH104">
        <v>0</v>
      </c>
      <c r="CI104">
        <v>0</v>
      </c>
      <c r="CJ104">
        <v>0</v>
      </c>
      <c r="CK104">
        <v>0</v>
      </c>
      <c r="CL104">
        <v>0</v>
      </c>
      <c r="CM104">
        <v>0</v>
      </c>
      <c r="CN104">
        <v>0</v>
      </c>
      <c r="CO104">
        <v>0</v>
      </c>
      <c r="CP104">
        <v>0</v>
      </c>
      <c r="CQ104">
        <v>0</v>
      </c>
      <c r="CR104">
        <v>0</v>
      </c>
      <c r="CS104">
        <v>1</v>
      </c>
      <c r="CT104">
        <v>0</v>
      </c>
      <c r="CU104">
        <v>1</v>
      </c>
      <c r="CV104">
        <v>0</v>
      </c>
      <c r="CW104">
        <v>0</v>
      </c>
      <c r="CX104">
        <v>0</v>
      </c>
      <c r="CY104">
        <v>0</v>
      </c>
      <c r="CZ104">
        <v>0</v>
      </c>
      <c r="DA104">
        <v>0</v>
      </c>
      <c r="DB104">
        <v>1</v>
      </c>
      <c r="DC104">
        <v>1</v>
      </c>
      <c r="DD104">
        <v>0</v>
      </c>
      <c r="DE104">
        <v>1</v>
      </c>
      <c r="DF104">
        <v>1</v>
      </c>
      <c r="DG104">
        <v>1</v>
      </c>
      <c r="DH104">
        <v>1</v>
      </c>
      <c r="DI104">
        <v>0</v>
      </c>
      <c r="DJ104">
        <v>0</v>
      </c>
      <c r="DK104">
        <v>1</v>
      </c>
      <c r="DL104">
        <v>0</v>
      </c>
      <c r="DM104">
        <v>0</v>
      </c>
      <c r="DN104">
        <v>0</v>
      </c>
      <c r="DO104">
        <v>0</v>
      </c>
      <c r="DP104">
        <v>0</v>
      </c>
      <c r="DQ104">
        <v>0</v>
      </c>
      <c r="DR104">
        <v>0</v>
      </c>
      <c r="DS104">
        <v>1</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1</v>
      </c>
      <c r="EQ104">
        <v>0</v>
      </c>
      <c r="ER104">
        <v>0</v>
      </c>
      <c r="ES104">
        <v>0</v>
      </c>
      <c r="ET104">
        <v>0</v>
      </c>
      <c r="EU104">
        <v>0</v>
      </c>
      <c r="EV104">
        <v>0</v>
      </c>
      <c r="EW104">
        <v>0</v>
      </c>
      <c r="EX104">
        <v>0</v>
      </c>
      <c r="EY104">
        <v>0</v>
      </c>
      <c r="EZ104">
        <v>0</v>
      </c>
      <c r="FA104">
        <v>0</v>
      </c>
      <c r="FB104">
        <v>1</v>
      </c>
      <c r="FC104">
        <v>0</v>
      </c>
      <c r="FD104" t="s">
        <v>222</v>
      </c>
      <c r="FE104" t="s">
        <v>222</v>
      </c>
      <c r="FF104" t="s">
        <v>222</v>
      </c>
      <c r="FG104" t="s">
        <v>222</v>
      </c>
      <c r="FH104" t="s">
        <v>222</v>
      </c>
      <c r="FI104" t="s">
        <v>222</v>
      </c>
      <c r="FJ104" t="s">
        <v>222</v>
      </c>
      <c r="FK104" t="s">
        <v>222</v>
      </c>
      <c r="FL104" t="s">
        <v>222</v>
      </c>
      <c r="FM104">
        <v>0</v>
      </c>
      <c r="FN104">
        <v>0</v>
      </c>
      <c r="FO104">
        <v>1</v>
      </c>
      <c r="FP104">
        <v>1</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1</v>
      </c>
      <c r="GM104">
        <v>0</v>
      </c>
      <c r="GN104">
        <v>1</v>
      </c>
      <c r="GO104">
        <v>0</v>
      </c>
      <c r="GP104">
        <v>0</v>
      </c>
      <c r="GQ104">
        <v>0</v>
      </c>
      <c r="GR104">
        <v>0</v>
      </c>
      <c r="GS104">
        <v>0</v>
      </c>
      <c r="GT104">
        <v>0</v>
      </c>
      <c r="GU104">
        <v>0</v>
      </c>
      <c r="GV104">
        <v>0</v>
      </c>
      <c r="GW104">
        <v>0</v>
      </c>
      <c r="GX104">
        <v>0</v>
      </c>
      <c r="GY104">
        <v>0</v>
      </c>
      <c r="GZ104">
        <v>0</v>
      </c>
      <c r="HA104">
        <v>0</v>
      </c>
      <c r="HB104">
        <v>1</v>
      </c>
      <c r="HC104">
        <v>0</v>
      </c>
      <c r="HD104">
        <v>1</v>
      </c>
      <c r="HE104">
        <v>0</v>
      </c>
      <c r="HF104">
        <v>0</v>
      </c>
      <c r="HG104">
        <v>0</v>
      </c>
      <c r="HH104">
        <v>0</v>
      </c>
      <c r="HI104">
        <v>0</v>
      </c>
      <c r="HJ104">
        <v>0</v>
      </c>
      <c r="HK104">
        <v>1</v>
      </c>
      <c r="HL104">
        <v>1</v>
      </c>
      <c r="HM104">
        <v>0</v>
      </c>
      <c r="HN104">
        <v>0</v>
      </c>
    </row>
    <row r="105" spans="1:222" x14ac:dyDescent="0.35">
      <c r="A105" t="s">
        <v>243</v>
      </c>
      <c r="B105" s="1">
        <v>41640</v>
      </c>
      <c r="C105" s="1">
        <v>41751</v>
      </c>
      <c r="D105">
        <v>3</v>
      </c>
      <c r="E105" t="s">
        <v>222</v>
      </c>
      <c r="F105" t="s">
        <v>222</v>
      </c>
      <c r="G105" t="s">
        <v>222</v>
      </c>
      <c r="H105" t="s">
        <v>222</v>
      </c>
      <c r="I105" t="s">
        <v>222</v>
      </c>
      <c r="J105" t="s">
        <v>222</v>
      </c>
      <c r="K105" t="s">
        <v>222</v>
      </c>
      <c r="L105" t="s">
        <v>222</v>
      </c>
      <c r="M105" t="s">
        <v>222</v>
      </c>
      <c r="N105" t="s">
        <v>222</v>
      </c>
      <c r="O105" t="s">
        <v>222</v>
      </c>
      <c r="P105" t="s">
        <v>222</v>
      </c>
      <c r="Q105" t="s">
        <v>222</v>
      </c>
      <c r="R105" t="s">
        <v>222</v>
      </c>
      <c r="S105" t="s">
        <v>222</v>
      </c>
      <c r="T105" t="s">
        <v>222</v>
      </c>
      <c r="U105" t="s">
        <v>222</v>
      </c>
      <c r="V105" t="s">
        <v>222</v>
      </c>
      <c r="W105" t="s">
        <v>222</v>
      </c>
      <c r="X105" t="s">
        <v>222</v>
      </c>
      <c r="Y105" t="s">
        <v>222</v>
      </c>
      <c r="Z105" t="s">
        <v>222</v>
      </c>
      <c r="AA105" t="s">
        <v>222</v>
      </c>
      <c r="AB105" t="s">
        <v>222</v>
      </c>
      <c r="AC105" t="s">
        <v>222</v>
      </c>
      <c r="AD105" t="s">
        <v>222</v>
      </c>
      <c r="AE105" t="s">
        <v>222</v>
      </c>
      <c r="AF105" t="s">
        <v>222</v>
      </c>
      <c r="AG105" t="s">
        <v>222</v>
      </c>
      <c r="AH105" t="s">
        <v>222</v>
      </c>
      <c r="AI105" t="s">
        <v>222</v>
      </c>
      <c r="AJ105" t="s">
        <v>222</v>
      </c>
      <c r="AK105" t="s">
        <v>222</v>
      </c>
      <c r="AL105" t="s">
        <v>222</v>
      </c>
      <c r="AM105" t="s">
        <v>222</v>
      </c>
      <c r="AN105" t="s">
        <v>222</v>
      </c>
      <c r="AO105" t="s">
        <v>222</v>
      </c>
      <c r="AP105" t="s">
        <v>222</v>
      </c>
      <c r="AQ105" t="s">
        <v>222</v>
      </c>
      <c r="AR105" t="s">
        <v>222</v>
      </c>
      <c r="AS105" t="s">
        <v>222</v>
      </c>
      <c r="AT105" t="s">
        <v>222</v>
      </c>
      <c r="AU105" t="s">
        <v>222</v>
      </c>
      <c r="AV105" t="s">
        <v>222</v>
      </c>
      <c r="AW105" t="s">
        <v>222</v>
      </c>
      <c r="AX105" t="s">
        <v>222</v>
      </c>
      <c r="AY105" t="s">
        <v>222</v>
      </c>
      <c r="AZ105" t="s">
        <v>222</v>
      </c>
      <c r="BA105" t="s">
        <v>222</v>
      </c>
      <c r="BB105" t="s">
        <v>222</v>
      </c>
      <c r="BC105" t="s">
        <v>222</v>
      </c>
      <c r="BD105" t="s">
        <v>222</v>
      </c>
      <c r="BE105" t="s">
        <v>222</v>
      </c>
      <c r="BF105" t="s">
        <v>222</v>
      </c>
      <c r="BG105" t="s">
        <v>222</v>
      </c>
      <c r="BH105" t="s">
        <v>222</v>
      </c>
      <c r="BI105" t="s">
        <v>222</v>
      </c>
      <c r="BJ105" t="s">
        <v>222</v>
      </c>
      <c r="BK105" t="s">
        <v>222</v>
      </c>
      <c r="BL105" t="s">
        <v>222</v>
      </c>
      <c r="BM105" t="s">
        <v>222</v>
      </c>
      <c r="BN105" t="s">
        <v>222</v>
      </c>
      <c r="BO105" t="s">
        <v>222</v>
      </c>
      <c r="BP105" t="s">
        <v>222</v>
      </c>
      <c r="BQ105" t="s">
        <v>222</v>
      </c>
      <c r="BR105" t="s">
        <v>222</v>
      </c>
      <c r="BS105" t="s">
        <v>222</v>
      </c>
      <c r="BT105" t="s">
        <v>222</v>
      </c>
      <c r="BU105" t="s">
        <v>222</v>
      </c>
      <c r="BV105" t="s">
        <v>222</v>
      </c>
      <c r="BW105" t="s">
        <v>222</v>
      </c>
      <c r="BX105" t="s">
        <v>222</v>
      </c>
      <c r="BY105" t="s">
        <v>222</v>
      </c>
      <c r="BZ105" t="s">
        <v>222</v>
      </c>
      <c r="CA105" t="s">
        <v>222</v>
      </c>
      <c r="CB105" t="s">
        <v>222</v>
      </c>
      <c r="CC105" t="s">
        <v>222</v>
      </c>
      <c r="CD105" t="s">
        <v>222</v>
      </c>
      <c r="CE105" t="s">
        <v>222</v>
      </c>
      <c r="CF105" t="s">
        <v>222</v>
      </c>
      <c r="CG105" t="s">
        <v>222</v>
      </c>
      <c r="CH105" t="s">
        <v>222</v>
      </c>
      <c r="CI105" t="s">
        <v>222</v>
      </c>
      <c r="CJ105" t="s">
        <v>222</v>
      </c>
      <c r="CK105" t="s">
        <v>222</v>
      </c>
      <c r="CL105" t="s">
        <v>222</v>
      </c>
      <c r="CM105" t="s">
        <v>222</v>
      </c>
      <c r="CN105" t="s">
        <v>222</v>
      </c>
      <c r="CO105" t="s">
        <v>222</v>
      </c>
      <c r="CP105" t="s">
        <v>222</v>
      </c>
      <c r="CQ105" t="s">
        <v>222</v>
      </c>
      <c r="CR105" t="s">
        <v>222</v>
      </c>
      <c r="CS105" t="s">
        <v>222</v>
      </c>
      <c r="CT105" t="s">
        <v>222</v>
      </c>
      <c r="CU105" t="s">
        <v>222</v>
      </c>
      <c r="CV105" t="s">
        <v>222</v>
      </c>
      <c r="CW105" t="s">
        <v>222</v>
      </c>
      <c r="CX105" t="s">
        <v>222</v>
      </c>
      <c r="CY105" t="s">
        <v>222</v>
      </c>
      <c r="CZ105" t="s">
        <v>222</v>
      </c>
      <c r="DA105" t="s">
        <v>222</v>
      </c>
      <c r="DB105" t="s">
        <v>222</v>
      </c>
      <c r="DC105" t="s">
        <v>222</v>
      </c>
      <c r="DD105" t="s">
        <v>222</v>
      </c>
      <c r="DE105" t="s">
        <v>222</v>
      </c>
      <c r="DF105" t="s">
        <v>222</v>
      </c>
      <c r="DG105" t="s">
        <v>222</v>
      </c>
      <c r="DH105" t="s">
        <v>222</v>
      </c>
      <c r="DI105" t="s">
        <v>222</v>
      </c>
      <c r="DJ105" t="s">
        <v>222</v>
      </c>
      <c r="DK105" t="s">
        <v>222</v>
      </c>
      <c r="DL105" t="s">
        <v>222</v>
      </c>
      <c r="DM105" t="s">
        <v>222</v>
      </c>
      <c r="DN105" t="s">
        <v>222</v>
      </c>
      <c r="DO105" t="s">
        <v>222</v>
      </c>
      <c r="DP105" t="s">
        <v>222</v>
      </c>
      <c r="DQ105" t="s">
        <v>222</v>
      </c>
      <c r="DR105" t="s">
        <v>222</v>
      </c>
      <c r="DS105" t="s">
        <v>222</v>
      </c>
      <c r="DT105" t="s">
        <v>222</v>
      </c>
      <c r="DU105" t="s">
        <v>222</v>
      </c>
      <c r="DV105" t="s">
        <v>222</v>
      </c>
      <c r="DW105" t="s">
        <v>222</v>
      </c>
      <c r="DX105" t="s">
        <v>222</v>
      </c>
      <c r="DY105" t="s">
        <v>222</v>
      </c>
      <c r="DZ105" t="s">
        <v>222</v>
      </c>
      <c r="EA105" t="s">
        <v>222</v>
      </c>
      <c r="EB105" t="s">
        <v>222</v>
      </c>
      <c r="EC105" t="s">
        <v>222</v>
      </c>
      <c r="ED105" t="s">
        <v>222</v>
      </c>
      <c r="EE105" t="s">
        <v>222</v>
      </c>
      <c r="EF105" t="s">
        <v>222</v>
      </c>
      <c r="EG105" t="s">
        <v>222</v>
      </c>
      <c r="EH105" t="s">
        <v>222</v>
      </c>
      <c r="EI105" t="s">
        <v>222</v>
      </c>
      <c r="EJ105" t="s">
        <v>222</v>
      </c>
      <c r="EK105" t="s">
        <v>222</v>
      </c>
      <c r="EL105" t="s">
        <v>222</v>
      </c>
      <c r="EM105" t="s">
        <v>222</v>
      </c>
      <c r="EN105" t="s">
        <v>222</v>
      </c>
      <c r="EO105" t="s">
        <v>222</v>
      </c>
      <c r="EP105" t="s">
        <v>222</v>
      </c>
      <c r="EQ105" t="s">
        <v>222</v>
      </c>
      <c r="ER105" t="s">
        <v>222</v>
      </c>
      <c r="ES105" t="s">
        <v>222</v>
      </c>
      <c r="ET105" t="s">
        <v>222</v>
      </c>
      <c r="EU105" t="s">
        <v>222</v>
      </c>
      <c r="EV105" t="s">
        <v>222</v>
      </c>
      <c r="EW105" t="s">
        <v>222</v>
      </c>
      <c r="EX105" t="s">
        <v>222</v>
      </c>
      <c r="EY105" t="s">
        <v>222</v>
      </c>
      <c r="EZ105" t="s">
        <v>222</v>
      </c>
      <c r="FA105" t="s">
        <v>222</v>
      </c>
      <c r="FB105" t="s">
        <v>222</v>
      </c>
      <c r="FC105" t="s">
        <v>222</v>
      </c>
      <c r="FD105" t="s">
        <v>222</v>
      </c>
      <c r="FE105" t="s">
        <v>222</v>
      </c>
      <c r="FF105" t="s">
        <v>222</v>
      </c>
      <c r="FG105" t="s">
        <v>222</v>
      </c>
      <c r="FH105" t="s">
        <v>222</v>
      </c>
      <c r="FI105" t="s">
        <v>222</v>
      </c>
      <c r="FJ105" t="s">
        <v>222</v>
      </c>
      <c r="FK105" t="s">
        <v>222</v>
      </c>
      <c r="FL105" t="s">
        <v>222</v>
      </c>
      <c r="FM105" t="s">
        <v>222</v>
      </c>
      <c r="FN105" t="s">
        <v>222</v>
      </c>
      <c r="FO105" t="s">
        <v>222</v>
      </c>
      <c r="FP105" t="s">
        <v>222</v>
      </c>
      <c r="FQ105" t="s">
        <v>222</v>
      </c>
      <c r="FR105" t="s">
        <v>222</v>
      </c>
      <c r="FS105" t="s">
        <v>222</v>
      </c>
      <c r="FT105" t="s">
        <v>222</v>
      </c>
      <c r="FU105" t="s">
        <v>222</v>
      </c>
      <c r="FV105" t="s">
        <v>222</v>
      </c>
      <c r="FW105" t="s">
        <v>222</v>
      </c>
      <c r="FX105" t="s">
        <v>222</v>
      </c>
      <c r="FY105" t="s">
        <v>222</v>
      </c>
      <c r="FZ105" t="s">
        <v>222</v>
      </c>
      <c r="GA105" t="s">
        <v>222</v>
      </c>
      <c r="GB105" t="s">
        <v>222</v>
      </c>
      <c r="GC105" t="s">
        <v>222</v>
      </c>
      <c r="GD105" t="s">
        <v>222</v>
      </c>
      <c r="GE105" t="s">
        <v>222</v>
      </c>
      <c r="GF105" t="s">
        <v>222</v>
      </c>
      <c r="GG105" t="s">
        <v>222</v>
      </c>
      <c r="GH105" t="s">
        <v>222</v>
      </c>
      <c r="GI105" t="s">
        <v>222</v>
      </c>
      <c r="GJ105" t="s">
        <v>222</v>
      </c>
      <c r="GK105" t="s">
        <v>222</v>
      </c>
      <c r="GL105" t="s">
        <v>222</v>
      </c>
      <c r="GM105" t="s">
        <v>222</v>
      </c>
      <c r="GN105" t="s">
        <v>222</v>
      </c>
      <c r="GO105" t="s">
        <v>222</v>
      </c>
      <c r="GP105" t="s">
        <v>222</v>
      </c>
      <c r="GQ105" t="s">
        <v>222</v>
      </c>
      <c r="GR105" t="s">
        <v>222</v>
      </c>
      <c r="GS105" t="s">
        <v>222</v>
      </c>
      <c r="GT105" t="s">
        <v>222</v>
      </c>
      <c r="GU105" t="s">
        <v>222</v>
      </c>
      <c r="GV105" t="s">
        <v>222</v>
      </c>
      <c r="GW105" t="s">
        <v>222</v>
      </c>
      <c r="GX105" t="s">
        <v>222</v>
      </c>
      <c r="GY105" t="s">
        <v>222</v>
      </c>
      <c r="GZ105" t="s">
        <v>222</v>
      </c>
      <c r="HA105" t="s">
        <v>222</v>
      </c>
      <c r="HB105" t="s">
        <v>222</v>
      </c>
      <c r="HC105" t="s">
        <v>222</v>
      </c>
      <c r="HD105" t="s">
        <v>222</v>
      </c>
      <c r="HE105" t="s">
        <v>222</v>
      </c>
      <c r="HF105" t="s">
        <v>222</v>
      </c>
      <c r="HG105" t="s">
        <v>222</v>
      </c>
      <c r="HH105" t="s">
        <v>222</v>
      </c>
      <c r="HI105" t="s">
        <v>222</v>
      </c>
      <c r="HJ105" t="s">
        <v>222</v>
      </c>
      <c r="HK105" t="s">
        <v>222</v>
      </c>
      <c r="HL105" t="s">
        <v>222</v>
      </c>
      <c r="HM105" t="s">
        <v>222</v>
      </c>
      <c r="HN105" t="s">
        <v>222</v>
      </c>
    </row>
    <row r="106" spans="1:222" x14ac:dyDescent="0.35">
      <c r="A106" t="s">
        <v>243</v>
      </c>
      <c r="B106" s="1">
        <v>41752</v>
      </c>
      <c r="C106" s="1">
        <v>41837</v>
      </c>
      <c r="D106">
        <v>2</v>
      </c>
      <c r="E106">
        <v>1</v>
      </c>
      <c r="F106">
        <v>1</v>
      </c>
      <c r="G106">
        <v>1</v>
      </c>
      <c r="H106">
        <v>0</v>
      </c>
      <c r="I106">
        <v>0</v>
      </c>
      <c r="J106">
        <v>0</v>
      </c>
      <c r="K106">
        <v>0</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1</v>
      </c>
      <c r="AP106">
        <v>0</v>
      </c>
      <c r="AQ106">
        <v>0</v>
      </c>
      <c r="AR106">
        <v>0</v>
      </c>
      <c r="AS106">
        <v>0</v>
      </c>
      <c r="AT106">
        <v>1</v>
      </c>
      <c r="AU106">
        <v>0</v>
      </c>
      <c r="AV106">
        <v>0</v>
      </c>
      <c r="AW106">
        <v>0</v>
      </c>
      <c r="AX106">
        <v>0</v>
      </c>
      <c r="AY106">
        <v>0</v>
      </c>
      <c r="AZ106">
        <v>0</v>
      </c>
      <c r="BA106">
        <v>0</v>
      </c>
      <c r="BB106">
        <v>0</v>
      </c>
      <c r="BC106">
        <v>1</v>
      </c>
      <c r="BD106">
        <v>0</v>
      </c>
      <c r="BE106">
        <v>0</v>
      </c>
      <c r="BF106">
        <v>1</v>
      </c>
      <c r="BG106">
        <v>1</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1</v>
      </c>
      <c r="CD106">
        <v>0</v>
      </c>
      <c r="CE106">
        <v>0</v>
      </c>
      <c r="CF106">
        <v>0</v>
      </c>
      <c r="CG106">
        <v>0</v>
      </c>
      <c r="CH106">
        <v>0</v>
      </c>
      <c r="CI106">
        <v>0</v>
      </c>
      <c r="CJ106">
        <v>0</v>
      </c>
      <c r="CK106">
        <v>0</v>
      </c>
      <c r="CL106">
        <v>0</v>
      </c>
      <c r="CM106">
        <v>0</v>
      </c>
      <c r="CN106">
        <v>0</v>
      </c>
      <c r="CO106">
        <v>0</v>
      </c>
      <c r="CP106">
        <v>1</v>
      </c>
      <c r="CQ106">
        <v>0</v>
      </c>
      <c r="CR106">
        <v>0</v>
      </c>
      <c r="CS106">
        <v>1</v>
      </c>
      <c r="CT106">
        <v>1</v>
      </c>
      <c r="CU106">
        <v>0</v>
      </c>
      <c r="CV106">
        <v>0</v>
      </c>
      <c r="CW106">
        <v>0</v>
      </c>
      <c r="CX106">
        <v>0</v>
      </c>
      <c r="CY106">
        <v>0</v>
      </c>
      <c r="CZ106">
        <v>0</v>
      </c>
      <c r="DA106">
        <v>0</v>
      </c>
      <c r="DB106">
        <v>1</v>
      </c>
      <c r="DC106">
        <v>1</v>
      </c>
      <c r="DD106">
        <v>0</v>
      </c>
      <c r="DE106">
        <v>1</v>
      </c>
      <c r="DF106">
        <v>1</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1</v>
      </c>
      <c r="DZ106">
        <v>0</v>
      </c>
      <c r="EA106">
        <v>0</v>
      </c>
      <c r="EB106">
        <v>0</v>
      </c>
      <c r="EC106">
        <v>0</v>
      </c>
      <c r="ED106">
        <v>0</v>
      </c>
      <c r="EE106">
        <v>0</v>
      </c>
      <c r="EF106">
        <v>0</v>
      </c>
      <c r="EG106">
        <v>0</v>
      </c>
      <c r="EH106">
        <v>0</v>
      </c>
      <c r="EI106">
        <v>0</v>
      </c>
      <c r="EJ106">
        <v>0</v>
      </c>
      <c r="EK106">
        <v>0</v>
      </c>
      <c r="EL106">
        <v>0</v>
      </c>
      <c r="EM106">
        <v>0</v>
      </c>
      <c r="EN106">
        <v>0</v>
      </c>
      <c r="EO106">
        <v>0</v>
      </c>
      <c r="EP106">
        <v>1</v>
      </c>
      <c r="EQ106">
        <v>0</v>
      </c>
      <c r="ER106">
        <v>0</v>
      </c>
      <c r="ES106">
        <v>0</v>
      </c>
      <c r="ET106">
        <v>0</v>
      </c>
      <c r="EU106">
        <v>0</v>
      </c>
      <c r="EV106">
        <v>0</v>
      </c>
      <c r="EW106">
        <v>0</v>
      </c>
      <c r="EX106">
        <v>0</v>
      </c>
      <c r="EY106">
        <v>0</v>
      </c>
      <c r="EZ106">
        <v>0</v>
      </c>
      <c r="FA106">
        <v>0</v>
      </c>
      <c r="FB106">
        <v>1</v>
      </c>
      <c r="FC106">
        <v>1</v>
      </c>
      <c r="FD106">
        <v>0</v>
      </c>
      <c r="FE106">
        <v>0</v>
      </c>
      <c r="FF106">
        <v>0</v>
      </c>
      <c r="FG106">
        <v>0</v>
      </c>
      <c r="FH106">
        <v>0</v>
      </c>
      <c r="FI106">
        <v>0</v>
      </c>
      <c r="FJ106">
        <v>0</v>
      </c>
      <c r="FK106">
        <v>0</v>
      </c>
      <c r="FL106">
        <v>1</v>
      </c>
      <c r="FM106">
        <v>0</v>
      </c>
      <c r="FN106">
        <v>0</v>
      </c>
      <c r="FO106">
        <v>1</v>
      </c>
      <c r="FP106">
        <v>1</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1</v>
      </c>
      <c r="GM106">
        <v>0</v>
      </c>
      <c r="GN106">
        <v>0</v>
      </c>
      <c r="GO106">
        <v>0</v>
      </c>
      <c r="GP106">
        <v>0</v>
      </c>
      <c r="GQ106">
        <v>0</v>
      </c>
      <c r="GR106">
        <v>0</v>
      </c>
      <c r="GS106">
        <v>0</v>
      </c>
      <c r="GT106">
        <v>0</v>
      </c>
      <c r="GU106">
        <v>0</v>
      </c>
      <c r="GV106">
        <v>0</v>
      </c>
      <c r="GW106">
        <v>0</v>
      </c>
      <c r="GX106">
        <v>0</v>
      </c>
      <c r="GY106">
        <v>1</v>
      </c>
      <c r="GZ106">
        <v>0</v>
      </c>
      <c r="HA106">
        <v>0</v>
      </c>
      <c r="HB106">
        <v>1</v>
      </c>
      <c r="HC106">
        <v>1</v>
      </c>
      <c r="HD106">
        <v>0</v>
      </c>
      <c r="HE106">
        <v>0</v>
      </c>
      <c r="HF106">
        <v>0</v>
      </c>
      <c r="HG106">
        <v>0</v>
      </c>
      <c r="HH106">
        <v>0</v>
      </c>
      <c r="HI106">
        <v>0</v>
      </c>
      <c r="HJ106">
        <v>0</v>
      </c>
      <c r="HK106">
        <v>1</v>
      </c>
      <c r="HL106">
        <v>1</v>
      </c>
      <c r="HM106">
        <v>0</v>
      </c>
      <c r="HN106">
        <v>0</v>
      </c>
    </row>
    <row r="107" spans="1:222" x14ac:dyDescent="0.35">
      <c r="A107" t="s">
        <v>243</v>
      </c>
      <c r="B107" s="1">
        <v>41838</v>
      </c>
      <c r="C107" s="1">
        <v>41879</v>
      </c>
      <c r="D107">
        <v>2</v>
      </c>
      <c r="E107">
        <v>1</v>
      </c>
      <c r="F107">
        <v>1</v>
      </c>
      <c r="G107">
        <v>1</v>
      </c>
      <c r="H107">
        <v>0</v>
      </c>
      <c r="I107">
        <v>0</v>
      </c>
      <c r="J107">
        <v>0</v>
      </c>
      <c r="K107">
        <v>0</v>
      </c>
      <c r="L107">
        <v>0</v>
      </c>
      <c r="M107">
        <v>0</v>
      </c>
      <c r="N107">
        <v>0</v>
      </c>
      <c r="O107">
        <v>0</v>
      </c>
      <c r="P107">
        <v>0</v>
      </c>
      <c r="Q107">
        <v>0</v>
      </c>
      <c r="R107">
        <v>0</v>
      </c>
      <c r="S107">
        <v>0</v>
      </c>
      <c r="T107">
        <v>0</v>
      </c>
      <c r="U107">
        <v>0</v>
      </c>
      <c r="V107">
        <v>0</v>
      </c>
      <c r="W107">
        <v>0</v>
      </c>
      <c r="X107">
        <v>0</v>
      </c>
      <c r="Y107">
        <v>1</v>
      </c>
      <c r="Z107">
        <v>0</v>
      </c>
      <c r="AA107">
        <v>0</v>
      </c>
      <c r="AB107">
        <v>0</v>
      </c>
      <c r="AC107">
        <v>0</v>
      </c>
      <c r="AD107">
        <v>0</v>
      </c>
      <c r="AE107">
        <v>0</v>
      </c>
      <c r="AF107">
        <v>0</v>
      </c>
      <c r="AG107">
        <v>0</v>
      </c>
      <c r="AH107">
        <v>0</v>
      </c>
      <c r="AI107">
        <v>0</v>
      </c>
      <c r="AJ107">
        <v>0</v>
      </c>
      <c r="AK107">
        <v>0</v>
      </c>
      <c r="AL107">
        <v>0</v>
      </c>
      <c r="AM107">
        <v>0</v>
      </c>
      <c r="AN107">
        <v>0</v>
      </c>
      <c r="AO107">
        <v>1</v>
      </c>
      <c r="AP107">
        <v>0</v>
      </c>
      <c r="AQ107">
        <v>0</v>
      </c>
      <c r="AR107">
        <v>0</v>
      </c>
      <c r="AS107">
        <v>0</v>
      </c>
      <c r="AT107">
        <v>1</v>
      </c>
      <c r="AU107">
        <v>0</v>
      </c>
      <c r="AV107">
        <v>0</v>
      </c>
      <c r="AW107">
        <v>0</v>
      </c>
      <c r="AX107">
        <v>0</v>
      </c>
      <c r="AY107">
        <v>0</v>
      </c>
      <c r="AZ107">
        <v>0</v>
      </c>
      <c r="BA107">
        <v>0</v>
      </c>
      <c r="BB107">
        <v>0</v>
      </c>
      <c r="BC107">
        <v>1</v>
      </c>
      <c r="BD107">
        <v>0</v>
      </c>
      <c r="BE107">
        <v>0</v>
      </c>
      <c r="BF107">
        <v>1</v>
      </c>
      <c r="BG107">
        <v>1</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1</v>
      </c>
      <c r="CD107">
        <v>0</v>
      </c>
      <c r="CE107">
        <v>0</v>
      </c>
      <c r="CF107">
        <v>0</v>
      </c>
      <c r="CG107">
        <v>0</v>
      </c>
      <c r="CH107">
        <v>0</v>
      </c>
      <c r="CI107">
        <v>0</v>
      </c>
      <c r="CJ107">
        <v>0</v>
      </c>
      <c r="CK107">
        <v>0</v>
      </c>
      <c r="CL107">
        <v>0</v>
      </c>
      <c r="CM107">
        <v>0</v>
      </c>
      <c r="CN107">
        <v>0</v>
      </c>
      <c r="CO107">
        <v>0</v>
      </c>
      <c r="CP107">
        <v>1</v>
      </c>
      <c r="CQ107">
        <v>0</v>
      </c>
      <c r="CR107">
        <v>0</v>
      </c>
      <c r="CS107">
        <v>1</v>
      </c>
      <c r="CT107">
        <v>1</v>
      </c>
      <c r="CU107">
        <v>0</v>
      </c>
      <c r="CV107">
        <v>0</v>
      </c>
      <c r="CW107">
        <v>0</v>
      </c>
      <c r="CX107">
        <v>0</v>
      </c>
      <c r="CY107">
        <v>0</v>
      </c>
      <c r="CZ107">
        <v>0</v>
      </c>
      <c r="DA107">
        <v>0</v>
      </c>
      <c r="DB107">
        <v>1</v>
      </c>
      <c r="DC107">
        <v>1</v>
      </c>
      <c r="DD107">
        <v>0</v>
      </c>
      <c r="DE107">
        <v>1</v>
      </c>
      <c r="DF107">
        <v>1</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1</v>
      </c>
      <c r="DZ107">
        <v>0</v>
      </c>
      <c r="EA107">
        <v>0</v>
      </c>
      <c r="EB107">
        <v>0</v>
      </c>
      <c r="EC107">
        <v>0</v>
      </c>
      <c r="ED107">
        <v>0</v>
      </c>
      <c r="EE107">
        <v>0</v>
      </c>
      <c r="EF107">
        <v>0</v>
      </c>
      <c r="EG107">
        <v>0</v>
      </c>
      <c r="EH107">
        <v>0</v>
      </c>
      <c r="EI107">
        <v>0</v>
      </c>
      <c r="EJ107">
        <v>0</v>
      </c>
      <c r="EK107">
        <v>0</v>
      </c>
      <c r="EL107">
        <v>0</v>
      </c>
      <c r="EM107">
        <v>0</v>
      </c>
      <c r="EN107">
        <v>0</v>
      </c>
      <c r="EO107">
        <v>0</v>
      </c>
      <c r="EP107">
        <v>1</v>
      </c>
      <c r="EQ107">
        <v>0</v>
      </c>
      <c r="ER107">
        <v>0</v>
      </c>
      <c r="ES107">
        <v>0</v>
      </c>
      <c r="ET107">
        <v>0</v>
      </c>
      <c r="EU107">
        <v>0</v>
      </c>
      <c r="EV107">
        <v>0</v>
      </c>
      <c r="EW107">
        <v>0</v>
      </c>
      <c r="EX107">
        <v>0</v>
      </c>
      <c r="EY107">
        <v>0</v>
      </c>
      <c r="EZ107">
        <v>0</v>
      </c>
      <c r="FA107">
        <v>0</v>
      </c>
      <c r="FB107">
        <v>1</v>
      </c>
      <c r="FC107">
        <v>1</v>
      </c>
      <c r="FD107">
        <v>0</v>
      </c>
      <c r="FE107">
        <v>0</v>
      </c>
      <c r="FF107">
        <v>0</v>
      </c>
      <c r="FG107">
        <v>0</v>
      </c>
      <c r="FH107">
        <v>0</v>
      </c>
      <c r="FI107">
        <v>0</v>
      </c>
      <c r="FJ107">
        <v>0</v>
      </c>
      <c r="FK107">
        <v>0</v>
      </c>
      <c r="FL107">
        <v>1</v>
      </c>
      <c r="FM107">
        <v>0</v>
      </c>
      <c r="FN107">
        <v>0</v>
      </c>
      <c r="FO107">
        <v>1</v>
      </c>
      <c r="FP107">
        <v>1</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1</v>
      </c>
      <c r="GM107">
        <v>0</v>
      </c>
      <c r="GN107">
        <v>0</v>
      </c>
      <c r="GO107">
        <v>0</v>
      </c>
      <c r="GP107">
        <v>0</v>
      </c>
      <c r="GQ107">
        <v>0</v>
      </c>
      <c r="GR107">
        <v>0</v>
      </c>
      <c r="GS107">
        <v>0</v>
      </c>
      <c r="GT107">
        <v>0</v>
      </c>
      <c r="GU107">
        <v>0</v>
      </c>
      <c r="GV107">
        <v>0</v>
      </c>
      <c r="GW107">
        <v>0</v>
      </c>
      <c r="GX107">
        <v>0</v>
      </c>
      <c r="GY107">
        <v>1</v>
      </c>
      <c r="GZ107">
        <v>0</v>
      </c>
      <c r="HA107">
        <v>0</v>
      </c>
      <c r="HB107">
        <v>1</v>
      </c>
      <c r="HC107">
        <v>1</v>
      </c>
      <c r="HD107">
        <v>0</v>
      </c>
      <c r="HE107">
        <v>0</v>
      </c>
      <c r="HF107">
        <v>0</v>
      </c>
      <c r="HG107">
        <v>0</v>
      </c>
      <c r="HH107">
        <v>0</v>
      </c>
      <c r="HI107">
        <v>0</v>
      </c>
      <c r="HJ107">
        <v>0</v>
      </c>
      <c r="HK107">
        <v>1</v>
      </c>
      <c r="HL107">
        <v>1</v>
      </c>
      <c r="HM107">
        <v>0</v>
      </c>
      <c r="HN107">
        <v>0</v>
      </c>
    </row>
    <row r="108" spans="1:222" x14ac:dyDescent="0.35">
      <c r="A108" t="s">
        <v>243</v>
      </c>
      <c r="B108" s="1">
        <v>41880</v>
      </c>
      <c r="C108" s="1">
        <v>41893</v>
      </c>
      <c r="D108">
        <v>2</v>
      </c>
      <c r="E108">
        <v>1</v>
      </c>
      <c r="F108">
        <v>1</v>
      </c>
      <c r="G108">
        <v>1</v>
      </c>
      <c r="H108">
        <v>0</v>
      </c>
      <c r="I108">
        <v>1</v>
      </c>
      <c r="J108">
        <v>0</v>
      </c>
      <c r="K108">
        <v>0</v>
      </c>
      <c r="L108">
        <v>0</v>
      </c>
      <c r="M108">
        <v>0</v>
      </c>
      <c r="N108">
        <v>0</v>
      </c>
      <c r="O108">
        <v>0</v>
      </c>
      <c r="P108">
        <v>0</v>
      </c>
      <c r="Q108">
        <v>0</v>
      </c>
      <c r="R108">
        <v>0</v>
      </c>
      <c r="S108">
        <v>0</v>
      </c>
      <c r="T108">
        <v>0</v>
      </c>
      <c r="U108">
        <v>0</v>
      </c>
      <c r="V108">
        <v>0</v>
      </c>
      <c r="W108">
        <v>0</v>
      </c>
      <c r="X108">
        <v>0</v>
      </c>
      <c r="Y108">
        <v>1</v>
      </c>
      <c r="Z108">
        <v>0</v>
      </c>
      <c r="AA108">
        <v>0</v>
      </c>
      <c r="AB108">
        <v>0</v>
      </c>
      <c r="AC108">
        <v>0</v>
      </c>
      <c r="AD108">
        <v>0</v>
      </c>
      <c r="AE108">
        <v>0</v>
      </c>
      <c r="AF108">
        <v>0</v>
      </c>
      <c r="AG108">
        <v>0</v>
      </c>
      <c r="AH108">
        <v>0</v>
      </c>
      <c r="AI108">
        <v>0</v>
      </c>
      <c r="AJ108">
        <v>0</v>
      </c>
      <c r="AK108">
        <v>0</v>
      </c>
      <c r="AL108">
        <v>0</v>
      </c>
      <c r="AM108">
        <v>0</v>
      </c>
      <c r="AN108">
        <v>0</v>
      </c>
      <c r="AO108">
        <v>1</v>
      </c>
      <c r="AP108">
        <v>0</v>
      </c>
      <c r="AQ108">
        <v>0</v>
      </c>
      <c r="AR108">
        <v>0</v>
      </c>
      <c r="AS108">
        <v>0</v>
      </c>
      <c r="AT108">
        <v>1</v>
      </c>
      <c r="AU108">
        <v>0</v>
      </c>
      <c r="AV108">
        <v>0</v>
      </c>
      <c r="AW108">
        <v>0</v>
      </c>
      <c r="AX108">
        <v>0</v>
      </c>
      <c r="AY108">
        <v>0</v>
      </c>
      <c r="AZ108">
        <v>0</v>
      </c>
      <c r="BA108">
        <v>0</v>
      </c>
      <c r="BB108">
        <v>0</v>
      </c>
      <c r="BC108">
        <v>1</v>
      </c>
      <c r="BD108">
        <v>0</v>
      </c>
      <c r="BE108">
        <v>0</v>
      </c>
      <c r="BF108">
        <v>1</v>
      </c>
      <c r="BG108">
        <v>1</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1</v>
      </c>
      <c r="CD108">
        <v>0</v>
      </c>
      <c r="CE108">
        <v>0</v>
      </c>
      <c r="CF108">
        <v>0</v>
      </c>
      <c r="CG108">
        <v>0</v>
      </c>
      <c r="CH108">
        <v>0</v>
      </c>
      <c r="CI108">
        <v>0</v>
      </c>
      <c r="CJ108">
        <v>0</v>
      </c>
      <c r="CK108">
        <v>0</v>
      </c>
      <c r="CL108">
        <v>0</v>
      </c>
      <c r="CM108">
        <v>0</v>
      </c>
      <c r="CN108">
        <v>0</v>
      </c>
      <c r="CO108">
        <v>0</v>
      </c>
      <c r="CP108">
        <v>1</v>
      </c>
      <c r="CQ108">
        <v>0</v>
      </c>
      <c r="CR108">
        <v>0</v>
      </c>
      <c r="CS108">
        <v>1</v>
      </c>
      <c r="CT108">
        <v>1</v>
      </c>
      <c r="CU108">
        <v>0</v>
      </c>
      <c r="CV108">
        <v>0</v>
      </c>
      <c r="CW108">
        <v>0</v>
      </c>
      <c r="CX108">
        <v>0</v>
      </c>
      <c r="CY108">
        <v>0</v>
      </c>
      <c r="CZ108">
        <v>0</v>
      </c>
      <c r="DA108">
        <v>0</v>
      </c>
      <c r="DB108">
        <v>1</v>
      </c>
      <c r="DC108">
        <v>1</v>
      </c>
      <c r="DD108">
        <v>0</v>
      </c>
      <c r="DE108">
        <v>1</v>
      </c>
      <c r="DF108">
        <v>1</v>
      </c>
      <c r="DG108">
        <v>0</v>
      </c>
      <c r="DH108">
        <v>1</v>
      </c>
      <c r="DI108">
        <v>0</v>
      </c>
      <c r="DJ108">
        <v>0</v>
      </c>
      <c r="DK108">
        <v>0</v>
      </c>
      <c r="DL108">
        <v>0</v>
      </c>
      <c r="DM108">
        <v>0</v>
      </c>
      <c r="DN108">
        <v>0</v>
      </c>
      <c r="DO108">
        <v>0</v>
      </c>
      <c r="DP108">
        <v>0</v>
      </c>
      <c r="DQ108">
        <v>0</v>
      </c>
      <c r="DR108">
        <v>0</v>
      </c>
      <c r="DS108">
        <v>0</v>
      </c>
      <c r="DT108">
        <v>0</v>
      </c>
      <c r="DU108">
        <v>0</v>
      </c>
      <c r="DV108">
        <v>0</v>
      </c>
      <c r="DW108">
        <v>0</v>
      </c>
      <c r="DX108">
        <v>0</v>
      </c>
      <c r="DY108">
        <v>1</v>
      </c>
      <c r="DZ108">
        <v>0</v>
      </c>
      <c r="EA108">
        <v>0</v>
      </c>
      <c r="EB108">
        <v>0</v>
      </c>
      <c r="EC108">
        <v>0</v>
      </c>
      <c r="ED108">
        <v>0</v>
      </c>
      <c r="EE108">
        <v>0</v>
      </c>
      <c r="EF108">
        <v>0</v>
      </c>
      <c r="EG108">
        <v>0</v>
      </c>
      <c r="EH108">
        <v>0</v>
      </c>
      <c r="EI108">
        <v>0</v>
      </c>
      <c r="EJ108">
        <v>0</v>
      </c>
      <c r="EK108">
        <v>0</v>
      </c>
      <c r="EL108">
        <v>0</v>
      </c>
      <c r="EM108">
        <v>0</v>
      </c>
      <c r="EN108">
        <v>0</v>
      </c>
      <c r="EO108">
        <v>0</v>
      </c>
      <c r="EP108">
        <v>1</v>
      </c>
      <c r="EQ108">
        <v>0</v>
      </c>
      <c r="ER108">
        <v>0</v>
      </c>
      <c r="ES108">
        <v>0</v>
      </c>
      <c r="ET108">
        <v>0</v>
      </c>
      <c r="EU108">
        <v>0</v>
      </c>
      <c r="EV108">
        <v>0</v>
      </c>
      <c r="EW108">
        <v>0</v>
      </c>
      <c r="EX108">
        <v>0</v>
      </c>
      <c r="EY108">
        <v>0</v>
      </c>
      <c r="EZ108">
        <v>0</v>
      </c>
      <c r="FA108">
        <v>0</v>
      </c>
      <c r="FB108">
        <v>1</v>
      </c>
      <c r="FC108">
        <v>1</v>
      </c>
      <c r="FD108">
        <v>0</v>
      </c>
      <c r="FE108">
        <v>0</v>
      </c>
      <c r="FF108">
        <v>0</v>
      </c>
      <c r="FG108">
        <v>0</v>
      </c>
      <c r="FH108">
        <v>0</v>
      </c>
      <c r="FI108">
        <v>0</v>
      </c>
      <c r="FJ108">
        <v>0</v>
      </c>
      <c r="FK108">
        <v>0</v>
      </c>
      <c r="FL108">
        <v>1</v>
      </c>
      <c r="FM108">
        <v>0</v>
      </c>
      <c r="FN108">
        <v>0</v>
      </c>
      <c r="FO108">
        <v>1</v>
      </c>
      <c r="FP108">
        <v>1</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1</v>
      </c>
      <c r="GM108">
        <v>0</v>
      </c>
      <c r="GN108">
        <v>0</v>
      </c>
      <c r="GO108">
        <v>0</v>
      </c>
      <c r="GP108">
        <v>0</v>
      </c>
      <c r="GQ108">
        <v>0</v>
      </c>
      <c r="GR108">
        <v>0</v>
      </c>
      <c r="GS108">
        <v>0</v>
      </c>
      <c r="GT108">
        <v>0</v>
      </c>
      <c r="GU108">
        <v>0</v>
      </c>
      <c r="GV108">
        <v>0</v>
      </c>
      <c r="GW108">
        <v>0</v>
      </c>
      <c r="GX108">
        <v>0</v>
      </c>
      <c r="GY108">
        <v>1</v>
      </c>
      <c r="GZ108">
        <v>0</v>
      </c>
      <c r="HA108">
        <v>0</v>
      </c>
      <c r="HB108">
        <v>1</v>
      </c>
      <c r="HC108">
        <v>1</v>
      </c>
      <c r="HD108">
        <v>0</v>
      </c>
      <c r="HE108">
        <v>0</v>
      </c>
      <c r="HF108">
        <v>0</v>
      </c>
      <c r="HG108">
        <v>0</v>
      </c>
      <c r="HH108">
        <v>0</v>
      </c>
      <c r="HI108">
        <v>0</v>
      </c>
      <c r="HJ108">
        <v>0</v>
      </c>
      <c r="HK108">
        <v>1</v>
      </c>
      <c r="HL108">
        <v>1</v>
      </c>
      <c r="HM108">
        <v>0</v>
      </c>
      <c r="HN108">
        <v>0</v>
      </c>
    </row>
    <row r="109" spans="1:222" x14ac:dyDescent="0.35">
      <c r="A109" t="s">
        <v>243</v>
      </c>
      <c r="B109" s="1">
        <v>41894</v>
      </c>
      <c r="C109" s="1">
        <v>41921</v>
      </c>
      <c r="D109">
        <v>2</v>
      </c>
      <c r="E109">
        <v>1</v>
      </c>
      <c r="F109">
        <v>1</v>
      </c>
      <c r="G109">
        <v>1</v>
      </c>
      <c r="H109">
        <v>0</v>
      </c>
      <c r="I109">
        <v>1</v>
      </c>
      <c r="J109">
        <v>0</v>
      </c>
      <c r="K109">
        <v>0</v>
      </c>
      <c r="L109">
        <v>1</v>
      </c>
      <c r="M109">
        <v>0</v>
      </c>
      <c r="N109">
        <v>0</v>
      </c>
      <c r="O109">
        <v>0</v>
      </c>
      <c r="P109">
        <v>0</v>
      </c>
      <c r="Q109">
        <v>0</v>
      </c>
      <c r="R109">
        <v>0</v>
      </c>
      <c r="S109">
        <v>0</v>
      </c>
      <c r="T109">
        <v>0</v>
      </c>
      <c r="U109">
        <v>0</v>
      </c>
      <c r="V109">
        <v>0</v>
      </c>
      <c r="W109">
        <v>0</v>
      </c>
      <c r="X109">
        <v>0</v>
      </c>
      <c r="Y109">
        <v>1</v>
      </c>
      <c r="Z109">
        <v>0</v>
      </c>
      <c r="AA109">
        <v>0</v>
      </c>
      <c r="AB109">
        <v>0</v>
      </c>
      <c r="AC109">
        <v>0</v>
      </c>
      <c r="AD109">
        <v>0</v>
      </c>
      <c r="AE109">
        <v>0</v>
      </c>
      <c r="AF109">
        <v>0</v>
      </c>
      <c r="AG109">
        <v>0</v>
      </c>
      <c r="AH109">
        <v>0</v>
      </c>
      <c r="AI109">
        <v>0</v>
      </c>
      <c r="AJ109">
        <v>0</v>
      </c>
      <c r="AK109">
        <v>0</v>
      </c>
      <c r="AL109">
        <v>0</v>
      </c>
      <c r="AM109">
        <v>0</v>
      </c>
      <c r="AN109">
        <v>0</v>
      </c>
      <c r="AO109">
        <v>1</v>
      </c>
      <c r="AP109">
        <v>0</v>
      </c>
      <c r="AQ109">
        <v>0</v>
      </c>
      <c r="AR109">
        <v>0</v>
      </c>
      <c r="AS109">
        <v>0</v>
      </c>
      <c r="AT109">
        <v>1</v>
      </c>
      <c r="AU109">
        <v>0</v>
      </c>
      <c r="AV109">
        <v>0</v>
      </c>
      <c r="AW109">
        <v>0</v>
      </c>
      <c r="AX109">
        <v>0</v>
      </c>
      <c r="AY109">
        <v>0</v>
      </c>
      <c r="AZ109">
        <v>0</v>
      </c>
      <c r="BA109">
        <v>0</v>
      </c>
      <c r="BB109">
        <v>0</v>
      </c>
      <c r="BC109">
        <v>1</v>
      </c>
      <c r="BD109">
        <v>0</v>
      </c>
      <c r="BE109">
        <v>0</v>
      </c>
      <c r="BF109">
        <v>1</v>
      </c>
      <c r="BG109">
        <v>1</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1</v>
      </c>
      <c r="CD109">
        <v>0</v>
      </c>
      <c r="CE109">
        <v>0</v>
      </c>
      <c r="CF109">
        <v>0</v>
      </c>
      <c r="CG109">
        <v>0</v>
      </c>
      <c r="CH109">
        <v>0</v>
      </c>
      <c r="CI109">
        <v>0</v>
      </c>
      <c r="CJ109">
        <v>0</v>
      </c>
      <c r="CK109">
        <v>0</v>
      </c>
      <c r="CL109">
        <v>0</v>
      </c>
      <c r="CM109">
        <v>0</v>
      </c>
      <c r="CN109">
        <v>0</v>
      </c>
      <c r="CO109">
        <v>0</v>
      </c>
      <c r="CP109">
        <v>1</v>
      </c>
      <c r="CQ109">
        <v>0</v>
      </c>
      <c r="CR109">
        <v>0</v>
      </c>
      <c r="CS109">
        <v>1</v>
      </c>
      <c r="CT109">
        <v>1</v>
      </c>
      <c r="CU109">
        <v>0</v>
      </c>
      <c r="CV109">
        <v>0</v>
      </c>
      <c r="CW109">
        <v>0</v>
      </c>
      <c r="CX109">
        <v>0</v>
      </c>
      <c r="CY109">
        <v>0</v>
      </c>
      <c r="CZ109">
        <v>0</v>
      </c>
      <c r="DA109">
        <v>0</v>
      </c>
      <c r="DB109">
        <v>1</v>
      </c>
      <c r="DC109">
        <v>1</v>
      </c>
      <c r="DD109">
        <v>0</v>
      </c>
      <c r="DE109">
        <v>1</v>
      </c>
      <c r="DF109">
        <v>1</v>
      </c>
      <c r="DG109">
        <v>0</v>
      </c>
      <c r="DH109">
        <v>1</v>
      </c>
      <c r="DI109">
        <v>0</v>
      </c>
      <c r="DJ109">
        <v>0</v>
      </c>
      <c r="DK109">
        <v>1</v>
      </c>
      <c r="DL109">
        <v>0</v>
      </c>
      <c r="DM109">
        <v>0</v>
      </c>
      <c r="DN109">
        <v>0</v>
      </c>
      <c r="DO109">
        <v>0</v>
      </c>
      <c r="DP109">
        <v>0</v>
      </c>
      <c r="DQ109">
        <v>0</v>
      </c>
      <c r="DR109">
        <v>0</v>
      </c>
      <c r="DS109">
        <v>0</v>
      </c>
      <c r="DT109">
        <v>0</v>
      </c>
      <c r="DU109">
        <v>0</v>
      </c>
      <c r="DV109">
        <v>0</v>
      </c>
      <c r="DW109">
        <v>0</v>
      </c>
      <c r="DX109">
        <v>0</v>
      </c>
      <c r="DY109">
        <v>1</v>
      </c>
      <c r="DZ109">
        <v>0</v>
      </c>
      <c r="EA109">
        <v>0</v>
      </c>
      <c r="EB109">
        <v>0</v>
      </c>
      <c r="EC109">
        <v>0</v>
      </c>
      <c r="ED109">
        <v>0</v>
      </c>
      <c r="EE109">
        <v>0</v>
      </c>
      <c r="EF109">
        <v>0</v>
      </c>
      <c r="EG109">
        <v>0</v>
      </c>
      <c r="EH109">
        <v>0</v>
      </c>
      <c r="EI109">
        <v>0</v>
      </c>
      <c r="EJ109">
        <v>0</v>
      </c>
      <c r="EK109">
        <v>0</v>
      </c>
      <c r="EL109">
        <v>0</v>
      </c>
      <c r="EM109">
        <v>0</v>
      </c>
      <c r="EN109">
        <v>0</v>
      </c>
      <c r="EO109">
        <v>0</v>
      </c>
      <c r="EP109">
        <v>1</v>
      </c>
      <c r="EQ109">
        <v>0</v>
      </c>
      <c r="ER109">
        <v>0</v>
      </c>
      <c r="ES109">
        <v>0</v>
      </c>
      <c r="ET109">
        <v>0</v>
      </c>
      <c r="EU109">
        <v>0</v>
      </c>
      <c r="EV109">
        <v>0</v>
      </c>
      <c r="EW109">
        <v>0</v>
      </c>
      <c r="EX109">
        <v>0</v>
      </c>
      <c r="EY109">
        <v>0</v>
      </c>
      <c r="EZ109">
        <v>0</v>
      </c>
      <c r="FA109">
        <v>0</v>
      </c>
      <c r="FB109">
        <v>1</v>
      </c>
      <c r="FC109">
        <v>1</v>
      </c>
      <c r="FD109">
        <v>0</v>
      </c>
      <c r="FE109">
        <v>0</v>
      </c>
      <c r="FF109">
        <v>0</v>
      </c>
      <c r="FG109">
        <v>0</v>
      </c>
      <c r="FH109">
        <v>0</v>
      </c>
      <c r="FI109">
        <v>0</v>
      </c>
      <c r="FJ109">
        <v>0</v>
      </c>
      <c r="FK109">
        <v>0</v>
      </c>
      <c r="FL109">
        <v>1</v>
      </c>
      <c r="FM109">
        <v>0</v>
      </c>
      <c r="FN109">
        <v>0</v>
      </c>
      <c r="FO109">
        <v>1</v>
      </c>
      <c r="FP109">
        <v>1</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1</v>
      </c>
      <c r="GM109">
        <v>0</v>
      </c>
      <c r="GN109">
        <v>0</v>
      </c>
      <c r="GO109">
        <v>0</v>
      </c>
      <c r="GP109">
        <v>0</v>
      </c>
      <c r="GQ109">
        <v>0</v>
      </c>
      <c r="GR109">
        <v>0</v>
      </c>
      <c r="GS109">
        <v>0</v>
      </c>
      <c r="GT109">
        <v>0</v>
      </c>
      <c r="GU109">
        <v>0</v>
      </c>
      <c r="GV109">
        <v>0</v>
      </c>
      <c r="GW109">
        <v>0</v>
      </c>
      <c r="GX109">
        <v>0</v>
      </c>
      <c r="GY109">
        <v>1</v>
      </c>
      <c r="GZ109">
        <v>0</v>
      </c>
      <c r="HA109">
        <v>0</v>
      </c>
      <c r="HB109">
        <v>1</v>
      </c>
      <c r="HC109">
        <v>1</v>
      </c>
      <c r="HD109">
        <v>0</v>
      </c>
      <c r="HE109">
        <v>0</v>
      </c>
      <c r="HF109">
        <v>0</v>
      </c>
      <c r="HG109">
        <v>0</v>
      </c>
      <c r="HH109">
        <v>0</v>
      </c>
      <c r="HI109">
        <v>0</v>
      </c>
      <c r="HJ109">
        <v>0</v>
      </c>
      <c r="HK109">
        <v>1</v>
      </c>
      <c r="HL109">
        <v>1</v>
      </c>
      <c r="HM109">
        <v>0</v>
      </c>
      <c r="HN109">
        <v>0</v>
      </c>
    </row>
    <row r="110" spans="1:222" x14ac:dyDescent="0.35">
      <c r="A110" t="s">
        <v>243</v>
      </c>
      <c r="B110" s="1">
        <v>41922</v>
      </c>
      <c r="C110" s="1">
        <v>42442</v>
      </c>
      <c r="D110">
        <v>2</v>
      </c>
      <c r="E110">
        <v>1</v>
      </c>
      <c r="F110">
        <v>1</v>
      </c>
      <c r="G110">
        <v>1</v>
      </c>
      <c r="H110">
        <v>1</v>
      </c>
      <c r="I110">
        <v>1</v>
      </c>
      <c r="J110">
        <v>0</v>
      </c>
      <c r="K110">
        <v>0</v>
      </c>
      <c r="L110">
        <v>1</v>
      </c>
      <c r="M110">
        <v>0</v>
      </c>
      <c r="N110">
        <v>0</v>
      </c>
      <c r="O110">
        <v>0</v>
      </c>
      <c r="P110">
        <v>0</v>
      </c>
      <c r="Q110">
        <v>0</v>
      </c>
      <c r="R110">
        <v>0</v>
      </c>
      <c r="S110">
        <v>0</v>
      </c>
      <c r="T110">
        <v>0</v>
      </c>
      <c r="U110">
        <v>0</v>
      </c>
      <c r="V110">
        <v>0</v>
      </c>
      <c r="W110">
        <v>0</v>
      </c>
      <c r="X110">
        <v>0</v>
      </c>
      <c r="Y110">
        <v>1</v>
      </c>
      <c r="Z110">
        <v>0</v>
      </c>
      <c r="AA110">
        <v>0</v>
      </c>
      <c r="AB110">
        <v>0</v>
      </c>
      <c r="AC110">
        <v>0</v>
      </c>
      <c r="AD110">
        <v>0</v>
      </c>
      <c r="AE110">
        <v>0</v>
      </c>
      <c r="AF110">
        <v>0</v>
      </c>
      <c r="AG110">
        <v>0</v>
      </c>
      <c r="AH110">
        <v>0</v>
      </c>
      <c r="AI110">
        <v>0</v>
      </c>
      <c r="AJ110">
        <v>0</v>
      </c>
      <c r="AK110">
        <v>0</v>
      </c>
      <c r="AL110">
        <v>0</v>
      </c>
      <c r="AM110">
        <v>0</v>
      </c>
      <c r="AN110">
        <v>0</v>
      </c>
      <c r="AO110">
        <v>1</v>
      </c>
      <c r="AP110">
        <v>0</v>
      </c>
      <c r="AQ110">
        <v>0</v>
      </c>
      <c r="AR110">
        <v>0</v>
      </c>
      <c r="AS110">
        <v>0</v>
      </c>
      <c r="AT110">
        <v>1</v>
      </c>
      <c r="AU110">
        <v>0</v>
      </c>
      <c r="AV110">
        <v>0</v>
      </c>
      <c r="AW110">
        <v>0</v>
      </c>
      <c r="AX110">
        <v>0</v>
      </c>
      <c r="AY110">
        <v>0</v>
      </c>
      <c r="AZ110">
        <v>0</v>
      </c>
      <c r="BA110">
        <v>0</v>
      </c>
      <c r="BB110">
        <v>0</v>
      </c>
      <c r="BC110">
        <v>1</v>
      </c>
      <c r="BD110">
        <v>0</v>
      </c>
      <c r="BE110">
        <v>0</v>
      </c>
      <c r="BF110">
        <v>1</v>
      </c>
      <c r="BG110">
        <v>1</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1</v>
      </c>
      <c r="CD110">
        <v>0</v>
      </c>
      <c r="CE110">
        <v>0</v>
      </c>
      <c r="CF110">
        <v>0</v>
      </c>
      <c r="CG110">
        <v>0</v>
      </c>
      <c r="CH110">
        <v>0</v>
      </c>
      <c r="CI110">
        <v>0</v>
      </c>
      <c r="CJ110">
        <v>0</v>
      </c>
      <c r="CK110">
        <v>0</v>
      </c>
      <c r="CL110">
        <v>0</v>
      </c>
      <c r="CM110">
        <v>0</v>
      </c>
      <c r="CN110">
        <v>0</v>
      </c>
      <c r="CO110">
        <v>0</v>
      </c>
      <c r="CP110">
        <v>1</v>
      </c>
      <c r="CQ110">
        <v>0</v>
      </c>
      <c r="CR110">
        <v>0</v>
      </c>
      <c r="CS110">
        <v>1</v>
      </c>
      <c r="CT110">
        <v>1</v>
      </c>
      <c r="CU110">
        <v>0</v>
      </c>
      <c r="CV110">
        <v>0</v>
      </c>
      <c r="CW110">
        <v>0</v>
      </c>
      <c r="CX110">
        <v>0</v>
      </c>
      <c r="CY110">
        <v>0</v>
      </c>
      <c r="CZ110">
        <v>0</v>
      </c>
      <c r="DA110">
        <v>0</v>
      </c>
      <c r="DB110">
        <v>1</v>
      </c>
      <c r="DC110">
        <v>1</v>
      </c>
      <c r="DD110">
        <v>0</v>
      </c>
      <c r="DE110">
        <v>1</v>
      </c>
      <c r="DF110">
        <v>1</v>
      </c>
      <c r="DG110">
        <v>1</v>
      </c>
      <c r="DH110">
        <v>1</v>
      </c>
      <c r="DI110">
        <v>0</v>
      </c>
      <c r="DJ110">
        <v>0</v>
      </c>
      <c r="DK110">
        <v>1</v>
      </c>
      <c r="DL110">
        <v>0</v>
      </c>
      <c r="DM110">
        <v>0</v>
      </c>
      <c r="DN110">
        <v>0</v>
      </c>
      <c r="DO110">
        <v>0</v>
      </c>
      <c r="DP110">
        <v>0</v>
      </c>
      <c r="DQ110">
        <v>0</v>
      </c>
      <c r="DR110">
        <v>0</v>
      </c>
      <c r="DS110">
        <v>0</v>
      </c>
      <c r="DT110">
        <v>0</v>
      </c>
      <c r="DU110">
        <v>0</v>
      </c>
      <c r="DV110">
        <v>0</v>
      </c>
      <c r="DW110">
        <v>0</v>
      </c>
      <c r="DX110">
        <v>0</v>
      </c>
      <c r="DY110">
        <v>1</v>
      </c>
      <c r="DZ110">
        <v>0</v>
      </c>
      <c r="EA110">
        <v>0</v>
      </c>
      <c r="EB110">
        <v>0</v>
      </c>
      <c r="EC110">
        <v>0</v>
      </c>
      <c r="ED110">
        <v>0</v>
      </c>
      <c r="EE110">
        <v>0</v>
      </c>
      <c r="EF110">
        <v>0</v>
      </c>
      <c r="EG110">
        <v>0</v>
      </c>
      <c r="EH110">
        <v>0</v>
      </c>
      <c r="EI110">
        <v>0</v>
      </c>
      <c r="EJ110">
        <v>0</v>
      </c>
      <c r="EK110">
        <v>0</v>
      </c>
      <c r="EL110">
        <v>0</v>
      </c>
      <c r="EM110">
        <v>0</v>
      </c>
      <c r="EN110">
        <v>0</v>
      </c>
      <c r="EO110">
        <v>0</v>
      </c>
      <c r="EP110">
        <v>1</v>
      </c>
      <c r="EQ110">
        <v>0</v>
      </c>
      <c r="ER110">
        <v>0</v>
      </c>
      <c r="ES110">
        <v>0</v>
      </c>
      <c r="ET110">
        <v>0</v>
      </c>
      <c r="EU110">
        <v>0</v>
      </c>
      <c r="EV110">
        <v>0</v>
      </c>
      <c r="EW110">
        <v>0</v>
      </c>
      <c r="EX110">
        <v>0</v>
      </c>
      <c r="EY110">
        <v>0</v>
      </c>
      <c r="EZ110">
        <v>0</v>
      </c>
      <c r="FA110">
        <v>0</v>
      </c>
      <c r="FB110">
        <v>1</v>
      </c>
      <c r="FC110">
        <v>1</v>
      </c>
      <c r="FD110">
        <v>0</v>
      </c>
      <c r="FE110">
        <v>0</v>
      </c>
      <c r="FF110">
        <v>0</v>
      </c>
      <c r="FG110">
        <v>0</v>
      </c>
      <c r="FH110">
        <v>0</v>
      </c>
      <c r="FI110">
        <v>0</v>
      </c>
      <c r="FJ110">
        <v>0</v>
      </c>
      <c r="FK110">
        <v>0</v>
      </c>
      <c r="FL110">
        <v>1</v>
      </c>
      <c r="FM110">
        <v>0</v>
      </c>
      <c r="FN110">
        <v>0</v>
      </c>
      <c r="FO110">
        <v>1</v>
      </c>
      <c r="FP110">
        <v>1</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1</v>
      </c>
      <c r="GM110">
        <v>0</v>
      </c>
      <c r="GN110">
        <v>0</v>
      </c>
      <c r="GO110">
        <v>0</v>
      </c>
      <c r="GP110">
        <v>0</v>
      </c>
      <c r="GQ110">
        <v>0</v>
      </c>
      <c r="GR110">
        <v>0</v>
      </c>
      <c r="GS110">
        <v>0</v>
      </c>
      <c r="GT110">
        <v>0</v>
      </c>
      <c r="GU110">
        <v>0</v>
      </c>
      <c r="GV110">
        <v>0</v>
      </c>
      <c r="GW110">
        <v>0</v>
      </c>
      <c r="GX110">
        <v>0</v>
      </c>
      <c r="GY110">
        <v>1</v>
      </c>
      <c r="GZ110">
        <v>0</v>
      </c>
      <c r="HA110">
        <v>0</v>
      </c>
      <c r="HB110">
        <v>1</v>
      </c>
      <c r="HC110">
        <v>1</v>
      </c>
      <c r="HD110">
        <v>0</v>
      </c>
      <c r="HE110">
        <v>0</v>
      </c>
      <c r="HF110">
        <v>0</v>
      </c>
      <c r="HG110">
        <v>0</v>
      </c>
      <c r="HH110">
        <v>0</v>
      </c>
      <c r="HI110">
        <v>0</v>
      </c>
      <c r="HJ110">
        <v>0</v>
      </c>
      <c r="HK110">
        <v>1</v>
      </c>
      <c r="HL110">
        <v>1</v>
      </c>
      <c r="HM110">
        <v>0</v>
      </c>
      <c r="HN110">
        <v>0</v>
      </c>
    </row>
    <row r="111" spans="1:222" x14ac:dyDescent="0.35">
      <c r="A111" t="s">
        <v>243</v>
      </c>
      <c r="B111" s="1">
        <v>42443</v>
      </c>
      <c r="C111" s="1">
        <v>42551</v>
      </c>
      <c r="D111">
        <v>2</v>
      </c>
      <c r="E111">
        <v>1</v>
      </c>
      <c r="F111">
        <v>1</v>
      </c>
      <c r="G111">
        <v>1</v>
      </c>
      <c r="H111">
        <v>1</v>
      </c>
      <c r="I111">
        <v>1</v>
      </c>
      <c r="J111">
        <v>1</v>
      </c>
      <c r="K111">
        <v>1</v>
      </c>
      <c r="L111">
        <v>1</v>
      </c>
      <c r="M111">
        <v>0</v>
      </c>
      <c r="N111">
        <v>0</v>
      </c>
      <c r="O111">
        <v>0</v>
      </c>
      <c r="P111">
        <v>0</v>
      </c>
      <c r="Q111">
        <v>0</v>
      </c>
      <c r="R111">
        <v>0</v>
      </c>
      <c r="S111">
        <v>0</v>
      </c>
      <c r="T111">
        <v>0</v>
      </c>
      <c r="U111">
        <v>0</v>
      </c>
      <c r="V111">
        <v>0</v>
      </c>
      <c r="W111">
        <v>0</v>
      </c>
      <c r="X111">
        <v>0</v>
      </c>
      <c r="Y111">
        <v>1</v>
      </c>
      <c r="Z111">
        <v>0</v>
      </c>
      <c r="AA111">
        <v>0</v>
      </c>
      <c r="AB111">
        <v>0</v>
      </c>
      <c r="AC111">
        <v>0</v>
      </c>
      <c r="AD111">
        <v>0</v>
      </c>
      <c r="AE111">
        <v>0</v>
      </c>
      <c r="AF111">
        <v>0</v>
      </c>
      <c r="AG111">
        <v>0</v>
      </c>
      <c r="AH111">
        <v>0</v>
      </c>
      <c r="AI111">
        <v>0</v>
      </c>
      <c r="AJ111">
        <v>0</v>
      </c>
      <c r="AK111">
        <v>0</v>
      </c>
      <c r="AL111">
        <v>0</v>
      </c>
      <c r="AM111">
        <v>0</v>
      </c>
      <c r="AN111">
        <v>0</v>
      </c>
      <c r="AO111">
        <v>1</v>
      </c>
      <c r="AP111">
        <v>0</v>
      </c>
      <c r="AQ111">
        <v>0</v>
      </c>
      <c r="AR111">
        <v>0</v>
      </c>
      <c r="AS111">
        <v>0</v>
      </c>
      <c r="AT111">
        <v>1</v>
      </c>
      <c r="AU111">
        <v>0</v>
      </c>
      <c r="AV111">
        <v>0</v>
      </c>
      <c r="AW111">
        <v>0</v>
      </c>
      <c r="AX111">
        <v>0</v>
      </c>
      <c r="AY111">
        <v>0</v>
      </c>
      <c r="AZ111">
        <v>0</v>
      </c>
      <c r="BA111">
        <v>0</v>
      </c>
      <c r="BB111">
        <v>0</v>
      </c>
      <c r="BC111">
        <v>1</v>
      </c>
      <c r="BD111">
        <v>0</v>
      </c>
      <c r="BE111">
        <v>0</v>
      </c>
      <c r="BF111">
        <v>1</v>
      </c>
      <c r="BG111">
        <v>1</v>
      </c>
      <c r="BH111">
        <v>0</v>
      </c>
      <c r="BI111">
        <v>0</v>
      </c>
      <c r="BJ111">
        <v>1</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1</v>
      </c>
      <c r="CD111">
        <v>0</v>
      </c>
      <c r="CE111">
        <v>0</v>
      </c>
      <c r="CF111">
        <v>0</v>
      </c>
      <c r="CG111">
        <v>0</v>
      </c>
      <c r="CH111">
        <v>0</v>
      </c>
      <c r="CI111">
        <v>0</v>
      </c>
      <c r="CJ111">
        <v>1</v>
      </c>
      <c r="CK111">
        <v>0</v>
      </c>
      <c r="CL111">
        <v>0</v>
      </c>
      <c r="CM111">
        <v>0</v>
      </c>
      <c r="CN111">
        <v>0</v>
      </c>
      <c r="CO111">
        <v>0</v>
      </c>
      <c r="CP111">
        <v>1</v>
      </c>
      <c r="CQ111">
        <v>0</v>
      </c>
      <c r="CR111">
        <v>0</v>
      </c>
      <c r="CS111">
        <v>1</v>
      </c>
      <c r="CT111">
        <v>1</v>
      </c>
      <c r="CU111">
        <v>0</v>
      </c>
      <c r="CV111">
        <v>0</v>
      </c>
      <c r="CW111">
        <v>0</v>
      </c>
      <c r="CX111">
        <v>0</v>
      </c>
      <c r="CY111">
        <v>0</v>
      </c>
      <c r="CZ111">
        <v>0</v>
      </c>
      <c r="DA111">
        <v>0</v>
      </c>
      <c r="DB111">
        <v>1</v>
      </c>
      <c r="DC111">
        <v>1</v>
      </c>
      <c r="DD111">
        <v>0</v>
      </c>
      <c r="DE111">
        <v>1</v>
      </c>
      <c r="DF111">
        <v>1</v>
      </c>
      <c r="DG111">
        <v>1</v>
      </c>
      <c r="DH111">
        <v>1</v>
      </c>
      <c r="DI111">
        <v>1</v>
      </c>
      <c r="DJ111">
        <v>1</v>
      </c>
      <c r="DK111">
        <v>1</v>
      </c>
      <c r="DL111">
        <v>0</v>
      </c>
      <c r="DM111">
        <v>0</v>
      </c>
      <c r="DN111">
        <v>0</v>
      </c>
      <c r="DO111">
        <v>0</v>
      </c>
      <c r="DP111">
        <v>0</v>
      </c>
      <c r="DQ111">
        <v>0</v>
      </c>
      <c r="DR111">
        <v>0</v>
      </c>
      <c r="DS111">
        <v>0</v>
      </c>
      <c r="DT111">
        <v>0</v>
      </c>
      <c r="DU111">
        <v>0</v>
      </c>
      <c r="DV111">
        <v>0</v>
      </c>
      <c r="DW111">
        <v>0</v>
      </c>
      <c r="DX111">
        <v>0</v>
      </c>
      <c r="DY111">
        <v>1</v>
      </c>
      <c r="DZ111">
        <v>0</v>
      </c>
      <c r="EA111">
        <v>0</v>
      </c>
      <c r="EB111">
        <v>0</v>
      </c>
      <c r="EC111">
        <v>0</v>
      </c>
      <c r="ED111">
        <v>0</v>
      </c>
      <c r="EE111">
        <v>0</v>
      </c>
      <c r="EF111">
        <v>0</v>
      </c>
      <c r="EG111">
        <v>0</v>
      </c>
      <c r="EH111">
        <v>0</v>
      </c>
      <c r="EI111">
        <v>0</v>
      </c>
      <c r="EJ111">
        <v>0</v>
      </c>
      <c r="EK111">
        <v>0</v>
      </c>
      <c r="EL111">
        <v>0</v>
      </c>
      <c r="EM111">
        <v>0</v>
      </c>
      <c r="EN111">
        <v>0</v>
      </c>
      <c r="EO111">
        <v>0</v>
      </c>
      <c r="EP111">
        <v>1</v>
      </c>
      <c r="EQ111">
        <v>0</v>
      </c>
      <c r="ER111">
        <v>0</v>
      </c>
      <c r="ES111">
        <v>0</v>
      </c>
      <c r="ET111">
        <v>0</v>
      </c>
      <c r="EU111">
        <v>0</v>
      </c>
      <c r="EV111">
        <v>0</v>
      </c>
      <c r="EW111">
        <v>0</v>
      </c>
      <c r="EX111">
        <v>0</v>
      </c>
      <c r="EY111">
        <v>0</v>
      </c>
      <c r="EZ111">
        <v>0</v>
      </c>
      <c r="FA111">
        <v>0</v>
      </c>
      <c r="FB111">
        <v>1</v>
      </c>
      <c r="FC111">
        <v>1</v>
      </c>
      <c r="FD111">
        <v>0</v>
      </c>
      <c r="FE111">
        <v>0</v>
      </c>
      <c r="FF111">
        <v>0</v>
      </c>
      <c r="FG111">
        <v>0</v>
      </c>
      <c r="FH111">
        <v>0</v>
      </c>
      <c r="FI111">
        <v>0</v>
      </c>
      <c r="FJ111">
        <v>0</v>
      </c>
      <c r="FK111">
        <v>0</v>
      </c>
      <c r="FL111">
        <v>1</v>
      </c>
      <c r="FM111">
        <v>0</v>
      </c>
      <c r="FN111">
        <v>0</v>
      </c>
      <c r="FO111">
        <v>1</v>
      </c>
      <c r="FP111">
        <v>1</v>
      </c>
      <c r="FQ111">
        <v>0</v>
      </c>
      <c r="FR111">
        <v>1</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1</v>
      </c>
      <c r="GM111">
        <v>0</v>
      </c>
      <c r="GN111">
        <v>1</v>
      </c>
      <c r="GO111">
        <v>0</v>
      </c>
      <c r="GP111">
        <v>0</v>
      </c>
      <c r="GQ111">
        <v>0</v>
      </c>
      <c r="GR111">
        <v>0</v>
      </c>
      <c r="GS111">
        <v>1</v>
      </c>
      <c r="GT111">
        <v>0</v>
      </c>
      <c r="GU111">
        <v>0</v>
      </c>
      <c r="GV111">
        <v>0</v>
      </c>
      <c r="GW111">
        <v>0</v>
      </c>
      <c r="GX111">
        <v>0</v>
      </c>
      <c r="GY111">
        <v>1</v>
      </c>
      <c r="GZ111">
        <v>0</v>
      </c>
      <c r="HA111">
        <v>0</v>
      </c>
      <c r="HB111">
        <v>1</v>
      </c>
      <c r="HC111">
        <v>1</v>
      </c>
      <c r="HD111">
        <v>0</v>
      </c>
      <c r="HE111">
        <v>0</v>
      </c>
      <c r="HF111">
        <v>0</v>
      </c>
      <c r="HG111">
        <v>0</v>
      </c>
      <c r="HH111">
        <v>0</v>
      </c>
      <c r="HI111">
        <v>0</v>
      </c>
      <c r="HJ111">
        <v>0</v>
      </c>
      <c r="HK111">
        <v>1</v>
      </c>
      <c r="HL111">
        <v>1</v>
      </c>
      <c r="HM111">
        <v>0</v>
      </c>
      <c r="HN111">
        <v>0</v>
      </c>
    </row>
    <row r="112" spans="1:222" x14ac:dyDescent="0.35">
      <c r="A112" t="s">
        <v>243</v>
      </c>
      <c r="B112" s="1">
        <v>42552</v>
      </c>
      <c r="C112" s="1">
        <v>42747</v>
      </c>
      <c r="D112">
        <v>2</v>
      </c>
      <c r="E112">
        <v>1</v>
      </c>
      <c r="F112">
        <v>1</v>
      </c>
      <c r="G112">
        <v>1</v>
      </c>
      <c r="H112">
        <v>1</v>
      </c>
      <c r="I112">
        <v>1</v>
      </c>
      <c r="J112">
        <v>1</v>
      </c>
      <c r="K112">
        <v>1</v>
      </c>
      <c r="L112">
        <v>1</v>
      </c>
      <c r="M112">
        <v>0</v>
      </c>
      <c r="N112">
        <v>0</v>
      </c>
      <c r="O112">
        <v>0</v>
      </c>
      <c r="P112">
        <v>0</v>
      </c>
      <c r="Q112">
        <v>0</v>
      </c>
      <c r="R112">
        <v>0</v>
      </c>
      <c r="S112">
        <v>0</v>
      </c>
      <c r="T112">
        <v>0</v>
      </c>
      <c r="U112">
        <v>0</v>
      </c>
      <c r="V112">
        <v>0</v>
      </c>
      <c r="W112">
        <v>0</v>
      </c>
      <c r="X112">
        <v>0</v>
      </c>
      <c r="Y112">
        <v>1</v>
      </c>
      <c r="Z112">
        <v>0</v>
      </c>
      <c r="AA112">
        <v>0</v>
      </c>
      <c r="AB112">
        <v>0</v>
      </c>
      <c r="AC112">
        <v>0</v>
      </c>
      <c r="AD112">
        <v>0</v>
      </c>
      <c r="AE112">
        <v>0</v>
      </c>
      <c r="AF112">
        <v>0</v>
      </c>
      <c r="AG112">
        <v>0</v>
      </c>
      <c r="AH112">
        <v>0</v>
      </c>
      <c r="AI112">
        <v>0</v>
      </c>
      <c r="AJ112">
        <v>0</v>
      </c>
      <c r="AK112">
        <v>0</v>
      </c>
      <c r="AL112">
        <v>0</v>
      </c>
      <c r="AM112">
        <v>0</v>
      </c>
      <c r="AN112">
        <v>0</v>
      </c>
      <c r="AO112">
        <v>1</v>
      </c>
      <c r="AP112">
        <v>0</v>
      </c>
      <c r="AQ112">
        <v>0</v>
      </c>
      <c r="AR112">
        <v>0</v>
      </c>
      <c r="AS112">
        <v>0</v>
      </c>
      <c r="AT112">
        <v>1</v>
      </c>
      <c r="AU112">
        <v>0</v>
      </c>
      <c r="AV112">
        <v>0</v>
      </c>
      <c r="AW112">
        <v>0</v>
      </c>
      <c r="AX112">
        <v>0</v>
      </c>
      <c r="AY112">
        <v>0</v>
      </c>
      <c r="AZ112">
        <v>0</v>
      </c>
      <c r="BA112">
        <v>0</v>
      </c>
      <c r="BB112">
        <v>0</v>
      </c>
      <c r="BC112">
        <v>1</v>
      </c>
      <c r="BD112">
        <v>0</v>
      </c>
      <c r="BE112">
        <v>0</v>
      </c>
      <c r="BF112">
        <v>1</v>
      </c>
      <c r="BG112">
        <v>1</v>
      </c>
      <c r="BH112">
        <v>0</v>
      </c>
      <c r="BI112">
        <v>0</v>
      </c>
      <c r="BJ112">
        <v>1</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1</v>
      </c>
      <c r="CD112">
        <v>0</v>
      </c>
      <c r="CE112">
        <v>0</v>
      </c>
      <c r="CF112">
        <v>0</v>
      </c>
      <c r="CG112">
        <v>0</v>
      </c>
      <c r="CH112">
        <v>0</v>
      </c>
      <c r="CI112">
        <v>0</v>
      </c>
      <c r="CJ112">
        <v>1</v>
      </c>
      <c r="CK112">
        <v>0</v>
      </c>
      <c r="CL112">
        <v>0</v>
      </c>
      <c r="CM112">
        <v>0</v>
      </c>
      <c r="CN112">
        <v>0</v>
      </c>
      <c r="CO112">
        <v>0</v>
      </c>
      <c r="CP112">
        <v>1</v>
      </c>
      <c r="CQ112">
        <v>0</v>
      </c>
      <c r="CR112">
        <v>0</v>
      </c>
      <c r="CS112">
        <v>1</v>
      </c>
      <c r="CT112">
        <v>1</v>
      </c>
      <c r="CU112">
        <v>0</v>
      </c>
      <c r="CV112">
        <v>0</v>
      </c>
      <c r="CW112">
        <v>0</v>
      </c>
      <c r="CX112">
        <v>0</v>
      </c>
      <c r="CY112">
        <v>0</v>
      </c>
      <c r="CZ112">
        <v>0</v>
      </c>
      <c r="DA112">
        <v>0</v>
      </c>
      <c r="DB112">
        <v>1</v>
      </c>
      <c r="DC112">
        <v>1</v>
      </c>
      <c r="DD112">
        <v>0</v>
      </c>
      <c r="DE112">
        <v>1</v>
      </c>
      <c r="DF112">
        <v>1</v>
      </c>
      <c r="DG112">
        <v>1</v>
      </c>
      <c r="DH112">
        <v>1</v>
      </c>
      <c r="DI112">
        <v>1</v>
      </c>
      <c r="DJ112">
        <v>1</v>
      </c>
      <c r="DK112">
        <v>1</v>
      </c>
      <c r="DL112">
        <v>0</v>
      </c>
      <c r="DM112">
        <v>0</v>
      </c>
      <c r="DN112">
        <v>0</v>
      </c>
      <c r="DO112">
        <v>0</v>
      </c>
      <c r="DP112">
        <v>0</v>
      </c>
      <c r="DQ112">
        <v>0</v>
      </c>
      <c r="DR112">
        <v>0</v>
      </c>
      <c r="DS112">
        <v>0</v>
      </c>
      <c r="DT112">
        <v>0</v>
      </c>
      <c r="DU112">
        <v>0</v>
      </c>
      <c r="DV112">
        <v>0</v>
      </c>
      <c r="DW112">
        <v>0</v>
      </c>
      <c r="DX112">
        <v>0</v>
      </c>
      <c r="DY112">
        <v>1</v>
      </c>
      <c r="DZ112">
        <v>0</v>
      </c>
      <c r="EA112">
        <v>0</v>
      </c>
      <c r="EB112">
        <v>0</v>
      </c>
      <c r="EC112">
        <v>0</v>
      </c>
      <c r="ED112">
        <v>0</v>
      </c>
      <c r="EE112">
        <v>0</v>
      </c>
      <c r="EF112">
        <v>0</v>
      </c>
      <c r="EG112">
        <v>0</v>
      </c>
      <c r="EH112">
        <v>0</v>
      </c>
      <c r="EI112">
        <v>0</v>
      </c>
      <c r="EJ112">
        <v>0</v>
      </c>
      <c r="EK112">
        <v>0</v>
      </c>
      <c r="EL112">
        <v>0</v>
      </c>
      <c r="EM112">
        <v>0</v>
      </c>
      <c r="EN112">
        <v>0</v>
      </c>
      <c r="EO112">
        <v>0</v>
      </c>
      <c r="EP112">
        <v>1</v>
      </c>
      <c r="EQ112">
        <v>0</v>
      </c>
      <c r="ER112">
        <v>0</v>
      </c>
      <c r="ES112">
        <v>0</v>
      </c>
      <c r="ET112">
        <v>0</v>
      </c>
      <c r="EU112">
        <v>0</v>
      </c>
      <c r="EV112">
        <v>0</v>
      </c>
      <c r="EW112">
        <v>0</v>
      </c>
      <c r="EX112">
        <v>0</v>
      </c>
      <c r="EY112">
        <v>0</v>
      </c>
      <c r="EZ112">
        <v>0</v>
      </c>
      <c r="FA112">
        <v>0</v>
      </c>
      <c r="FB112">
        <v>1</v>
      </c>
      <c r="FC112">
        <v>1</v>
      </c>
      <c r="FD112">
        <v>0</v>
      </c>
      <c r="FE112">
        <v>0</v>
      </c>
      <c r="FF112">
        <v>0</v>
      </c>
      <c r="FG112">
        <v>0</v>
      </c>
      <c r="FH112">
        <v>0</v>
      </c>
      <c r="FI112">
        <v>0</v>
      </c>
      <c r="FJ112">
        <v>0</v>
      </c>
      <c r="FK112">
        <v>0</v>
      </c>
      <c r="FL112">
        <v>1</v>
      </c>
      <c r="FM112">
        <v>0</v>
      </c>
      <c r="FN112">
        <v>0</v>
      </c>
      <c r="FO112">
        <v>1</v>
      </c>
      <c r="FP112">
        <v>1</v>
      </c>
      <c r="FQ112">
        <v>0</v>
      </c>
      <c r="FR112">
        <v>1</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1</v>
      </c>
      <c r="GM112">
        <v>0</v>
      </c>
      <c r="GN112">
        <v>1</v>
      </c>
      <c r="GO112">
        <v>0</v>
      </c>
      <c r="GP112">
        <v>0</v>
      </c>
      <c r="GQ112">
        <v>0</v>
      </c>
      <c r="GR112">
        <v>0</v>
      </c>
      <c r="GS112">
        <v>1</v>
      </c>
      <c r="GT112">
        <v>0</v>
      </c>
      <c r="GU112">
        <v>0</v>
      </c>
      <c r="GV112">
        <v>0</v>
      </c>
      <c r="GW112">
        <v>0</v>
      </c>
      <c r="GX112">
        <v>0</v>
      </c>
      <c r="GY112">
        <v>1</v>
      </c>
      <c r="GZ112">
        <v>0</v>
      </c>
      <c r="HA112">
        <v>0</v>
      </c>
      <c r="HB112">
        <v>1</v>
      </c>
      <c r="HC112">
        <v>1</v>
      </c>
      <c r="HD112">
        <v>0</v>
      </c>
      <c r="HE112">
        <v>0</v>
      </c>
      <c r="HF112">
        <v>0</v>
      </c>
      <c r="HG112">
        <v>0</v>
      </c>
      <c r="HH112">
        <v>0</v>
      </c>
      <c r="HI112">
        <v>0</v>
      </c>
      <c r="HJ112">
        <v>0</v>
      </c>
      <c r="HK112">
        <v>1</v>
      </c>
      <c r="HL112">
        <v>1</v>
      </c>
      <c r="HM112">
        <v>0</v>
      </c>
      <c r="HN112">
        <v>0</v>
      </c>
    </row>
    <row r="113" spans="1:222" x14ac:dyDescent="0.35">
      <c r="A113" t="s">
        <v>243</v>
      </c>
      <c r="B113" s="1">
        <v>42748</v>
      </c>
      <c r="C113" s="1">
        <v>42916</v>
      </c>
      <c r="D113">
        <v>2</v>
      </c>
      <c r="E113">
        <v>1</v>
      </c>
      <c r="F113">
        <v>1</v>
      </c>
      <c r="G113">
        <v>1</v>
      </c>
      <c r="H113">
        <v>1</v>
      </c>
      <c r="I113">
        <v>1</v>
      </c>
      <c r="J113">
        <v>1</v>
      </c>
      <c r="K113">
        <v>1</v>
      </c>
      <c r="L113">
        <v>1</v>
      </c>
      <c r="M113">
        <v>0</v>
      </c>
      <c r="N113">
        <v>0</v>
      </c>
      <c r="O113">
        <v>0</v>
      </c>
      <c r="P113">
        <v>0</v>
      </c>
      <c r="Q113">
        <v>0</v>
      </c>
      <c r="R113">
        <v>0</v>
      </c>
      <c r="S113">
        <v>0</v>
      </c>
      <c r="T113">
        <v>0</v>
      </c>
      <c r="U113">
        <v>0</v>
      </c>
      <c r="V113">
        <v>0</v>
      </c>
      <c r="W113">
        <v>0</v>
      </c>
      <c r="X113">
        <v>0</v>
      </c>
      <c r="Y113">
        <v>1</v>
      </c>
      <c r="Z113">
        <v>0</v>
      </c>
      <c r="AA113">
        <v>0</v>
      </c>
      <c r="AB113">
        <v>0</v>
      </c>
      <c r="AC113">
        <v>0</v>
      </c>
      <c r="AD113">
        <v>0</v>
      </c>
      <c r="AE113">
        <v>0</v>
      </c>
      <c r="AF113">
        <v>0</v>
      </c>
      <c r="AG113">
        <v>0</v>
      </c>
      <c r="AH113">
        <v>0</v>
      </c>
      <c r="AI113">
        <v>0</v>
      </c>
      <c r="AJ113">
        <v>0</v>
      </c>
      <c r="AK113">
        <v>0</v>
      </c>
      <c r="AL113">
        <v>0</v>
      </c>
      <c r="AM113">
        <v>0</v>
      </c>
      <c r="AN113">
        <v>0</v>
      </c>
      <c r="AO113">
        <v>1</v>
      </c>
      <c r="AP113">
        <v>0</v>
      </c>
      <c r="AQ113">
        <v>0</v>
      </c>
      <c r="AR113">
        <v>0</v>
      </c>
      <c r="AS113">
        <v>0</v>
      </c>
      <c r="AT113">
        <v>1</v>
      </c>
      <c r="AU113">
        <v>0</v>
      </c>
      <c r="AV113">
        <v>0</v>
      </c>
      <c r="AW113">
        <v>0</v>
      </c>
      <c r="AX113">
        <v>0</v>
      </c>
      <c r="AY113">
        <v>0</v>
      </c>
      <c r="AZ113">
        <v>0</v>
      </c>
      <c r="BA113">
        <v>0</v>
      </c>
      <c r="BB113">
        <v>0</v>
      </c>
      <c r="BC113">
        <v>1</v>
      </c>
      <c r="BD113">
        <v>0</v>
      </c>
      <c r="BE113">
        <v>0</v>
      </c>
      <c r="BF113">
        <v>1</v>
      </c>
      <c r="BG113">
        <v>1</v>
      </c>
      <c r="BH113">
        <v>0</v>
      </c>
      <c r="BI113">
        <v>0</v>
      </c>
      <c r="BJ113">
        <v>1</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1</v>
      </c>
      <c r="CD113">
        <v>0</v>
      </c>
      <c r="CE113">
        <v>0</v>
      </c>
      <c r="CF113">
        <v>0</v>
      </c>
      <c r="CG113">
        <v>0</v>
      </c>
      <c r="CH113">
        <v>0</v>
      </c>
      <c r="CI113">
        <v>0</v>
      </c>
      <c r="CJ113">
        <v>1</v>
      </c>
      <c r="CK113">
        <v>0</v>
      </c>
      <c r="CL113">
        <v>0</v>
      </c>
      <c r="CM113">
        <v>0</v>
      </c>
      <c r="CN113">
        <v>0</v>
      </c>
      <c r="CO113">
        <v>0</v>
      </c>
      <c r="CP113">
        <v>1</v>
      </c>
      <c r="CQ113">
        <v>0</v>
      </c>
      <c r="CR113">
        <v>0</v>
      </c>
      <c r="CS113">
        <v>1</v>
      </c>
      <c r="CT113">
        <v>1</v>
      </c>
      <c r="CU113">
        <v>0</v>
      </c>
      <c r="CV113">
        <v>0</v>
      </c>
      <c r="CW113">
        <v>0</v>
      </c>
      <c r="CX113">
        <v>0</v>
      </c>
      <c r="CY113">
        <v>0</v>
      </c>
      <c r="CZ113">
        <v>0</v>
      </c>
      <c r="DA113">
        <v>0</v>
      </c>
      <c r="DB113">
        <v>1</v>
      </c>
      <c r="DC113">
        <v>1</v>
      </c>
      <c r="DD113">
        <v>0</v>
      </c>
      <c r="DE113">
        <v>1</v>
      </c>
      <c r="DF113">
        <v>1</v>
      </c>
      <c r="DG113">
        <v>1</v>
      </c>
      <c r="DH113">
        <v>1</v>
      </c>
      <c r="DI113">
        <v>1</v>
      </c>
      <c r="DJ113">
        <v>1</v>
      </c>
      <c r="DK113">
        <v>1</v>
      </c>
      <c r="DL113">
        <v>0</v>
      </c>
      <c r="DM113">
        <v>0</v>
      </c>
      <c r="DN113">
        <v>0</v>
      </c>
      <c r="DO113">
        <v>0</v>
      </c>
      <c r="DP113">
        <v>0</v>
      </c>
      <c r="DQ113">
        <v>0</v>
      </c>
      <c r="DR113">
        <v>0</v>
      </c>
      <c r="DS113">
        <v>0</v>
      </c>
      <c r="DT113">
        <v>0</v>
      </c>
      <c r="DU113">
        <v>0</v>
      </c>
      <c r="DV113">
        <v>0</v>
      </c>
      <c r="DW113">
        <v>0</v>
      </c>
      <c r="DX113">
        <v>0</v>
      </c>
      <c r="DY113">
        <v>1</v>
      </c>
      <c r="DZ113">
        <v>0</v>
      </c>
      <c r="EA113">
        <v>0</v>
      </c>
      <c r="EB113">
        <v>0</v>
      </c>
      <c r="EC113">
        <v>0</v>
      </c>
      <c r="ED113">
        <v>0</v>
      </c>
      <c r="EE113">
        <v>0</v>
      </c>
      <c r="EF113">
        <v>0</v>
      </c>
      <c r="EG113">
        <v>0</v>
      </c>
      <c r="EH113">
        <v>0</v>
      </c>
      <c r="EI113">
        <v>0</v>
      </c>
      <c r="EJ113">
        <v>0</v>
      </c>
      <c r="EK113">
        <v>0</v>
      </c>
      <c r="EL113">
        <v>0</v>
      </c>
      <c r="EM113">
        <v>0</v>
      </c>
      <c r="EN113">
        <v>0</v>
      </c>
      <c r="EO113">
        <v>0</v>
      </c>
      <c r="EP113">
        <v>1</v>
      </c>
      <c r="EQ113">
        <v>0</v>
      </c>
      <c r="ER113">
        <v>0</v>
      </c>
      <c r="ES113">
        <v>0</v>
      </c>
      <c r="ET113">
        <v>0</v>
      </c>
      <c r="EU113">
        <v>0</v>
      </c>
      <c r="EV113">
        <v>0</v>
      </c>
      <c r="EW113">
        <v>0</v>
      </c>
      <c r="EX113">
        <v>0</v>
      </c>
      <c r="EY113">
        <v>0</v>
      </c>
      <c r="EZ113">
        <v>0</v>
      </c>
      <c r="FA113">
        <v>0</v>
      </c>
      <c r="FB113">
        <v>1</v>
      </c>
      <c r="FC113">
        <v>1</v>
      </c>
      <c r="FD113">
        <v>0</v>
      </c>
      <c r="FE113">
        <v>0</v>
      </c>
      <c r="FF113">
        <v>0</v>
      </c>
      <c r="FG113">
        <v>0</v>
      </c>
      <c r="FH113">
        <v>0</v>
      </c>
      <c r="FI113">
        <v>0</v>
      </c>
      <c r="FJ113">
        <v>0</v>
      </c>
      <c r="FK113">
        <v>0</v>
      </c>
      <c r="FL113">
        <v>1</v>
      </c>
      <c r="FM113">
        <v>0</v>
      </c>
      <c r="FN113">
        <v>0</v>
      </c>
      <c r="FO113">
        <v>1</v>
      </c>
      <c r="FP113">
        <v>1</v>
      </c>
      <c r="FQ113">
        <v>0</v>
      </c>
      <c r="FR113">
        <v>1</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1</v>
      </c>
      <c r="GM113">
        <v>0</v>
      </c>
      <c r="GN113">
        <v>1</v>
      </c>
      <c r="GO113">
        <v>0</v>
      </c>
      <c r="GP113">
        <v>0</v>
      </c>
      <c r="GQ113">
        <v>0</v>
      </c>
      <c r="GR113">
        <v>0</v>
      </c>
      <c r="GS113">
        <v>1</v>
      </c>
      <c r="GT113">
        <v>0</v>
      </c>
      <c r="GU113">
        <v>0</v>
      </c>
      <c r="GV113">
        <v>0</v>
      </c>
      <c r="GW113">
        <v>0</v>
      </c>
      <c r="GX113">
        <v>0</v>
      </c>
      <c r="GY113">
        <v>1</v>
      </c>
      <c r="GZ113">
        <v>0</v>
      </c>
      <c r="HA113">
        <v>0</v>
      </c>
      <c r="HB113">
        <v>1</v>
      </c>
      <c r="HC113">
        <v>1</v>
      </c>
      <c r="HD113">
        <v>0</v>
      </c>
      <c r="HE113">
        <v>0</v>
      </c>
      <c r="HF113">
        <v>0</v>
      </c>
      <c r="HG113">
        <v>0</v>
      </c>
      <c r="HH113">
        <v>0</v>
      </c>
      <c r="HI113">
        <v>0</v>
      </c>
      <c r="HJ113">
        <v>0</v>
      </c>
      <c r="HK113">
        <v>1</v>
      </c>
      <c r="HL113">
        <v>1</v>
      </c>
      <c r="HM113">
        <v>0</v>
      </c>
      <c r="HN113">
        <v>0</v>
      </c>
    </row>
    <row r="114" spans="1:222" x14ac:dyDescent="0.35">
      <c r="A114" t="s">
        <v>243</v>
      </c>
      <c r="B114" s="1">
        <v>42917</v>
      </c>
      <c r="C114" s="1">
        <v>43685</v>
      </c>
      <c r="D114">
        <v>2</v>
      </c>
      <c r="E114">
        <v>1</v>
      </c>
      <c r="F114">
        <v>1</v>
      </c>
      <c r="G114">
        <v>1</v>
      </c>
      <c r="H114">
        <v>1</v>
      </c>
      <c r="I114">
        <v>1</v>
      </c>
      <c r="J114">
        <v>1</v>
      </c>
      <c r="K114">
        <v>1</v>
      </c>
      <c r="L114">
        <v>1</v>
      </c>
      <c r="M114">
        <v>0</v>
      </c>
      <c r="N114">
        <v>0</v>
      </c>
      <c r="O114">
        <v>0</v>
      </c>
      <c r="P114">
        <v>0</v>
      </c>
      <c r="Q114">
        <v>0</v>
      </c>
      <c r="R114">
        <v>0</v>
      </c>
      <c r="S114">
        <v>0</v>
      </c>
      <c r="T114">
        <v>0</v>
      </c>
      <c r="U114">
        <v>0</v>
      </c>
      <c r="V114">
        <v>0</v>
      </c>
      <c r="W114">
        <v>0</v>
      </c>
      <c r="X114">
        <v>0</v>
      </c>
      <c r="Y114">
        <v>1</v>
      </c>
      <c r="Z114">
        <v>0</v>
      </c>
      <c r="AA114">
        <v>0</v>
      </c>
      <c r="AB114">
        <v>0</v>
      </c>
      <c r="AC114">
        <v>0</v>
      </c>
      <c r="AD114">
        <v>0</v>
      </c>
      <c r="AE114">
        <v>0</v>
      </c>
      <c r="AF114">
        <v>0</v>
      </c>
      <c r="AG114">
        <v>0</v>
      </c>
      <c r="AH114">
        <v>0</v>
      </c>
      <c r="AI114">
        <v>0</v>
      </c>
      <c r="AJ114">
        <v>0</v>
      </c>
      <c r="AK114">
        <v>0</v>
      </c>
      <c r="AL114">
        <v>0</v>
      </c>
      <c r="AM114">
        <v>0</v>
      </c>
      <c r="AN114">
        <v>0</v>
      </c>
      <c r="AO114">
        <v>1</v>
      </c>
      <c r="AP114">
        <v>0</v>
      </c>
      <c r="AQ114">
        <v>0</v>
      </c>
      <c r="AR114">
        <v>0</v>
      </c>
      <c r="AS114">
        <v>0</v>
      </c>
      <c r="AT114">
        <v>1</v>
      </c>
      <c r="AU114">
        <v>0</v>
      </c>
      <c r="AV114">
        <v>0</v>
      </c>
      <c r="AW114">
        <v>0</v>
      </c>
      <c r="AX114">
        <v>0</v>
      </c>
      <c r="AY114">
        <v>0</v>
      </c>
      <c r="AZ114">
        <v>0</v>
      </c>
      <c r="BA114">
        <v>0</v>
      </c>
      <c r="BB114">
        <v>0</v>
      </c>
      <c r="BC114">
        <v>1</v>
      </c>
      <c r="BD114">
        <v>0</v>
      </c>
      <c r="BE114">
        <v>0</v>
      </c>
      <c r="BF114">
        <v>1</v>
      </c>
      <c r="BG114">
        <v>1</v>
      </c>
      <c r="BH114">
        <v>0</v>
      </c>
      <c r="BI114">
        <v>0</v>
      </c>
      <c r="BJ114">
        <v>1</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1</v>
      </c>
      <c r="CD114">
        <v>0</v>
      </c>
      <c r="CE114">
        <v>0</v>
      </c>
      <c r="CF114">
        <v>0</v>
      </c>
      <c r="CG114">
        <v>0</v>
      </c>
      <c r="CH114">
        <v>0</v>
      </c>
      <c r="CI114">
        <v>0</v>
      </c>
      <c r="CJ114">
        <v>1</v>
      </c>
      <c r="CK114">
        <v>0</v>
      </c>
      <c r="CL114">
        <v>0</v>
      </c>
      <c r="CM114">
        <v>0</v>
      </c>
      <c r="CN114">
        <v>0</v>
      </c>
      <c r="CO114">
        <v>0</v>
      </c>
      <c r="CP114">
        <v>1</v>
      </c>
      <c r="CQ114">
        <v>0</v>
      </c>
      <c r="CR114">
        <v>0</v>
      </c>
      <c r="CS114">
        <v>1</v>
      </c>
      <c r="CT114">
        <v>1</v>
      </c>
      <c r="CU114">
        <v>0</v>
      </c>
      <c r="CV114">
        <v>0</v>
      </c>
      <c r="CW114">
        <v>0</v>
      </c>
      <c r="CX114">
        <v>0</v>
      </c>
      <c r="CY114">
        <v>0</v>
      </c>
      <c r="CZ114">
        <v>0</v>
      </c>
      <c r="DA114">
        <v>0</v>
      </c>
      <c r="DB114">
        <v>1</v>
      </c>
      <c r="DC114">
        <v>1</v>
      </c>
      <c r="DD114">
        <v>0</v>
      </c>
      <c r="DE114">
        <v>1</v>
      </c>
      <c r="DF114">
        <v>1</v>
      </c>
      <c r="DG114">
        <v>1</v>
      </c>
      <c r="DH114">
        <v>1</v>
      </c>
      <c r="DI114">
        <v>1</v>
      </c>
      <c r="DJ114">
        <v>1</v>
      </c>
      <c r="DK114">
        <v>1</v>
      </c>
      <c r="DL114">
        <v>0</v>
      </c>
      <c r="DM114">
        <v>0</v>
      </c>
      <c r="DN114">
        <v>0</v>
      </c>
      <c r="DO114">
        <v>0</v>
      </c>
      <c r="DP114">
        <v>0</v>
      </c>
      <c r="DQ114">
        <v>0</v>
      </c>
      <c r="DR114">
        <v>0</v>
      </c>
      <c r="DS114">
        <v>0</v>
      </c>
      <c r="DT114">
        <v>0</v>
      </c>
      <c r="DU114">
        <v>0</v>
      </c>
      <c r="DV114">
        <v>0</v>
      </c>
      <c r="DW114">
        <v>0</v>
      </c>
      <c r="DX114">
        <v>0</v>
      </c>
      <c r="DY114">
        <v>1</v>
      </c>
      <c r="DZ114">
        <v>0</v>
      </c>
      <c r="EA114">
        <v>0</v>
      </c>
      <c r="EB114">
        <v>0</v>
      </c>
      <c r="EC114">
        <v>0</v>
      </c>
      <c r="ED114">
        <v>0</v>
      </c>
      <c r="EE114">
        <v>0</v>
      </c>
      <c r="EF114">
        <v>0</v>
      </c>
      <c r="EG114">
        <v>0</v>
      </c>
      <c r="EH114">
        <v>0</v>
      </c>
      <c r="EI114">
        <v>0</v>
      </c>
      <c r="EJ114">
        <v>0</v>
      </c>
      <c r="EK114">
        <v>0</v>
      </c>
      <c r="EL114">
        <v>0</v>
      </c>
      <c r="EM114">
        <v>0</v>
      </c>
      <c r="EN114">
        <v>0</v>
      </c>
      <c r="EO114">
        <v>0</v>
      </c>
      <c r="EP114">
        <v>1</v>
      </c>
      <c r="EQ114">
        <v>0</v>
      </c>
      <c r="ER114">
        <v>0</v>
      </c>
      <c r="ES114">
        <v>0</v>
      </c>
      <c r="ET114">
        <v>0</v>
      </c>
      <c r="EU114">
        <v>0</v>
      </c>
      <c r="EV114">
        <v>0</v>
      </c>
      <c r="EW114">
        <v>0</v>
      </c>
      <c r="EX114">
        <v>0</v>
      </c>
      <c r="EY114">
        <v>0</v>
      </c>
      <c r="EZ114">
        <v>0</v>
      </c>
      <c r="FA114">
        <v>0</v>
      </c>
      <c r="FB114">
        <v>1</v>
      </c>
      <c r="FC114">
        <v>1</v>
      </c>
      <c r="FD114">
        <v>0</v>
      </c>
      <c r="FE114">
        <v>0</v>
      </c>
      <c r="FF114">
        <v>0</v>
      </c>
      <c r="FG114">
        <v>0</v>
      </c>
      <c r="FH114">
        <v>0</v>
      </c>
      <c r="FI114">
        <v>0</v>
      </c>
      <c r="FJ114">
        <v>0</v>
      </c>
      <c r="FK114">
        <v>0</v>
      </c>
      <c r="FL114">
        <v>1</v>
      </c>
      <c r="FM114">
        <v>0</v>
      </c>
      <c r="FN114">
        <v>0</v>
      </c>
      <c r="FO114">
        <v>1</v>
      </c>
      <c r="FP114">
        <v>1</v>
      </c>
      <c r="FQ114">
        <v>0</v>
      </c>
      <c r="FR114">
        <v>1</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1</v>
      </c>
      <c r="GM114">
        <v>0</v>
      </c>
      <c r="GN114">
        <v>1</v>
      </c>
      <c r="GO114">
        <v>0</v>
      </c>
      <c r="GP114">
        <v>0</v>
      </c>
      <c r="GQ114">
        <v>0</v>
      </c>
      <c r="GR114">
        <v>0</v>
      </c>
      <c r="GS114">
        <v>1</v>
      </c>
      <c r="GT114">
        <v>0</v>
      </c>
      <c r="GU114">
        <v>0</v>
      </c>
      <c r="GV114">
        <v>0</v>
      </c>
      <c r="GW114">
        <v>0</v>
      </c>
      <c r="GX114">
        <v>0</v>
      </c>
      <c r="GY114">
        <v>1</v>
      </c>
      <c r="GZ114">
        <v>0</v>
      </c>
      <c r="HA114">
        <v>0</v>
      </c>
      <c r="HB114">
        <v>1</v>
      </c>
      <c r="HC114">
        <v>1</v>
      </c>
      <c r="HD114">
        <v>0</v>
      </c>
      <c r="HE114">
        <v>0</v>
      </c>
      <c r="HF114">
        <v>0</v>
      </c>
      <c r="HG114">
        <v>0</v>
      </c>
      <c r="HH114">
        <v>0</v>
      </c>
      <c r="HI114">
        <v>0</v>
      </c>
      <c r="HJ114">
        <v>0</v>
      </c>
      <c r="HK114">
        <v>1</v>
      </c>
      <c r="HL114">
        <v>1</v>
      </c>
      <c r="HM114">
        <v>0</v>
      </c>
      <c r="HN114">
        <v>0</v>
      </c>
    </row>
    <row r="115" spans="1:222" x14ac:dyDescent="0.35">
      <c r="A115" t="s">
        <v>243</v>
      </c>
      <c r="B115" s="1">
        <v>43686</v>
      </c>
      <c r="C115" s="1">
        <v>43830</v>
      </c>
      <c r="D115">
        <v>2</v>
      </c>
      <c r="E115">
        <v>1</v>
      </c>
      <c r="F115">
        <v>1</v>
      </c>
      <c r="G115">
        <v>1</v>
      </c>
      <c r="H115">
        <v>1</v>
      </c>
      <c r="I115">
        <v>1</v>
      </c>
      <c r="J115">
        <v>1</v>
      </c>
      <c r="K115">
        <v>1</v>
      </c>
      <c r="L115">
        <v>1</v>
      </c>
      <c r="M115">
        <v>0</v>
      </c>
      <c r="N115">
        <v>0</v>
      </c>
      <c r="O115">
        <v>0</v>
      </c>
      <c r="P115">
        <v>0</v>
      </c>
      <c r="Q115">
        <v>0</v>
      </c>
      <c r="R115">
        <v>0</v>
      </c>
      <c r="S115">
        <v>0</v>
      </c>
      <c r="T115">
        <v>0</v>
      </c>
      <c r="U115">
        <v>0</v>
      </c>
      <c r="V115">
        <v>0</v>
      </c>
      <c r="W115">
        <v>0</v>
      </c>
      <c r="X115">
        <v>0</v>
      </c>
      <c r="Y115">
        <v>1</v>
      </c>
      <c r="Z115">
        <v>0</v>
      </c>
      <c r="AA115">
        <v>0</v>
      </c>
      <c r="AB115">
        <v>0</v>
      </c>
      <c r="AC115">
        <v>0</v>
      </c>
      <c r="AD115">
        <v>0</v>
      </c>
      <c r="AE115">
        <v>0</v>
      </c>
      <c r="AF115">
        <v>0</v>
      </c>
      <c r="AG115">
        <v>0</v>
      </c>
      <c r="AH115">
        <v>0</v>
      </c>
      <c r="AI115">
        <v>0</v>
      </c>
      <c r="AJ115">
        <v>0</v>
      </c>
      <c r="AK115">
        <v>0</v>
      </c>
      <c r="AL115">
        <v>0</v>
      </c>
      <c r="AM115">
        <v>0</v>
      </c>
      <c r="AN115">
        <v>0</v>
      </c>
      <c r="AO115">
        <v>1</v>
      </c>
      <c r="AP115">
        <v>0</v>
      </c>
      <c r="AQ115">
        <v>0</v>
      </c>
      <c r="AR115">
        <v>0</v>
      </c>
      <c r="AS115">
        <v>0</v>
      </c>
      <c r="AT115">
        <v>1</v>
      </c>
      <c r="AU115">
        <v>0</v>
      </c>
      <c r="AV115">
        <v>0</v>
      </c>
      <c r="AW115">
        <v>0</v>
      </c>
      <c r="AX115">
        <v>0</v>
      </c>
      <c r="AY115">
        <v>0</v>
      </c>
      <c r="AZ115">
        <v>0</v>
      </c>
      <c r="BA115">
        <v>0</v>
      </c>
      <c r="BB115">
        <v>0</v>
      </c>
      <c r="BC115">
        <v>1</v>
      </c>
      <c r="BD115">
        <v>0</v>
      </c>
      <c r="BE115">
        <v>0</v>
      </c>
      <c r="BF115">
        <v>1</v>
      </c>
      <c r="BG115">
        <v>1</v>
      </c>
      <c r="BH115">
        <v>0</v>
      </c>
      <c r="BI115">
        <v>0</v>
      </c>
      <c r="BJ115">
        <v>1</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1</v>
      </c>
      <c r="CD115">
        <v>0</v>
      </c>
      <c r="CE115">
        <v>0</v>
      </c>
      <c r="CF115">
        <v>0</v>
      </c>
      <c r="CG115">
        <v>0</v>
      </c>
      <c r="CH115">
        <v>0</v>
      </c>
      <c r="CI115">
        <v>0</v>
      </c>
      <c r="CJ115">
        <v>1</v>
      </c>
      <c r="CK115">
        <v>0</v>
      </c>
      <c r="CL115">
        <v>0</v>
      </c>
      <c r="CM115">
        <v>0</v>
      </c>
      <c r="CN115">
        <v>0</v>
      </c>
      <c r="CO115">
        <v>0</v>
      </c>
      <c r="CP115">
        <v>1</v>
      </c>
      <c r="CQ115">
        <v>0</v>
      </c>
      <c r="CR115">
        <v>0</v>
      </c>
      <c r="CS115">
        <v>1</v>
      </c>
      <c r="CT115">
        <v>1</v>
      </c>
      <c r="CU115">
        <v>0</v>
      </c>
      <c r="CV115">
        <v>0</v>
      </c>
      <c r="CW115">
        <v>0</v>
      </c>
      <c r="CX115">
        <v>0</v>
      </c>
      <c r="CY115">
        <v>0</v>
      </c>
      <c r="CZ115">
        <v>0</v>
      </c>
      <c r="DA115">
        <v>0</v>
      </c>
      <c r="DB115">
        <v>1</v>
      </c>
      <c r="DC115">
        <v>1</v>
      </c>
      <c r="DD115">
        <v>0</v>
      </c>
      <c r="DE115">
        <v>1</v>
      </c>
      <c r="DF115">
        <v>1</v>
      </c>
      <c r="DG115">
        <v>1</v>
      </c>
      <c r="DH115">
        <v>1</v>
      </c>
      <c r="DI115">
        <v>1</v>
      </c>
      <c r="DJ115">
        <v>1</v>
      </c>
      <c r="DK115">
        <v>1</v>
      </c>
      <c r="DL115">
        <v>0</v>
      </c>
      <c r="DM115">
        <v>0</v>
      </c>
      <c r="DN115">
        <v>0</v>
      </c>
      <c r="DO115">
        <v>0</v>
      </c>
      <c r="DP115">
        <v>0</v>
      </c>
      <c r="DQ115">
        <v>0</v>
      </c>
      <c r="DR115">
        <v>0</v>
      </c>
      <c r="DS115">
        <v>0</v>
      </c>
      <c r="DT115">
        <v>0</v>
      </c>
      <c r="DU115">
        <v>0</v>
      </c>
      <c r="DV115">
        <v>0</v>
      </c>
      <c r="DW115">
        <v>0</v>
      </c>
      <c r="DX115">
        <v>0</v>
      </c>
      <c r="DY115">
        <v>1</v>
      </c>
      <c r="DZ115">
        <v>0</v>
      </c>
      <c r="EA115">
        <v>0</v>
      </c>
      <c r="EB115">
        <v>0</v>
      </c>
      <c r="EC115">
        <v>0</v>
      </c>
      <c r="ED115">
        <v>0</v>
      </c>
      <c r="EE115">
        <v>0</v>
      </c>
      <c r="EF115">
        <v>0</v>
      </c>
      <c r="EG115">
        <v>0</v>
      </c>
      <c r="EH115">
        <v>0</v>
      </c>
      <c r="EI115">
        <v>0</v>
      </c>
      <c r="EJ115">
        <v>0</v>
      </c>
      <c r="EK115">
        <v>0</v>
      </c>
      <c r="EL115">
        <v>0</v>
      </c>
      <c r="EM115">
        <v>0</v>
      </c>
      <c r="EN115">
        <v>0</v>
      </c>
      <c r="EO115">
        <v>0</v>
      </c>
      <c r="EP115">
        <v>1</v>
      </c>
      <c r="EQ115">
        <v>0</v>
      </c>
      <c r="ER115">
        <v>0</v>
      </c>
      <c r="ES115">
        <v>0</v>
      </c>
      <c r="ET115">
        <v>0</v>
      </c>
      <c r="EU115">
        <v>0</v>
      </c>
      <c r="EV115">
        <v>0</v>
      </c>
      <c r="EW115">
        <v>0</v>
      </c>
      <c r="EX115">
        <v>0</v>
      </c>
      <c r="EY115">
        <v>0</v>
      </c>
      <c r="EZ115">
        <v>0</v>
      </c>
      <c r="FA115">
        <v>0</v>
      </c>
      <c r="FB115">
        <v>1</v>
      </c>
      <c r="FC115">
        <v>1</v>
      </c>
      <c r="FD115">
        <v>0</v>
      </c>
      <c r="FE115">
        <v>0</v>
      </c>
      <c r="FF115">
        <v>0</v>
      </c>
      <c r="FG115">
        <v>0</v>
      </c>
      <c r="FH115">
        <v>0</v>
      </c>
      <c r="FI115">
        <v>0</v>
      </c>
      <c r="FJ115">
        <v>0</v>
      </c>
      <c r="FK115">
        <v>0</v>
      </c>
      <c r="FL115">
        <v>1</v>
      </c>
      <c r="FM115">
        <v>0</v>
      </c>
      <c r="FN115">
        <v>0</v>
      </c>
      <c r="FO115">
        <v>1</v>
      </c>
      <c r="FP115">
        <v>1</v>
      </c>
      <c r="FQ115">
        <v>0</v>
      </c>
      <c r="FR115">
        <v>1</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1</v>
      </c>
      <c r="GM115">
        <v>0</v>
      </c>
      <c r="GN115">
        <v>1</v>
      </c>
      <c r="GO115">
        <v>0</v>
      </c>
      <c r="GP115">
        <v>0</v>
      </c>
      <c r="GQ115">
        <v>0</v>
      </c>
      <c r="GR115">
        <v>0</v>
      </c>
      <c r="GS115">
        <v>1</v>
      </c>
      <c r="GT115">
        <v>0</v>
      </c>
      <c r="GU115">
        <v>0</v>
      </c>
      <c r="GV115">
        <v>0</v>
      </c>
      <c r="GW115">
        <v>0</v>
      </c>
      <c r="GX115">
        <v>0</v>
      </c>
      <c r="GY115">
        <v>1</v>
      </c>
      <c r="GZ115">
        <v>0</v>
      </c>
      <c r="HA115">
        <v>0</v>
      </c>
      <c r="HB115">
        <v>1</v>
      </c>
      <c r="HC115">
        <v>1</v>
      </c>
      <c r="HD115">
        <v>0</v>
      </c>
      <c r="HE115">
        <v>0</v>
      </c>
      <c r="HF115">
        <v>0</v>
      </c>
      <c r="HG115">
        <v>0</v>
      </c>
      <c r="HH115">
        <v>0</v>
      </c>
      <c r="HI115">
        <v>0</v>
      </c>
      <c r="HJ115">
        <v>0</v>
      </c>
      <c r="HK115">
        <v>1</v>
      </c>
      <c r="HL115">
        <v>1</v>
      </c>
      <c r="HM115">
        <v>0</v>
      </c>
      <c r="HN115">
        <v>0</v>
      </c>
    </row>
    <row r="116" spans="1:222" x14ac:dyDescent="0.35">
      <c r="A116" t="s">
        <v>244</v>
      </c>
      <c r="B116" s="1">
        <v>41640</v>
      </c>
      <c r="C116" s="1">
        <v>43095</v>
      </c>
      <c r="D116">
        <v>3</v>
      </c>
      <c r="E116" t="s">
        <v>222</v>
      </c>
      <c r="F116" t="s">
        <v>222</v>
      </c>
      <c r="G116" t="s">
        <v>222</v>
      </c>
      <c r="H116" t="s">
        <v>222</v>
      </c>
      <c r="I116" t="s">
        <v>222</v>
      </c>
      <c r="J116" t="s">
        <v>222</v>
      </c>
      <c r="K116" t="s">
        <v>222</v>
      </c>
      <c r="L116" t="s">
        <v>222</v>
      </c>
      <c r="M116" t="s">
        <v>222</v>
      </c>
      <c r="N116" t="s">
        <v>222</v>
      </c>
      <c r="O116" t="s">
        <v>222</v>
      </c>
      <c r="P116" t="s">
        <v>222</v>
      </c>
      <c r="Q116" t="s">
        <v>222</v>
      </c>
      <c r="R116" t="s">
        <v>222</v>
      </c>
      <c r="S116" t="s">
        <v>222</v>
      </c>
      <c r="T116" t="s">
        <v>222</v>
      </c>
      <c r="U116" t="s">
        <v>222</v>
      </c>
      <c r="V116" t="s">
        <v>222</v>
      </c>
      <c r="W116" t="s">
        <v>222</v>
      </c>
      <c r="X116" t="s">
        <v>222</v>
      </c>
      <c r="Y116" t="s">
        <v>222</v>
      </c>
      <c r="Z116" t="s">
        <v>222</v>
      </c>
      <c r="AA116" t="s">
        <v>222</v>
      </c>
      <c r="AB116" t="s">
        <v>222</v>
      </c>
      <c r="AC116" t="s">
        <v>222</v>
      </c>
      <c r="AD116" t="s">
        <v>222</v>
      </c>
      <c r="AE116" t="s">
        <v>222</v>
      </c>
      <c r="AF116" t="s">
        <v>222</v>
      </c>
      <c r="AG116" t="s">
        <v>222</v>
      </c>
      <c r="AH116" t="s">
        <v>222</v>
      </c>
      <c r="AI116" t="s">
        <v>222</v>
      </c>
      <c r="AJ116" t="s">
        <v>222</v>
      </c>
      <c r="AK116" t="s">
        <v>222</v>
      </c>
      <c r="AL116" t="s">
        <v>222</v>
      </c>
      <c r="AM116" t="s">
        <v>222</v>
      </c>
      <c r="AN116" t="s">
        <v>222</v>
      </c>
      <c r="AO116" t="s">
        <v>222</v>
      </c>
      <c r="AP116" t="s">
        <v>222</v>
      </c>
      <c r="AQ116" t="s">
        <v>222</v>
      </c>
      <c r="AR116" t="s">
        <v>222</v>
      </c>
      <c r="AS116" t="s">
        <v>222</v>
      </c>
      <c r="AT116" t="s">
        <v>222</v>
      </c>
      <c r="AU116" t="s">
        <v>222</v>
      </c>
      <c r="AV116" t="s">
        <v>222</v>
      </c>
      <c r="AW116" t="s">
        <v>222</v>
      </c>
      <c r="AX116" t="s">
        <v>222</v>
      </c>
      <c r="AY116" t="s">
        <v>222</v>
      </c>
      <c r="AZ116" t="s">
        <v>222</v>
      </c>
      <c r="BA116" t="s">
        <v>222</v>
      </c>
      <c r="BB116" t="s">
        <v>222</v>
      </c>
      <c r="BC116" t="s">
        <v>222</v>
      </c>
      <c r="BD116" t="s">
        <v>222</v>
      </c>
      <c r="BE116" t="s">
        <v>222</v>
      </c>
      <c r="BF116" t="s">
        <v>222</v>
      </c>
      <c r="BG116" t="s">
        <v>222</v>
      </c>
      <c r="BH116" t="s">
        <v>222</v>
      </c>
      <c r="BI116" t="s">
        <v>222</v>
      </c>
      <c r="BJ116" t="s">
        <v>222</v>
      </c>
      <c r="BK116" t="s">
        <v>222</v>
      </c>
      <c r="BL116" t="s">
        <v>222</v>
      </c>
      <c r="BM116" t="s">
        <v>222</v>
      </c>
      <c r="BN116" t="s">
        <v>222</v>
      </c>
      <c r="BO116" t="s">
        <v>222</v>
      </c>
      <c r="BP116" t="s">
        <v>222</v>
      </c>
      <c r="BQ116" t="s">
        <v>222</v>
      </c>
      <c r="BR116" t="s">
        <v>222</v>
      </c>
      <c r="BS116" t="s">
        <v>222</v>
      </c>
      <c r="BT116" t="s">
        <v>222</v>
      </c>
      <c r="BU116" t="s">
        <v>222</v>
      </c>
      <c r="BV116" t="s">
        <v>222</v>
      </c>
      <c r="BW116" t="s">
        <v>222</v>
      </c>
      <c r="BX116" t="s">
        <v>222</v>
      </c>
      <c r="BY116" t="s">
        <v>222</v>
      </c>
      <c r="BZ116" t="s">
        <v>222</v>
      </c>
      <c r="CA116" t="s">
        <v>222</v>
      </c>
      <c r="CB116" t="s">
        <v>222</v>
      </c>
      <c r="CC116" t="s">
        <v>222</v>
      </c>
      <c r="CD116" t="s">
        <v>222</v>
      </c>
      <c r="CE116" t="s">
        <v>222</v>
      </c>
      <c r="CF116" t="s">
        <v>222</v>
      </c>
      <c r="CG116" t="s">
        <v>222</v>
      </c>
      <c r="CH116" t="s">
        <v>222</v>
      </c>
      <c r="CI116" t="s">
        <v>222</v>
      </c>
      <c r="CJ116" t="s">
        <v>222</v>
      </c>
      <c r="CK116" t="s">
        <v>222</v>
      </c>
      <c r="CL116" t="s">
        <v>222</v>
      </c>
      <c r="CM116" t="s">
        <v>222</v>
      </c>
      <c r="CN116" t="s">
        <v>222</v>
      </c>
      <c r="CO116" t="s">
        <v>222</v>
      </c>
      <c r="CP116" t="s">
        <v>222</v>
      </c>
      <c r="CQ116" t="s">
        <v>222</v>
      </c>
      <c r="CR116" t="s">
        <v>222</v>
      </c>
      <c r="CS116" t="s">
        <v>222</v>
      </c>
      <c r="CT116" t="s">
        <v>222</v>
      </c>
      <c r="CU116" t="s">
        <v>222</v>
      </c>
      <c r="CV116" t="s">
        <v>222</v>
      </c>
      <c r="CW116" t="s">
        <v>222</v>
      </c>
      <c r="CX116" t="s">
        <v>222</v>
      </c>
      <c r="CY116" t="s">
        <v>222</v>
      </c>
      <c r="CZ116" t="s">
        <v>222</v>
      </c>
      <c r="DA116" t="s">
        <v>222</v>
      </c>
      <c r="DB116" t="s">
        <v>222</v>
      </c>
      <c r="DC116" t="s">
        <v>222</v>
      </c>
      <c r="DD116" t="s">
        <v>222</v>
      </c>
      <c r="DE116" t="s">
        <v>222</v>
      </c>
      <c r="DF116" t="s">
        <v>222</v>
      </c>
      <c r="DG116" t="s">
        <v>222</v>
      </c>
      <c r="DH116" t="s">
        <v>222</v>
      </c>
      <c r="DI116" t="s">
        <v>222</v>
      </c>
      <c r="DJ116" t="s">
        <v>222</v>
      </c>
      <c r="DK116" t="s">
        <v>222</v>
      </c>
      <c r="DL116" t="s">
        <v>222</v>
      </c>
      <c r="DM116" t="s">
        <v>222</v>
      </c>
      <c r="DN116" t="s">
        <v>222</v>
      </c>
      <c r="DO116" t="s">
        <v>222</v>
      </c>
      <c r="DP116" t="s">
        <v>222</v>
      </c>
      <c r="DQ116" t="s">
        <v>222</v>
      </c>
      <c r="DR116" t="s">
        <v>222</v>
      </c>
      <c r="DS116" t="s">
        <v>222</v>
      </c>
      <c r="DT116" t="s">
        <v>222</v>
      </c>
      <c r="DU116" t="s">
        <v>222</v>
      </c>
      <c r="DV116" t="s">
        <v>222</v>
      </c>
      <c r="DW116" t="s">
        <v>222</v>
      </c>
      <c r="DX116" t="s">
        <v>222</v>
      </c>
      <c r="DY116" t="s">
        <v>222</v>
      </c>
      <c r="DZ116" t="s">
        <v>222</v>
      </c>
      <c r="EA116" t="s">
        <v>222</v>
      </c>
      <c r="EB116" t="s">
        <v>222</v>
      </c>
      <c r="EC116" t="s">
        <v>222</v>
      </c>
      <c r="ED116" t="s">
        <v>222</v>
      </c>
      <c r="EE116" t="s">
        <v>222</v>
      </c>
      <c r="EF116" t="s">
        <v>222</v>
      </c>
      <c r="EG116" t="s">
        <v>222</v>
      </c>
      <c r="EH116" t="s">
        <v>222</v>
      </c>
      <c r="EI116" t="s">
        <v>222</v>
      </c>
      <c r="EJ116" t="s">
        <v>222</v>
      </c>
      <c r="EK116" t="s">
        <v>222</v>
      </c>
      <c r="EL116" t="s">
        <v>222</v>
      </c>
      <c r="EM116" t="s">
        <v>222</v>
      </c>
      <c r="EN116" t="s">
        <v>222</v>
      </c>
      <c r="EO116" t="s">
        <v>222</v>
      </c>
      <c r="EP116" t="s">
        <v>222</v>
      </c>
      <c r="EQ116" t="s">
        <v>222</v>
      </c>
      <c r="ER116" t="s">
        <v>222</v>
      </c>
      <c r="ES116" t="s">
        <v>222</v>
      </c>
      <c r="ET116" t="s">
        <v>222</v>
      </c>
      <c r="EU116" t="s">
        <v>222</v>
      </c>
      <c r="EV116" t="s">
        <v>222</v>
      </c>
      <c r="EW116" t="s">
        <v>222</v>
      </c>
      <c r="EX116" t="s">
        <v>222</v>
      </c>
      <c r="EY116" t="s">
        <v>222</v>
      </c>
      <c r="EZ116" t="s">
        <v>222</v>
      </c>
      <c r="FA116" t="s">
        <v>222</v>
      </c>
      <c r="FB116" t="s">
        <v>222</v>
      </c>
      <c r="FC116" t="s">
        <v>222</v>
      </c>
      <c r="FD116" t="s">
        <v>222</v>
      </c>
      <c r="FE116" t="s">
        <v>222</v>
      </c>
      <c r="FF116" t="s">
        <v>222</v>
      </c>
      <c r="FG116" t="s">
        <v>222</v>
      </c>
      <c r="FH116" t="s">
        <v>222</v>
      </c>
      <c r="FI116" t="s">
        <v>222</v>
      </c>
      <c r="FJ116" t="s">
        <v>222</v>
      </c>
      <c r="FK116" t="s">
        <v>222</v>
      </c>
      <c r="FL116" t="s">
        <v>222</v>
      </c>
      <c r="FM116" t="s">
        <v>222</v>
      </c>
      <c r="FN116" t="s">
        <v>222</v>
      </c>
      <c r="FO116" t="s">
        <v>222</v>
      </c>
      <c r="FP116" t="s">
        <v>222</v>
      </c>
      <c r="FQ116" t="s">
        <v>222</v>
      </c>
      <c r="FR116" t="s">
        <v>222</v>
      </c>
      <c r="FS116" t="s">
        <v>222</v>
      </c>
      <c r="FT116" t="s">
        <v>222</v>
      </c>
      <c r="FU116" t="s">
        <v>222</v>
      </c>
      <c r="FV116" t="s">
        <v>222</v>
      </c>
      <c r="FW116" t="s">
        <v>222</v>
      </c>
      <c r="FX116" t="s">
        <v>222</v>
      </c>
      <c r="FY116" t="s">
        <v>222</v>
      </c>
      <c r="FZ116" t="s">
        <v>222</v>
      </c>
      <c r="GA116" t="s">
        <v>222</v>
      </c>
      <c r="GB116" t="s">
        <v>222</v>
      </c>
      <c r="GC116" t="s">
        <v>222</v>
      </c>
      <c r="GD116" t="s">
        <v>222</v>
      </c>
      <c r="GE116" t="s">
        <v>222</v>
      </c>
      <c r="GF116" t="s">
        <v>222</v>
      </c>
      <c r="GG116" t="s">
        <v>222</v>
      </c>
      <c r="GH116" t="s">
        <v>222</v>
      </c>
      <c r="GI116" t="s">
        <v>222</v>
      </c>
      <c r="GJ116" t="s">
        <v>222</v>
      </c>
      <c r="GK116" t="s">
        <v>222</v>
      </c>
      <c r="GL116" t="s">
        <v>222</v>
      </c>
      <c r="GM116" t="s">
        <v>222</v>
      </c>
      <c r="GN116" t="s">
        <v>222</v>
      </c>
      <c r="GO116" t="s">
        <v>222</v>
      </c>
      <c r="GP116" t="s">
        <v>222</v>
      </c>
      <c r="GQ116" t="s">
        <v>222</v>
      </c>
      <c r="GR116" t="s">
        <v>222</v>
      </c>
      <c r="GS116" t="s">
        <v>222</v>
      </c>
      <c r="GT116" t="s">
        <v>222</v>
      </c>
      <c r="GU116" t="s">
        <v>222</v>
      </c>
      <c r="GV116" t="s">
        <v>222</v>
      </c>
      <c r="GW116" t="s">
        <v>222</v>
      </c>
      <c r="GX116" t="s">
        <v>222</v>
      </c>
      <c r="GY116" t="s">
        <v>222</v>
      </c>
      <c r="GZ116" t="s">
        <v>222</v>
      </c>
      <c r="HA116" t="s">
        <v>222</v>
      </c>
      <c r="HB116" t="s">
        <v>222</v>
      </c>
      <c r="HC116" t="s">
        <v>222</v>
      </c>
      <c r="HD116" t="s">
        <v>222</v>
      </c>
      <c r="HE116" t="s">
        <v>222</v>
      </c>
      <c r="HF116" t="s">
        <v>222</v>
      </c>
      <c r="HG116" t="s">
        <v>222</v>
      </c>
      <c r="HH116" t="s">
        <v>222</v>
      </c>
      <c r="HI116" t="s">
        <v>222</v>
      </c>
      <c r="HJ116" t="s">
        <v>222</v>
      </c>
      <c r="HK116" t="s">
        <v>222</v>
      </c>
      <c r="HL116" t="s">
        <v>222</v>
      </c>
      <c r="HM116" t="s">
        <v>222</v>
      </c>
      <c r="HN116" t="s">
        <v>222</v>
      </c>
    </row>
    <row r="117" spans="1:222" x14ac:dyDescent="0.35">
      <c r="A117" t="s">
        <v>244</v>
      </c>
      <c r="B117" s="1">
        <v>43096</v>
      </c>
      <c r="C117" s="1">
        <v>43251</v>
      </c>
      <c r="D117">
        <v>3</v>
      </c>
      <c r="E117" t="s">
        <v>222</v>
      </c>
      <c r="F117" t="s">
        <v>222</v>
      </c>
      <c r="G117" t="s">
        <v>222</v>
      </c>
      <c r="H117" t="s">
        <v>222</v>
      </c>
      <c r="I117" t="s">
        <v>222</v>
      </c>
      <c r="J117" t="s">
        <v>222</v>
      </c>
      <c r="K117" t="s">
        <v>222</v>
      </c>
      <c r="L117" t="s">
        <v>222</v>
      </c>
      <c r="M117" t="s">
        <v>222</v>
      </c>
      <c r="N117" t="s">
        <v>222</v>
      </c>
      <c r="O117" t="s">
        <v>222</v>
      </c>
      <c r="P117" t="s">
        <v>222</v>
      </c>
      <c r="Q117" t="s">
        <v>222</v>
      </c>
      <c r="R117" t="s">
        <v>222</v>
      </c>
      <c r="S117" t="s">
        <v>222</v>
      </c>
      <c r="T117" t="s">
        <v>222</v>
      </c>
      <c r="U117" t="s">
        <v>222</v>
      </c>
      <c r="V117" t="s">
        <v>222</v>
      </c>
      <c r="W117" t="s">
        <v>222</v>
      </c>
      <c r="X117" t="s">
        <v>222</v>
      </c>
      <c r="Y117" t="s">
        <v>222</v>
      </c>
      <c r="Z117" t="s">
        <v>222</v>
      </c>
      <c r="AA117" t="s">
        <v>222</v>
      </c>
      <c r="AB117" t="s">
        <v>222</v>
      </c>
      <c r="AC117" t="s">
        <v>222</v>
      </c>
      <c r="AD117" t="s">
        <v>222</v>
      </c>
      <c r="AE117" t="s">
        <v>222</v>
      </c>
      <c r="AF117" t="s">
        <v>222</v>
      </c>
      <c r="AG117" t="s">
        <v>222</v>
      </c>
      <c r="AH117" t="s">
        <v>222</v>
      </c>
      <c r="AI117" t="s">
        <v>222</v>
      </c>
      <c r="AJ117" t="s">
        <v>222</v>
      </c>
      <c r="AK117" t="s">
        <v>222</v>
      </c>
      <c r="AL117" t="s">
        <v>222</v>
      </c>
      <c r="AM117" t="s">
        <v>222</v>
      </c>
      <c r="AN117" t="s">
        <v>222</v>
      </c>
      <c r="AO117" t="s">
        <v>222</v>
      </c>
      <c r="AP117" t="s">
        <v>222</v>
      </c>
      <c r="AQ117" t="s">
        <v>222</v>
      </c>
      <c r="AR117" t="s">
        <v>222</v>
      </c>
      <c r="AS117" t="s">
        <v>222</v>
      </c>
      <c r="AT117" t="s">
        <v>222</v>
      </c>
      <c r="AU117" t="s">
        <v>222</v>
      </c>
      <c r="AV117" t="s">
        <v>222</v>
      </c>
      <c r="AW117" t="s">
        <v>222</v>
      </c>
      <c r="AX117" t="s">
        <v>222</v>
      </c>
      <c r="AY117" t="s">
        <v>222</v>
      </c>
      <c r="AZ117" t="s">
        <v>222</v>
      </c>
      <c r="BA117" t="s">
        <v>222</v>
      </c>
      <c r="BB117" t="s">
        <v>222</v>
      </c>
      <c r="BC117" t="s">
        <v>222</v>
      </c>
      <c r="BD117" t="s">
        <v>222</v>
      </c>
      <c r="BE117" t="s">
        <v>222</v>
      </c>
      <c r="BF117" t="s">
        <v>222</v>
      </c>
      <c r="BG117" t="s">
        <v>222</v>
      </c>
      <c r="BH117" t="s">
        <v>222</v>
      </c>
      <c r="BI117" t="s">
        <v>222</v>
      </c>
      <c r="BJ117" t="s">
        <v>222</v>
      </c>
      <c r="BK117" t="s">
        <v>222</v>
      </c>
      <c r="BL117" t="s">
        <v>222</v>
      </c>
      <c r="BM117" t="s">
        <v>222</v>
      </c>
      <c r="BN117" t="s">
        <v>222</v>
      </c>
      <c r="BO117" t="s">
        <v>222</v>
      </c>
      <c r="BP117" t="s">
        <v>222</v>
      </c>
      <c r="BQ117" t="s">
        <v>222</v>
      </c>
      <c r="BR117" t="s">
        <v>222</v>
      </c>
      <c r="BS117" t="s">
        <v>222</v>
      </c>
      <c r="BT117" t="s">
        <v>222</v>
      </c>
      <c r="BU117" t="s">
        <v>222</v>
      </c>
      <c r="BV117" t="s">
        <v>222</v>
      </c>
      <c r="BW117" t="s">
        <v>222</v>
      </c>
      <c r="BX117" t="s">
        <v>222</v>
      </c>
      <c r="BY117" t="s">
        <v>222</v>
      </c>
      <c r="BZ117" t="s">
        <v>222</v>
      </c>
      <c r="CA117" t="s">
        <v>222</v>
      </c>
      <c r="CB117" t="s">
        <v>222</v>
      </c>
      <c r="CC117" t="s">
        <v>222</v>
      </c>
      <c r="CD117" t="s">
        <v>222</v>
      </c>
      <c r="CE117" t="s">
        <v>222</v>
      </c>
      <c r="CF117" t="s">
        <v>222</v>
      </c>
      <c r="CG117" t="s">
        <v>222</v>
      </c>
      <c r="CH117" t="s">
        <v>222</v>
      </c>
      <c r="CI117" t="s">
        <v>222</v>
      </c>
      <c r="CJ117" t="s">
        <v>222</v>
      </c>
      <c r="CK117" t="s">
        <v>222</v>
      </c>
      <c r="CL117" t="s">
        <v>222</v>
      </c>
      <c r="CM117" t="s">
        <v>222</v>
      </c>
      <c r="CN117" t="s">
        <v>222</v>
      </c>
      <c r="CO117" t="s">
        <v>222</v>
      </c>
      <c r="CP117" t="s">
        <v>222</v>
      </c>
      <c r="CQ117" t="s">
        <v>222</v>
      </c>
      <c r="CR117" t="s">
        <v>222</v>
      </c>
      <c r="CS117" t="s">
        <v>222</v>
      </c>
      <c r="CT117" t="s">
        <v>222</v>
      </c>
      <c r="CU117" t="s">
        <v>222</v>
      </c>
      <c r="CV117" t="s">
        <v>222</v>
      </c>
      <c r="CW117" t="s">
        <v>222</v>
      </c>
      <c r="CX117" t="s">
        <v>222</v>
      </c>
      <c r="CY117" t="s">
        <v>222</v>
      </c>
      <c r="CZ117" t="s">
        <v>222</v>
      </c>
      <c r="DA117" t="s">
        <v>222</v>
      </c>
      <c r="DB117" t="s">
        <v>222</v>
      </c>
      <c r="DC117" t="s">
        <v>222</v>
      </c>
      <c r="DD117" t="s">
        <v>222</v>
      </c>
      <c r="DE117" t="s">
        <v>222</v>
      </c>
      <c r="DF117" t="s">
        <v>222</v>
      </c>
      <c r="DG117" t="s">
        <v>222</v>
      </c>
      <c r="DH117" t="s">
        <v>222</v>
      </c>
      <c r="DI117" t="s">
        <v>222</v>
      </c>
      <c r="DJ117" t="s">
        <v>222</v>
      </c>
      <c r="DK117" t="s">
        <v>222</v>
      </c>
      <c r="DL117" t="s">
        <v>222</v>
      </c>
      <c r="DM117" t="s">
        <v>222</v>
      </c>
      <c r="DN117" t="s">
        <v>222</v>
      </c>
      <c r="DO117" t="s">
        <v>222</v>
      </c>
      <c r="DP117" t="s">
        <v>222</v>
      </c>
      <c r="DQ117" t="s">
        <v>222</v>
      </c>
      <c r="DR117" t="s">
        <v>222</v>
      </c>
      <c r="DS117" t="s">
        <v>222</v>
      </c>
      <c r="DT117" t="s">
        <v>222</v>
      </c>
      <c r="DU117" t="s">
        <v>222</v>
      </c>
      <c r="DV117" t="s">
        <v>222</v>
      </c>
      <c r="DW117" t="s">
        <v>222</v>
      </c>
      <c r="DX117" t="s">
        <v>222</v>
      </c>
      <c r="DY117" t="s">
        <v>222</v>
      </c>
      <c r="DZ117" t="s">
        <v>222</v>
      </c>
      <c r="EA117" t="s">
        <v>222</v>
      </c>
      <c r="EB117" t="s">
        <v>222</v>
      </c>
      <c r="EC117" t="s">
        <v>222</v>
      </c>
      <c r="ED117" t="s">
        <v>222</v>
      </c>
      <c r="EE117" t="s">
        <v>222</v>
      </c>
      <c r="EF117" t="s">
        <v>222</v>
      </c>
      <c r="EG117" t="s">
        <v>222</v>
      </c>
      <c r="EH117" t="s">
        <v>222</v>
      </c>
      <c r="EI117" t="s">
        <v>222</v>
      </c>
      <c r="EJ117" t="s">
        <v>222</v>
      </c>
      <c r="EK117" t="s">
        <v>222</v>
      </c>
      <c r="EL117" t="s">
        <v>222</v>
      </c>
      <c r="EM117" t="s">
        <v>222</v>
      </c>
      <c r="EN117" t="s">
        <v>222</v>
      </c>
      <c r="EO117" t="s">
        <v>222</v>
      </c>
      <c r="EP117" t="s">
        <v>222</v>
      </c>
      <c r="EQ117" t="s">
        <v>222</v>
      </c>
      <c r="ER117" t="s">
        <v>222</v>
      </c>
      <c r="ES117" t="s">
        <v>222</v>
      </c>
      <c r="ET117" t="s">
        <v>222</v>
      </c>
      <c r="EU117" t="s">
        <v>222</v>
      </c>
      <c r="EV117" t="s">
        <v>222</v>
      </c>
      <c r="EW117" t="s">
        <v>222</v>
      </c>
      <c r="EX117" t="s">
        <v>222</v>
      </c>
      <c r="EY117" t="s">
        <v>222</v>
      </c>
      <c r="EZ117" t="s">
        <v>222</v>
      </c>
      <c r="FA117" t="s">
        <v>222</v>
      </c>
      <c r="FB117" t="s">
        <v>222</v>
      </c>
      <c r="FC117" t="s">
        <v>222</v>
      </c>
      <c r="FD117" t="s">
        <v>222</v>
      </c>
      <c r="FE117" t="s">
        <v>222</v>
      </c>
      <c r="FF117" t="s">
        <v>222</v>
      </c>
      <c r="FG117" t="s">
        <v>222</v>
      </c>
      <c r="FH117" t="s">
        <v>222</v>
      </c>
      <c r="FI117" t="s">
        <v>222</v>
      </c>
      <c r="FJ117" t="s">
        <v>222</v>
      </c>
      <c r="FK117" t="s">
        <v>222</v>
      </c>
      <c r="FL117" t="s">
        <v>222</v>
      </c>
      <c r="FM117" t="s">
        <v>222</v>
      </c>
      <c r="FN117" t="s">
        <v>222</v>
      </c>
      <c r="FO117" t="s">
        <v>222</v>
      </c>
      <c r="FP117" t="s">
        <v>222</v>
      </c>
      <c r="FQ117" t="s">
        <v>222</v>
      </c>
      <c r="FR117" t="s">
        <v>222</v>
      </c>
      <c r="FS117" t="s">
        <v>222</v>
      </c>
      <c r="FT117" t="s">
        <v>222</v>
      </c>
      <c r="FU117" t="s">
        <v>222</v>
      </c>
      <c r="FV117" t="s">
        <v>222</v>
      </c>
      <c r="FW117" t="s">
        <v>222</v>
      </c>
      <c r="FX117" t="s">
        <v>222</v>
      </c>
      <c r="FY117" t="s">
        <v>222</v>
      </c>
      <c r="FZ117" t="s">
        <v>222</v>
      </c>
      <c r="GA117" t="s">
        <v>222</v>
      </c>
      <c r="GB117" t="s">
        <v>222</v>
      </c>
      <c r="GC117" t="s">
        <v>222</v>
      </c>
      <c r="GD117" t="s">
        <v>222</v>
      </c>
      <c r="GE117" t="s">
        <v>222</v>
      </c>
      <c r="GF117" t="s">
        <v>222</v>
      </c>
      <c r="GG117" t="s">
        <v>222</v>
      </c>
      <c r="GH117" t="s">
        <v>222</v>
      </c>
      <c r="GI117" t="s">
        <v>222</v>
      </c>
      <c r="GJ117" t="s">
        <v>222</v>
      </c>
      <c r="GK117" t="s">
        <v>222</v>
      </c>
      <c r="GL117" t="s">
        <v>222</v>
      </c>
      <c r="GM117" t="s">
        <v>222</v>
      </c>
      <c r="GN117" t="s">
        <v>222</v>
      </c>
      <c r="GO117" t="s">
        <v>222</v>
      </c>
      <c r="GP117" t="s">
        <v>222</v>
      </c>
      <c r="GQ117" t="s">
        <v>222</v>
      </c>
      <c r="GR117" t="s">
        <v>222</v>
      </c>
      <c r="GS117" t="s">
        <v>222</v>
      </c>
      <c r="GT117" t="s">
        <v>222</v>
      </c>
      <c r="GU117" t="s">
        <v>222</v>
      </c>
      <c r="GV117" t="s">
        <v>222</v>
      </c>
      <c r="GW117" t="s">
        <v>222</v>
      </c>
      <c r="GX117" t="s">
        <v>222</v>
      </c>
      <c r="GY117" t="s">
        <v>222</v>
      </c>
      <c r="GZ117" t="s">
        <v>222</v>
      </c>
      <c r="HA117" t="s">
        <v>222</v>
      </c>
      <c r="HB117" t="s">
        <v>222</v>
      </c>
      <c r="HC117" t="s">
        <v>222</v>
      </c>
      <c r="HD117" t="s">
        <v>222</v>
      </c>
      <c r="HE117" t="s">
        <v>222</v>
      </c>
      <c r="HF117" t="s">
        <v>222</v>
      </c>
      <c r="HG117" t="s">
        <v>222</v>
      </c>
      <c r="HH117" t="s">
        <v>222</v>
      </c>
      <c r="HI117" t="s">
        <v>222</v>
      </c>
      <c r="HJ117" t="s">
        <v>222</v>
      </c>
      <c r="HK117" t="s">
        <v>222</v>
      </c>
      <c r="HL117" t="s">
        <v>222</v>
      </c>
      <c r="HM117" t="s">
        <v>222</v>
      </c>
      <c r="HN117" t="s">
        <v>222</v>
      </c>
    </row>
    <row r="118" spans="1:222" x14ac:dyDescent="0.35">
      <c r="A118" t="s">
        <v>244</v>
      </c>
      <c r="B118" s="1">
        <v>43252</v>
      </c>
      <c r="C118" s="1">
        <v>43550</v>
      </c>
      <c r="D118">
        <v>2</v>
      </c>
      <c r="E118">
        <v>0</v>
      </c>
      <c r="F118">
        <v>1</v>
      </c>
      <c r="G118">
        <v>1</v>
      </c>
      <c r="H118">
        <v>1</v>
      </c>
      <c r="I118">
        <v>1</v>
      </c>
      <c r="J118">
        <v>1</v>
      </c>
      <c r="K118">
        <v>1</v>
      </c>
      <c r="L118">
        <v>1</v>
      </c>
      <c r="M118">
        <v>0</v>
      </c>
      <c r="N118">
        <v>0</v>
      </c>
      <c r="O118">
        <v>0</v>
      </c>
      <c r="P118">
        <v>0</v>
      </c>
      <c r="Q118">
        <v>0</v>
      </c>
      <c r="R118">
        <v>0</v>
      </c>
      <c r="S118">
        <v>0</v>
      </c>
      <c r="T118">
        <v>0</v>
      </c>
      <c r="U118">
        <v>0</v>
      </c>
      <c r="V118">
        <v>0</v>
      </c>
      <c r="W118">
        <v>0</v>
      </c>
      <c r="X118">
        <v>0</v>
      </c>
      <c r="Y118">
        <v>1</v>
      </c>
      <c r="Z118">
        <v>0</v>
      </c>
      <c r="AA118">
        <v>0</v>
      </c>
      <c r="AB118">
        <v>0</v>
      </c>
      <c r="AC118">
        <v>0</v>
      </c>
      <c r="AD118">
        <v>0</v>
      </c>
      <c r="AE118">
        <v>0</v>
      </c>
      <c r="AF118">
        <v>0</v>
      </c>
      <c r="AG118">
        <v>0</v>
      </c>
      <c r="AH118">
        <v>0</v>
      </c>
      <c r="AI118">
        <v>0</v>
      </c>
      <c r="AJ118">
        <v>0</v>
      </c>
      <c r="AK118">
        <v>0</v>
      </c>
      <c r="AL118">
        <v>0</v>
      </c>
      <c r="AM118">
        <v>0</v>
      </c>
      <c r="AN118">
        <v>1</v>
      </c>
      <c r="AO118">
        <v>0</v>
      </c>
      <c r="AP118">
        <v>0</v>
      </c>
      <c r="AQ118">
        <v>0</v>
      </c>
      <c r="AR118">
        <v>0</v>
      </c>
      <c r="AS118">
        <v>1</v>
      </c>
      <c r="AT118">
        <v>1</v>
      </c>
      <c r="AU118">
        <v>1</v>
      </c>
      <c r="AV118">
        <v>0</v>
      </c>
      <c r="AW118">
        <v>0</v>
      </c>
      <c r="AX118">
        <v>0</v>
      </c>
      <c r="AY118">
        <v>0</v>
      </c>
      <c r="AZ118">
        <v>0</v>
      </c>
      <c r="BA118">
        <v>0</v>
      </c>
      <c r="BB118">
        <v>0</v>
      </c>
      <c r="BC118">
        <v>1</v>
      </c>
      <c r="BD118">
        <v>0</v>
      </c>
      <c r="BE118">
        <v>0</v>
      </c>
      <c r="BF118">
        <v>0</v>
      </c>
      <c r="BG118">
        <v>1</v>
      </c>
      <c r="BH118">
        <v>0</v>
      </c>
      <c r="BI118">
        <v>0</v>
      </c>
      <c r="BJ118">
        <v>0</v>
      </c>
      <c r="BK118">
        <v>0</v>
      </c>
      <c r="BL118">
        <v>0</v>
      </c>
      <c r="BM118">
        <v>0</v>
      </c>
      <c r="BN118">
        <v>0</v>
      </c>
      <c r="BO118">
        <v>1</v>
      </c>
      <c r="BP118">
        <v>0</v>
      </c>
      <c r="BQ118">
        <v>0</v>
      </c>
      <c r="BR118">
        <v>1</v>
      </c>
      <c r="BS118">
        <v>0</v>
      </c>
      <c r="BT118">
        <v>0</v>
      </c>
      <c r="BU118">
        <v>0</v>
      </c>
      <c r="BV118">
        <v>0</v>
      </c>
      <c r="BW118">
        <v>0</v>
      </c>
      <c r="BX118">
        <v>0</v>
      </c>
      <c r="BY118">
        <v>0</v>
      </c>
      <c r="BZ118">
        <v>0</v>
      </c>
      <c r="CA118">
        <v>0</v>
      </c>
      <c r="CB118">
        <v>0</v>
      </c>
      <c r="CC118">
        <v>0</v>
      </c>
      <c r="CD118">
        <v>0</v>
      </c>
      <c r="CE118">
        <v>1</v>
      </c>
      <c r="CF118">
        <v>0</v>
      </c>
      <c r="CG118">
        <v>0</v>
      </c>
      <c r="CH118">
        <v>0</v>
      </c>
      <c r="CI118">
        <v>0</v>
      </c>
      <c r="CJ118">
        <v>0</v>
      </c>
      <c r="CK118">
        <v>0</v>
      </c>
      <c r="CL118">
        <v>0</v>
      </c>
      <c r="CM118">
        <v>0</v>
      </c>
      <c r="CN118">
        <v>0</v>
      </c>
      <c r="CO118">
        <v>0</v>
      </c>
      <c r="CP118">
        <v>0</v>
      </c>
      <c r="CQ118">
        <v>0</v>
      </c>
      <c r="CR118">
        <v>0</v>
      </c>
      <c r="CS118">
        <v>0</v>
      </c>
      <c r="CT118" t="s">
        <v>222</v>
      </c>
      <c r="CU118" t="s">
        <v>222</v>
      </c>
      <c r="CV118" t="s">
        <v>222</v>
      </c>
      <c r="CW118" t="s">
        <v>222</v>
      </c>
      <c r="CX118" t="s">
        <v>222</v>
      </c>
      <c r="CY118" t="s">
        <v>222</v>
      </c>
      <c r="CZ118" t="s">
        <v>222</v>
      </c>
      <c r="DA118" t="s">
        <v>222</v>
      </c>
      <c r="DB118" t="s">
        <v>222</v>
      </c>
      <c r="DC118" t="s">
        <v>222</v>
      </c>
      <c r="DD118" t="s">
        <v>222</v>
      </c>
      <c r="DE118">
        <v>1</v>
      </c>
      <c r="DF118">
        <v>1</v>
      </c>
      <c r="DG118">
        <v>1</v>
      </c>
      <c r="DH118">
        <v>1</v>
      </c>
      <c r="DI118">
        <v>1</v>
      </c>
      <c r="DJ118">
        <v>1</v>
      </c>
      <c r="DK118">
        <v>1</v>
      </c>
      <c r="DL118">
        <v>0</v>
      </c>
      <c r="DM118">
        <v>0</v>
      </c>
      <c r="DN118">
        <v>0</v>
      </c>
      <c r="DO118">
        <v>0</v>
      </c>
      <c r="DP118">
        <v>0</v>
      </c>
      <c r="DQ118">
        <v>0</v>
      </c>
      <c r="DR118">
        <v>0</v>
      </c>
      <c r="DS118">
        <v>0</v>
      </c>
      <c r="DT118">
        <v>1</v>
      </c>
      <c r="DU118">
        <v>0</v>
      </c>
      <c r="DV118">
        <v>0</v>
      </c>
      <c r="DW118">
        <v>0</v>
      </c>
      <c r="DX118">
        <v>0</v>
      </c>
      <c r="DY118">
        <v>0</v>
      </c>
      <c r="DZ118">
        <v>1</v>
      </c>
      <c r="EA118">
        <v>0</v>
      </c>
      <c r="EB118">
        <v>0</v>
      </c>
      <c r="EC118">
        <v>1</v>
      </c>
      <c r="ED118">
        <v>0</v>
      </c>
      <c r="EE118">
        <v>0</v>
      </c>
      <c r="EF118">
        <v>0</v>
      </c>
      <c r="EG118">
        <v>1</v>
      </c>
      <c r="EH118">
        <v>0</v>
      </c>
      <c r="EI118">
        <v>1</v>
      </c>
      <c r="EJ118">
        <v>0</v>
      </c>
      <c r="EK118">
        <v>0</v>
      </c>
      <c r="EL118">
        <v>0</v>
      </c>
      <c r="EM118">
        <v>0</v>
      </c>
      <c r="EN118">
        <v>0</v>
      </c>
      <c r="EO118">
        <v>0</v>
      </c>
      <c r="EP118">
        <v>0</v>
      </c>
      <c r="EQ118">
        <v>0</v>
      </c>
      <c r="ER118">
        <v>0</v>
      </c>
      <c r="ES118">
        <v>0</v>
      </c>
      <c r="ET118">
        <v>0</v>
      </c>
      <c r="EU118">
        <v>1</v>
      </c>
      <c r="EV118">
        <v>0</v>
      </c>
      <c r="EW118">
        <v>1</v>
      </c>
      <c r="EX118">
        <v>1</v>
      </c>
      <c r="EY118">
        <v>0</v>
      </c>
      <c r="EZ118">
        <v>0</v>
      </c>
      <c r="FA118">
        <v>1</v>
      </c>
      <c r="FB118">
        <v>0</v>
      </c>
      <c r="FC118">
        <v>1</v>
      </c>
      <c r="FD118">
        <v>1</v>
      </c>
      <c r="FE118">
        <v>0</v>
      </c>
      <c r="FF118">
        <v>1</v>
      </c>
      <c r="FG118">
        <v>0</v>
      </c>
      <c r="FH118">
        <v>0</v>
      </c>
      <c r="FI118">
        <v>0</v>
      </c>
      <c r="FJ118">
        <v>0</v>
      </c>
      <c r="FK118">
        <v>0</v>
      </c>
      <c r="FL118">
        <v>1</v>
      </c>
      <c r="FM118">
        <v>0</v>
      </c>
      <c r="FN118">
        <v>0</v>
      </c>
      <c r="FO118">
        <v>0</v>
      </c>
      <c r="FP118">
        <v>1</v>
      </c>
      <c r="FQ118">
        <v>0</v>
      </c>
      <c r="FR118">
        <v>0</v>
      </c>
      <c r="FS118">
        <v>0</v>
      </c>
      <c r="FT118">
        <v>0</v>
      </c>
      <c r="FU118">
        <v>1</v>
      </c>
      <c r="FV118">
        <v>0</v>
      </c>
      <c r="FW118">
        <v>0</v>
      </c>
      <c r="FX118">
        <v>1</v>
      </c>
      <c r="FY118">
        <v>0</v>
      </c>
      <c r="FZ118">
        <v>0</v>
      </c>
      <c r="GA118">
        <v>1</v>
      </c>
      <c r="GB118">
        <v>1</v>
      </c>
      <c r="GC118">
        <v>0</v>
      </c>
      <c r="GD118">
        <v>0</v>
      </c>
      <c r="GE118">
        <v>0</v>
      </c>
      <c r="GF118">
        <v>0</v>
      </c>
      <c r="GG118">
        <v>0</v>
      </c>
      <c r="GH118">
        <v>0</v>
      </c>
      <c r="GI118">
        <v>0</v>
      </c>
      <c r="GJ118">
        <v>0</v>
      </c>
      <c r="GK118">
        <v>0</v>
      </c>
      <c r="GL118">
        <v>0</v>
      </c>
      <c r="GM118">
        <v>0</v>
      </c>
      <c r="GN118">
        <v>1</v>
      </c>
      <c r="GO118">
        <v>0</v>
      </c>
      <c r="GP118">
        <v>0</v>
      </c>
      <c r="GQ118">
        <v>0</v>
      </c>
      <c r="GR118">
        <v>0</v>
      </c>
      <c r="GS118">
        <v>0</v>
      </c>
      <c r="GT118">
        <v>0</v>
      </c>
      <c r="GU118">
        <v>0</v>
      </c>
      <c r="GV118">
        <v>0</v>
      </c>
      <c r="GW118">
        <v>0</v>
      </c>
      <c r="GX118">
        <v>0</v>
      </c>
      <c r="GY118">
        <v>0</v>
      </c>
      <c r="GZ118">
        <v>0</v>
      </c>
      <c r="HA118">
        <v>0</v>
      </c>
      <c r="HB118">
        <v>1</v>
      </c>
      <c r="HC118">
        <v>0</v>
      </c>
      <c r="HD118">
        <v>0</v>
      </c>
      <c r="HE118">
        <v>0</v>
      </c>
      <c r="HF118">
        <v>0</v>
      </c>
      <c r="HG118">
        <v>1</v>
      </c>
      <c r="HH118">
        <v>0</v>
      </c>
      <c r="HI118">
        <v>0</v>
      </c>
      <c r="HJ118">
        <v>0</v>
      </c>
      <c r="HK118">
        <v>0</v>
      </c>
      <c r="HL118">
        <v>1</v>
      </c>
      <c r="HM118">
        <v>1</v>
      </c>
      <c r="HN118">
        <v>0</v>
      </c>
    </row>
    <row r="119" spans="1:222" x14ac:dyDescent="0.35">
      <c r="A119" t="s">
        <v>244</v>
      </c>
      <c r="B119" s="1">
        <v>43551</v>
      </c>
      <c r="C119" s="1">
        <v>43830</v>
      </c>
      <c r="D119">
        <v>2</v>
      </c>
      <c r="E119">
        <v>0</v>
      </c>
      <c r="F119">
        <v>1</v>
      </c>
      <c r="G119">
        <v>1</v>
      </c>
      <c r="H119">
        <v>1</v>
      </c>
      <c r="I119">
        <v>1</v>
      </c>
      <c r="J119">
        <v>1</v>
      </c>
      <c r="K119">
        <v>1</v>
      </c>
      <c r="L119">
        <v>1</v>
      </c>
      <c r="M119">
        <v>0</v>
      </c>
      <c r="N119">
        <v>0</v>
      </c>
      <c r="O119">
        <v>0</v>
      </c>
      <c r="P119">
        <v>0</v>
      </c>
      <c r="Q119">
        <v>0</v>
      </c>
      <c r="R119">
        <v>0</v>
      </c>
      <c r="S119">
        <v>0</v>
      </c>
      <c r="T119">
        <v>0</v>
      </c>
      <c r="U119">
        <v>0</v>
      </c>
      <c r="V119">
        <v>0</v>
      </c>
      <c r="W119">
        <v>0</v>
      </c>
      <c r="X119">
        <v>0</v>
      </c>
      <c r="Y119">
        <v>1</v>
      </c>
      <c r="Z119">
        <v>0</v>
      </c>
      <c r="AA119">
        <v>0</v>
      </c>
      <c r="AB119">
        <v>0</v>
      </c>
      <c r="AC119">
        <v>0</v>
      </c>
      <c r="AD119">
        <v>0</v>
      </c>
      <c r="AE119">
        <v>0</v>
      </c>
      <c r="AF119">
        <v>0</v>
      </c>
      <c r="AG119">
        <v>0</v>
      </c>
      <c r="AH119">
        <v>0</v>
      </c>
      <c r="AI119">
        <v>0</v>
      </c>
      <c r="AJ119">
        <v>0</v>
      </c>
      <c r="AK119">
        <v>0</v>
      </c>
      <c r="AL119">
        <v>0</v>
      </c>
      <c r="AM119">
        <v>0</v>
      </c>
      <c r="AN119">
        <v>1</v>
      </c>
      <c r="AO119">
        <v>0</v>
      </c>
      <c r="AP119">
        <v>0</v>
      </c>
      <c r="AQ119">
        <v>0</v>
      </c>
      <c r="AR119">
        <v>0</v>
      </c>
      <c r="AS119">
        <v>1</v>
      </c>
      <c r="AT119">
        <v>1</v>
      </c>
      <c r="AU119">
        <v>1</v>
      </c>
      <c r="AV119">
        <v>0</v>
      </c>
      <c r="AW119">
        <v>0</v>
      </c>
      <c r="AX119">
        <v>0</v>
      </c>
      <c r="AY119">
        <v>0</v>
      </c>
      <c r="AZ119">
        <v>0</v>
      </c>
      <c r="BA119">
        <v>0</v>
      </c>
      <c r="BB119">
        <v>0</v>
      </c>
      <c r="BC119">
        <v>1</v>
      </c>
      <c r="BD119">
        <v>0</v>
      </c>
      <c r="BE119">
        <v>0</v>
      </c>
      <c r="BF119">
        <v>0</v>
      </c>
      <c r="BG119">
        <v>1</v>
      </c>
      <c r="BH119">
        <v>0</v>
      </c>
      <c r="BI119">
        <v>0</v>
      </c>
      <c r="BJ119">
        <v>0</v>
      </c>
      <c r="BK119">
        <v>0</v>
      </c>
      <c r="BL119">
        <v>0</v>
      </c>
      <c r="BM119">
        <v>0</v>
      </c>
      <c r="BN119">
        <v>0</v>
      </c>
      <c r="BO119">
        <v>1</v>
      </c>
      <c r="BP119">
        <v>0</v>
      </c>
      <c r="BQ119">
        <v>0</v>
      </c>
      <c r="BR119">
        <v>1</v>
      </c>
      <c r="BS119">
        <v>0</v>
      </c>
      <c r="BT119">
        <v>0</v>
      </c>
      <c r="BU119">
        <v>0</v>
      </c>
      <c r="BV119">
        <v>0</v>
      </c>
      <c r="BW119">
        <v>0</v>
      </c>
      <c r="BX119">
        <v>0</v>
      </c>
      <c r="BY119">
        <v>0</v>
      </c>
      <c r="BZ119">
        <v>0</v>
      </c>
      <c r="CA119">
        <v>0</v>
      </c>
      <c r="CB119">
        <v>0</v>
      </c>
      <c r="CC119">
        <v>0</v>
      </c>
      <c r="CD119">
        <v>0</v>
      </c>
      <c r="CE119">
        <v>1</v>
      </c>
      <c r="CF119">
        <v>0</v>
      </c>
      <c r="CG119">
        <v>0</v>
      </c>
      <c r="CH119">
        <v>0</v>
      </c>
      <c r="CI119">
        <v>0</v>
      </c>
      <c r="CJ119">
        <v>0</v>
      </c>
      <c r="CK119">
        <v>0</v>
      </c>
      <c r="CL119">
        <v>0</v>
      </c>
      <c r="CM119">
        <v>0</v>
      </c>
      <c r="CN119">
        <v>0</v>
      </c>
      <c r="CO119">
        <v>0</v>
      </c>
      <c r="CP119">
        <v>0</v>
      </c>
      <c r="CQ119">
        <v>0</v>
      </c>
      <c r="CR119">
        <v>0</v>
      </c>
      <c r="CS119">
        <v>0</v>
      </c>
      <c r="CT119" t="s">
        <v>222</v>
      </c>
      <c r="CU119" t="s">
        <v>222</v>
      </c>
      <c r="CV119" t="s">
        <v>222</v>
      </c>
      <c r="CW119" t="s">
        <v>222</v>
      </c>
      <c r="CX119" t="s">
        <v>222</v>
      </c>
      <c r="CY119" t="s">
        <v>222</v>
      </c>
      <c r="CZ119" t="s">
        <v>222</v>
      </c>
      <c r="DA119" t="s">
        <v>222</v>
      </c>
      <c r="DB119" t="s">
        <v>222</v>
      </c>
      <c r="DC119" t="s">
        <v>222</v>
      </c>
      <c r="DD119" t="s">
        <v>222</v>
      </c>
      <c r="DE119">
        <v>1</v>
      </c>
      <c r="DF119">
        <v>1</v>
      </c>
      <c r="DG119">
        <v>1</v>
      </c>
      <c r="DH119">
        <v>1</v>
      </c>
      <c r="DI119">
        <v>1</v>
      </c>
      <c r="DJ119">
        <v>1</v>
      </c>
      <c r="DK119">
        <v>1</v>
      </c>
      <c r="DL119">
        <v>0</v>
      </c>
      <c r="DM119">
        <v>0</v>
      </c>
      <c r="DN119">
        <v>0</v>
      </c>
      <c r="DO119">
        <v>0</v>
      </c>
      <c r="DP119">
        <v>0</v>
      </c>
      <c r="DQ119">
        <v>0</v>
      </c>
      <c r="DR119">
        <v>0</v>
      </c>
      <c r="DS119">
        <v>0</v>
      </c>
      <c r="DT119">
        <v>1</v>
      </c>
      <c r="DU119">
        <v>0</v>
      </c>
      <c r="DV119">
        <v>0</v>
      </c>
      <c r="DW119">
        <v>0</v>
      </c>
      <c r="DX119">
        <v>0</v>
      </c>
      <c r="DY119">
        <v>0</v>
      </c>
      <c r="DZ119">
        <v>1</v>
      </c>
      <c r="EA119">
        <v>0</v>
      </c>
      <c r="EB119">
        <v>0</v>
      </c>
      <c r="EC119">
        <v>1</v>
      </c>
      <c r="ED119">
        <v>0</v>
      </c>
      <c r="EE119">
        <v>0</v>
      </c>
      <c r="EF119">
        <v>0</v>
      </c>
      <c r="EG119">
        <v>1</v>
      </c>
      <c r="EH119">
        <v>0</v>
      </c>
      <c r="EI119">
        <v>1</v>
      </c>
      <c r="EJ119">
        <v>0</v>
      </c>
      <c r="EK119">
        <v>0</v>
      </c>
      <c r="EL119">
        <v>0</v>
      </c>
      <c r="EM119">
        <v>0</v>
      </c>
      <c r="EN119">
        <v>0</v>
      </c>
      <c r="EO119">
        <v>0</v>
      </c>
      <c r="EP119">
        <v>0</v>
      </c>
      <c r="EQ119">
        <v>0</v>
      </c>
      <c r="ER119">
        <v>0</v>
      </c>
      <c r="ES119">
        <v>0</v>
      </c>
      <c r="ET119">
        <v>0</v>
      </c>
      <c r="EU119">
        <v>1</v>
      </c>
      <c r="EV119">
        <v>0</v>
      </c>
      <c r="EW119">
        <v>1</v>
      </c>
      <c r="EX119">
        <v>1</v>
      </c>
      <c r="EY119">
        <v>0</v>
      </c>
      <c r="EZ119">
        <v>0</v>
      </c>
      <c r="FA119">
        <v>1</v>
      </c>
      <c r="FB119">
        <v>0</v>
      </c>
      <c r="FC119">
        <v>1</v>
      </c>
      <c r="FD119">
        <v>1</v>
      </c>
      <c r="FE119">
        <v>0</v>
      </c>
      <c r="FF119">
        <v>1</v>
      </c>
      <c r="FG119">
        <v>0</v>
      </c>
      <c r="FH119">
        <v>0</v>
      </c>
      <c r="FI119">
        <v>0</v>
      </c>
      <c r="FJ119">
        <v>0</v>
      </c>
      <c r="FK119">
        <v>0</v>
      </c>
      <c r="FL119">
        <v>1</v>
      </c>
      <c r="FM119">
        <v>0</v>
      </c>
      <c r="FN119">
        <v>0</v>
      </c>
      <c r="FO119">
        <v>0</v>
      </c>
      <c r="FP119">
        <v>1</v>
      </c>
      <c r="FQ119">
        <v>0</v>
      </c>
      <c r="FR119">
        <v>0</v>
      </c>
      <c r="FS119">
        <v>0</v>
      </c>
      <c r="FT119">
        <v>0</v>
      </c>
      <c r="FU119">
        <v>1</v>
      </c>
      <c r="FV119">
        <v>0</v>
      </c>
      <c r="FW119">
        <v>0</v>
      </c>
      <c r="FX119">
        <v>1</v>
      </c>
      <c r="FY119">
        <v>0</v>
      </c>
      <c r="FZ119">
        <v>0</v>
      </c>
      <c r="GA119">
        <v>1</v>
      </c>
      <c r="GB119">
        <v>1</v>
      </c>
      <c r="GC119">
        <v>0</v>
      </c>
      <c r="GD119">
        <v>0</v>
      </c>
      <c r="GE119">
        <v>0</v>
      </c>
      <c r="GF119">
        <v>0</v>
      </c>
      <c r="GG119">
        <v>0</v>
      </c>
      <c r="GH119">
        <v>0</v>
      </c>
      <c r="GI119">
        <v>0</v>
      </c>
      <c r="GJ119">
        <v>0</v>
      </c>
      <c r="GK119">
        <v>0</v>
      </c>
      <c r="GL119">
        <v>0</v>
      </c>
      <c r="GM119">
        <v>0</v>
      </c>
      <c r="GN119">
        <v>1</v>
      </c>
      <c r="GO119">
        <v>0</v>
      </c>
      <c r="GP119">
        <v>0</v>
      </c>
      <c r="GQ119">
        <v>0</v>
      </c>
      <c r="GR119">
        <v>0</v>
      </c>
      <c r="GS119">
        <v>0</v>
      </c>
      <c r="GT119">
        <v>0</v>
      </c>
      <c r="GU119">
        <v>0</v>
      </c>
      <c r="GV119">
        <v>0</v>
      </c>
      <c r="GW119">
        <v>0</v>
      </c>
      <c r="GX119">
        <v>0</v>
      </c>
      <c r="GY119">
        <v>0</v>
      </c>
      <c r="GZ119">
        <v>0</v>
      </c>
      <c r="HA119">
        <v>0</v>
      </c>
      <c r="HB119">
        <v>1</v>
      </c>
      <c r="HC119">
        <v>0</v>
      </c>
      <c r="HD119">
        <v>0</v>
      </c>
      <c r="HE119">
        <v>0</v>
      </c>
      <c r="HF119">
        <v>0</v>
      </c>
      <c r="HG119">
        <v>1</v>
      </c>
      <c r="HH119">
        <v>0</v>
      </c>
      <c r="HI119">
        <v>0</v>
      </c>
      <c r="HJ119">
        <v>0</v>
      </c>
      <c r="HK119">
        <v>0</v>
      </c>
      <c r="HL119">
        <v>1</v>
      </c>
      <c r="HM119">
        <v>1</v>
      </c>
      <c r="HN119">
        <v>0</v>
      </c>
    </row>
    <row r="120" spans="1:222" x14ac:dyDescent="0.35">
      <c r="A120" t="s">
        <v>245</v>
      </c>
      <c r="B120" s="1">
        <v>41640</v>
      </c>
      <c r="C120" s="1">
        <v>43830</v>
      </c>
      <c r="D120">
        <v>2</v>
      </c>
      <c r="E120">
        <v>1</v>
      </c>
      <c r="F120">
        <v>1</v>
      </c>
      <c r="G120">
        <v>1</v>
      </c>
      <c r="H120">
        <v>0</v>
      </c>
      <c r="I120">
        <v>0</v>
      </c>
      <c r="J120">
        <v>0</v>
      </c>
      <c r="K120">
        <v>0</v>
      </c>
      <c r="L120">
        <v>0</v>
      </c>
      <c r="M120">
        <v>0</v>
      </c>
      <c r="N120">
        <v>0</v>
      </c>
      <c r="O120">
        <v>0</v>
      </c>
      <c r="P120">
        <v>0</v>
      </c>
      <c r="Q120">
        <v>0</v>
      </c>
      <c r="R120">
        <v>0</v>
      </c>
      <c r="S120">
        <v>1</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1</v>
      </c>
      <c r="AP120">
        <v>0</v>
      </c>
      <c r="AQ120">
        <v>0</v>
      </c>
      <c r="AR120">
        <v>0</v>
      </c>
      <c r="AS120">
        <v>0</v>
      </c>
      <c r="AT120">
        <v>1</v>
      </c>
      <c r="AU120">
        <v>0</v>
      </c>
      <c r="AV120">
        <v>0</v>
      </c>
      <c r="AW120">
        <v>0</v>
      </c>
      <c r="AX120">
        <v>0</v>
      </c>
      <c r="AY120">
        <v>0</v>
      </c>
      <c r="AZ120">
        <v>0</v>
      </c>
      <c r="BA120">
        <v>0</v>
      </c>
      <c r="BB120">
        <v>0</v>
      </c>
      <c r="BC120">
        <v>1</v>
      </c>
      <c r="BD120">
        <v>0</v>
      </c>
      <c r="BE120">
        <v>0</v>
      </c>
      <c r="BF120">
        <v>0</v>
      </c>
      <c r="BG120">
        <v>1</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1</v>
      </c>
      <c r="CD120">
        <v>0</v>
      </c>
      <c r="CE120">
        <v>0</v>
      </c>
      <c r="CF120">
        <v>1</v>
      </c>
      <c r="CG120">
        <v>1</v>
      </c>
      <c r="CH120">
        <v>1</v>
      </c>
      <c r="CI120">
        <v>1</v>
      </c>
      <c r="CJ120">
        <v>0</v>
      </c>
      <c r="CK120">
        <v>0</v>
      </c>
      <c r="CL120">
        <v>0</v>
      </c>
      <c r="CM120">
        <v>0</v>
      </c>
      <c r="CN120">
        <v>0</v>
      </c>
      <c r="CO120">
        <v>0</v>
      </c>
      <c r="CP120">
        <v>0</v>
      </c>
      <c r="CQ120">
        <v>0</v>
      </c>
      <c r="CR120">
        <v>0</v>
      </c>
      <c r="CS120">
        <v>0</v>
      </c>
      <c r="CT120" t="s">
        <v>222</v>
      </c>
      <c r="CU120" t="s">
        <v>222</v>
      </c>
      <c r="CV120" t="s">
        <v>222</v>
      </c>
      <c r="CW120" t="s">
        <v>222</v>
      </c>
      <c r="CX120" t="s">
        <v>222</v>
      </c>
      <c r="CY120" t="s">
        <v>222</v>
      </c>
      <c r="CZ120" t="s">
        <v>222</v>
      </c>
      <c r="DA120" t="s">
        <v>222</v>
      </c>
      <c r="DB120" t="s">
        <v>222</v>
      </c>
      <c r="DC120" t="s">
        <v>222</v>
      </c>
      <c r="DD120" t="s">
        <v>222</v>
      </c>
      <c r="DE120">
        <v>1</v>
      </c>
      <c r="DF120">
        <v>1</v>
      </c>
      <c r="DG120">
        <v>0</v>
      </c>
      <c r="DH120">
        <v>0</v>
      </c>
      <c r="DI120">
        <v>0</v>
      </c>
      <c r="DJ120">
        <v>0</v>
      </c>
      <c r="DK120">
        <v>0</v>
      </c>
      <c r="DL120">
        <v>0</v>
      </c>
      <c r="DM120">
        <v>0</v>
      </c>
      <c r="DN120">
        <v>0</v>
      </c>
      <c r="DO120">
        <v>0</v>
      </c>
      <c r="DP120">
        <v>0</v>
      </c>
      <c r="DQ120">
        <v>1</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1</v>
      </c>
      <c r="EQ120">
        <v>0</v>
      </c>
      <c r="ER120">
        <v>0</v>
      </c>
      <c r="ES120">
        <v>0</v>
      </c>
      <c r="ET120">
        <v>0</v>
      </c>
      <c r="EU120">
        <v>0</v>
      </c>
      <c r="EV120">
        <v>0</v>
      </c>
      <c r="EW120">
        <v>0</v>
      </c>
      <c r="EX120">
        <v>0</v>
      </c>
      <c r="EY120">
        <v>0</v>
      </c>
      <c r="EZ120">
        <v>0</v>
      </c>
      <c r="FA120">
        <v>0</v>
      </c>
      <c r="FB120">
        <v>1</v>
      </c>
      <c r="FC120">
        <v>1</v>
      </c>
      <c r="FD120">
        <v>0</v>
      </c>
      <c r="FE120">
        <v>0</v>
      </c>
      <c r="FF120">
        <v>0</v>
      </c>
      <c r="FG120">
        <v>0</v>
      </c>
      <c r="FH120">
        <v>0</v>
      </c>
      <c r="FI120">
        <v>0</v>
      </c>
      <c r="FJ120">
        <v>0</v>
      </c>
      <c r="FK120">
        <v>0</v>
      </c>
      <c r="FL120">
        <v>1</v>
      </c>
      <c r="FM120">
        <v>0</v>
      </c>
      <c r="FN120">
        <v>0</v>
      </c>
      <c r="FO120">
        <v>0</v>
      </c>
      <c r="FP120">
        <v>1</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1</v>
      </c>
      <c r="GM120">
        <v>0</v>
      </c>
      <c r="GN120">
        <v>0</v>
      </c>
      <c r="GO120">
        <v>1</v>
      </c>
      <c r="GP120">
        <v>1</v>
      </c>
      <c r="GQ120">
        <v>1</v>
      </c>
      <c r="GR120">
        <v>1</v>
      </c>
      <c r="GS120">
        <v>0</v>
      </c>
      <c r="GT120">
        <v>0</v>
      </c>
      <c r="GU120">
        <v>0</v>
      </c>
      <c r="GV120">
        <v>0</v>
      </c>
      <c r="GW120">
        <v>0</v>
      </c>
      <c r="GX120">
        <v>0</v>
      </c>
      <c r="GY120">
        <v>0</v>
      </c>
      <c r="GZ120">
        <v>0</v>
      </c>
      <c r="HA120">
        <v>0</v>
      </c>
      <c r="HB120">
        <v>0</v>
      </c>
      <c r="HC120" t="s">
        <v>222</v>
      </c>
      <c r="HD120" t="s">
        <v>222</v>
      </c>
      <c r="HE120" t="s">
        <v>222</v>
      </c>
      <c r="HF120" t="s">
        <v>222</v>
      </c>
      <c r="HG120" t="s">
        <v>222</v>
      </c>
      <c r="HH120" t="s">
        <v>222</v>
      </c>
      <c r="HI120" t="s">
        <v>222</v>
      </c>
      <c r="HJ120" t="s">
        <v>222</v>
      </c>
      <c r="HK120" t="s">
        <v>222</v>
      </c>
      <c r="HL120" t="s">
        <v>222</v>
      </c>
      <c r="HM120" t="s">
        <v>222</v>
      </c>
      <c r="HN120" t="s">
        <v>222</v>
      </c>
    </row>
    <row r="121" spans="1:222" x14ac:dyDescent="0.35">
      <c r="A121" t="s">
        <v>246</v>
      </c>
      <c r="B121" s="1">
        <v>41640</v>
      </c>
      <c r="C121" s="1">
        <v>41820</v>
      </c>
      <c r="D121">
        <v>3</v>
      </c>
      <c r="E121" t="s">
        <v>222</v>
      </c>
      <c r="F121" t="s">
        <v>222</v>
      </c>
      <c r="G121" t="s">
        <v>222</v>
      </c>
      <c r="H121" t="s">
        <v>222</v>
      </c>
      <c r="I121" t="s">
        <v>222</v>
      </c>
      <c r="J121" t="s">
        <v>222</v>
      </c>
      <c r="K121" t="s">
        <v>222</v>
      </c>
      <c r="L121" t="s">
        <v>222</v>
      </c>
      <c r="M121" t="s">
        <v>222</v>
      </c>
      <c r="N121" t="s">
        <v>222</v>
      </c>
      <c r="O121" t="s">
        <v>222</v>
      </c>
      <c r="P121" t="s">
        <v>222</v>
      </c>
      <c r="Q121" t="s">
        <v>222</v>
      </c>
      <c r="R121" t="s">
        <v>222</v>
      </c>
      <c r="S121" t="s">
        <v>222</v>
      </c>
      <c r="T121" t="s">
        <v>222</v>
      </c>
      <c r="U121" t="s">
        <v>222</v>
      </c>
      <c r="V121" t="s">
        <v>222</v>
      </c>
      <c r="W121" t="s">
        <v>222</v>
      </c>
      <c r="X121" t="s">
        <v>222</v>
      </c>
      <c r="Y121" t="s">
        <v>222</v>
      </c>
      <c r="Z121" t="s">
        <v>222</v>
      </c>
      <c r="AA121" t="s">
        <v>222</v>
      </c>
      <c r="AB121" t="s">
        <v>222</v>
      </c>
      <c r="AC121" t="s">
        <v>222</v>
      </c>
      <c r="AD121" t="s">
        <v>222</v>
      </c>
      <c r="AE121" t="s">
        <v>222</v>
      </c>
      <c r="AF121" t="s">
        <v>222</v>
      </c>
      <c r="AG121" t="s">
        <v>222</v>
      </c>
      <c r="AH121" t="s">
        <v>222</v>
      </c>
      <c r="AI121" t="s">
        <v>222</v>
      </c>
      <c r="AJ121" t="s">
        <v>222</v>
      </c>
      <c r="AK121" t="s">
        <v>222</v>
      </c>
      <c r="AL121" t="s">
        <v>222</v>
      </c>
      <c r="AM121" t="s">
        <v>222</v>
      </c>
      <c r="AN121" t="s">
        <v>222</v>
      </c>
      <c r="AO121" t="s">
        <v>222</v>
      </c>
      <c r="AP121" t="s">
        <v>222</v>
      </c>
      <c r="AQ121" t="s">
        <v>222</v>
      </c>
      <c r="AR121" t="s">
        <v>222</v>
      </c>
      <c r="AS121" t="s">
        <v>222</v>
      </c>
      <c r="AT121" t="s">
        <v>222</v>
      </c>
      <c r="AU121" t="s">
        <v>222</v>
      </c>
      <c r="AV121" t="s">
        <v>222</v>
      </c>
      <c r="AW121" t="s">
        <v>222</v>
      </c>
      <c r="AX121" t="s">
        <v>222</v>
      </c>
      <c r="AY121" t="s">
        <v>222</v>
      </c>
      <c r="AZ121" t="s">
        <v>222</v>
      </c>
      <c r="BA121" t="s">
        <v>222</v>
      </c>
      <c r="BB121" t="s">
        <v>222</v>
      </c>
      <c r="BC121" t="s">
        <v>222</v>
      </c>
      <c r="BD121" t="s">
        <v>222</v>
      </c>
      <c r="BE121" t="s">
        <v>222</v>
      </c>
      <c r="BF121" t="s">
        <v>222</v>
      </c>
      <c r="BG121" t="s">
        <v>222</v>
      </c>
      <c r="BH121" t="s">
        <v>222</v>
      </c>
      <c r="BI121" t="s">
        <v>222</v>
      </c>
      <c r="BJ121" t="s">
        <v>222</v>
      </c>
      <c r="BK121" t="s">
        <v>222</v>
      </c>
      <c r="BL121" t="s">
        <v>222</v>
      </c>
      <c r="BM121" t="s">
        <v>222</v>
      </c>
      <c r="BN121" t="s">
        <v>222</v>
      </c>
      <c r="BO121" t="s">
        <v>222</v>
      </c>
      <c r="BP121" t="s">
        <v>222</v>
      </c>
      <c r="BQ121" t="s">
        <v>222</v>
      </c>
      <c r="BR121" t="s">
        <v>222</v>
      </c>
      <c r="BS121" t="s">
        <v>222</v>
      </c>
      <c r="BT121" t="s">
        <v>222</v>
      </c>
      <c r="BU121" t="s">
        <v>222</v>
      </c>
      <c r="BV121" t="s">
        <v>222</v>
      </c>
      <c r="BW121" t="s">
        <v>222</v>
      </c>
      <c r="BX121" t="s">
        <v>222</v>
      </c>
      <c r="BY121" t="s">
        <v>222</v>
      </c>
      <c r="BZ121" t="s">
        <v>222</v>
      </c>
      <c r="CA121" t="s">
        <v>222</v>
      </c>
      <c r="CB121" t="s">
        <v>222</v>
      </c>
      <c r="CC121" t="s">
        <v>222</v>
      </c>
      <c r="CD121" t="s">
        <v>222</v>
      </c>
      <c r="CE121" t="s">
        <v>222</v>
      </c>
      <c r="CF121" t="s">
        <v>222</v>
      </c>
      <c r="CG121" t="s">
        <v>222</v>
      </c>
      <c r="CH121" t="s">
        <v>222</v>
      </c>
      <c r="CI121" t="s">
        <v>222</v>
      </c>
      <c r="CJ121" t="s">
        <v>222</v>
      </c>
      <c r="CK121" t="s">
        <v>222</v>
      </c>
      <c r="CL121" t="s">
        <v>222</v>
      </c>
      <c r="CM121" t="s">
        <v>222</v>
      </c>
      <c r="CN121" t="s">
        <v>222</v>
      </c>
      <c r="CO121" t="s">
        <v>222</v>
      </c>
      <c r="CP121" t="s">
        <v>222</v>
      </c>
      <c r="CQ121" t="s">
        <v>222</v>
      </c>
      <c r="CR121" t="s">
        <v>222</v>
      </c>
      <c r="CS121" t="s">
        <v>222</v>
      </c>
      <c r="CT121" t="s">
        <v>222</v>
      </c>
      <c r="CU121" t="s">
        <v>222</v>
      </c>
      <c r="CV121" t="s">
        <v>222</v>
      </c>
      <c r="CW121" t="s">
        <v>222</v>
      </c>
      <c r="CX121" t="s">
        <v>222</v>
      </c>
      <c r="CY121" t="s">
        <v>222</v>
      </c>
      <c r="CZ121" t="s">
        <v>222</v>
      </c>
      <c r="DA121" t="s">
        <v>222</v>
      </c>
      <c r="DB121" t="s">
        <v>222</v>
      </c>
      <c r="DC121" t="s">
        <v>222</v>
      </c>
      <c r="DD121" t="s">
        <v>222</v>
      </c>
      <c r="DE121" t="s">
        <v>222</v>
      </c>
      <c r="DF121" t="s">
        <v>222</v>
      </c>
      <c r="DG121" t="s">
        <v>222</v>
      </c>
      <c r="DH121" t="s">
        <v>222</v>
      </c>
      <c r="DI121" t="s">
        <v>222</v>
      </c>
      <c r="DJ121" t="s">
        <v>222</v>
      </c>
      <c r="DK121" t="s">
        <v>222</v>
      </c>
      <c r="DL121" t="s">
        <v>222</v>
      </c>
      <c r="DM121" t="s">
        <v>222</v>
      </c>
      <c r="DN121" t="s">
        <v>222</v>
      </c>
      <c r="DO121" t="s">
        <v>222</v>
      </c>
      <c r="DP121" t="s">
        <v>222</v>
      </c>
      <c r="DQ121" t="s">
        <v>222</v>
      </c>
      <c r="DR121" t="s">
        <v>222</v>
      </c>
      <c r="DS121" t="s">
        <v>222</v>
      </c>
      <c r="DT121" t="s">
        <v>222</v>
      </c>
      <c r="DU121" t="s">
        <v>222</v>
      </c>
      <c r="DV121" t="s">
        <v>222</v>
      </c>
      <c r="DW121" t="s">
        <v>222</v>
      </c>
      <c r="DX121" t="s">
        <v>222</v>
      </c>
      <c r="DY121" t="s">
        <v>222</v>
      </c>
      <c r="DZ121" t="s">
        <v>222</v>
      </c>
      <c r="EA121" t="s">
        <v>222</v>
      </c>
      <c r="EB121" t="s">
        <v>222</v>
      </c>
      <c r="EC121" t="s">
        <v>222</v>
      </c>
      <c r="ED121" t="s">
        <v>222</v>
      </c>
      <c r="EE121" t="s">
        <v>222</v>
      </c>
      <c r="EF121" t="s">
        <v>222</v>
      </c>
      <c r="EG121" t="s">
        <v>222</v>
      </c>
      <c r="EH121" t="s">
        <v>222</v>
      </c>
      <c r="EI121" t="s">
        <v>222</v>
      </c>
      <c r="EJ121" t="s">
        <v>222</v>
      </c>
      <c r="EK121" t="s">
        <v>222</v>
      </c>
      <c r="EL121" t="s">
        <v>222</v>
      </c>
      <c r="EM121" t="s">
        <v>222</v>
      </c>
      <c r="EN121" t="s">
        <v>222</v>
      </c>
      <c r="EO121" t="s">
        <v>222</v>
      </c>
      <c r="EP121" t="s">
        <v>222</v>
      </c>
      <c r="EQ121" t="s">
        <v>222</v>
      </c>
      <c r="ER121" t="s">
        <v>222</v>
      </c>
      <c r="ES121" t="s">
        <v>222</v>
      </c>
      <c r="ET121" t="s">
        <v>222</v>
      </c>
      <c r="EU121" t="s">
        <v>222</v>
      </c>
      <c r="EV121" t="s">
        <v>222</v>
      </c>
      <c r="EW121" t="s">
        <v>222</v>
      </c>
      <c r="EX121" t="s">
        <v>222</v>
      </c>
      <c r="EY121" t="s">
        <v>222</v>
      </c>
      <c r="EZ121" t="s">
        <v>222</v>
      </c>
      <c r="FA121" t="s">
        <v>222</v>
      </c>
      <c r="FB121" t="s">
        <v>222</v>
      </c>
      <c r="FC121" t="s">
        <v>222</v>
      </c>
      <c r="FD121" t="s">
        <v>222</v>
      </c>
      <c r="FE121" t="s">
        <v>222</v>
      </c>
      <c r="FF121" t="s">
        <v>222</v>
      </c>
      <c r="FG121" t="s">
        <v>222</v>
      </c>
      <c r="FH121" t="s">
        <v>222</v>
      </c>
      <c r="FI121" t="s">
        <v>222</v>
      </c>
      <c r="FJ121" t="s">
        <v>222</v>
      </c>
      <c r="FK121" t="s">
        <v>222</v>
      </c>
      <c r="FL121" t="s">
        <v>222</v>
      </c>
      <c r="FM121" t="s">
        <v>222</v>
      </c>
      <c r="FN121" t="s">
        <v>222</v>
      </c>
      <c r="FO121" t="s">
        <v>222</v>
      </c>
      <c r="FP121" t="s">
        <v>222</v>
      </c>
      <c r="FQ121" t="s">
        <v>222</v>
      </c>
      <c r="FR121" t="s">
        <v>222</v>
      </c>
      <c r="FS121" t="s">
        <v>222</v>
      </c>
      <c r="FT121" t="s">
        <v>222</v>
      </c>
      <c r="FU121" t="s">
        <v>222</v>
      </c>
      <c r="FV121" t="s">
        <v>222</v>
      </c>
      <c r="FW121" t="s">
        <v>222</v>
      </c>
      <c r="FX121" t="s">
        <v>222</v>
      </c>
      <c r="FY121" t="s">
        <v>222</v>
      </c>
      <c r="FZ121" t="s">
        <v>222</v>
      </c>
      <c r="GA121" t="s">
        <v>222</v>
      </c>
      <c r="GB121" t="s">
        <v>222</v>
      </c>
      <c r="GC121" t="s">
        <v>222</v>
      </c>
      <c r="GD121" t="s">
        <v>222</v>
      </c>
      <c r="GE121" t="s">
        <v>222</v>
      </c>
      <c r="GF121" t="s">
        <v>222</v>
      </c>
      <c r="GG121" t="s">
        <v>222</v>
      </c>
      <c r="GH121" t="s">
        <v>222</v>
      </c>
      <c r="GI121" t="s">
        <v>222</v>
      </c>
      <c r="GJ121" t="s">
        <v>222</v>
      </c>
      <c r="GK121" t="s">
        <v>222</v>
      </c>
      <c r="GL121" t="s">
        <v>222</v>
      </c>
      <c r="GM121" t="s">
        <v>222</v>
      </c>
      <c r="GN121" t="s">
        <v>222</v>
      </c>
      <c r="GO121" t="s">
        <v>222</v>
      </c>
      <c r="GP121" t="s">
        <v>222</v>
      </c>
      <c r="GQ121" t="s">
        <v>222</v>
      </c>
      <c r="GR121" t="s">
        <v>222</v>
      </c>
      <c r="GS121" t="s">
        <v>222</v>
      </c>
      <c r="GT121" t="s">
        <v>222</v>
      </c>
      <c r="GU121" t="s">
        <v>222</v>
      </c>
      <c r="GV121" t="s">
        <v>222</v>
      </c>
      <c r="GW121" t="s">
        <v>222</v>
      </c>
      <c r="GX121" t="s">
        <v>222</v>
      </c>
      <c r="GY121" t="s">
        <v>222</v>
      </c>
      <c r="GZ121" t="s">
        <v>222</v>
      </c>
      <c r="HA121" t="s">
        <v>222</v>
      </c>
      <c r="HB121" t="s">
        <v>222</v>
      </c>
      <c r="HC121" t="s">
        <v>222</v>
      </c>
      <c r="HD121" t="s">
        <v>222</v>
      </c>
      <c r="HE121" t="s">
        <v>222</v>
      </c>
      <c r="HF121" t="s">
        <v>222</v>
      </c>
      <c r="HG121" t="s">
        <v>222</v>
      </c>
      <c r="HH121" t="s">
        <v>222</v>
      </c>
      <c r="HI121" t="s">
        <v>222</v>
      </c>
      <c r="HJ121" t="s">
        <v>222</v>
      </c>
      <c r="HK121" t="s">
        <v>222</v>
      </c>
      <c r="HL121" t="s">
        <v>222</v>
      </c>
      <c r="HM121" t="s">
        <v>222</v>
      </c>
      <c r="HN121" t="s">
        <v>222</v>
      </c>
    </row>
    <row r="122" spans="1:222" x14ac:dyDescent="0.35">
      <c r="A122" t="s">
        <v>246</v>
      </c>
      <c r="B122" s="1">
        <v>41821</v>
      </c>
      <c r="C122" s="1">
        <v>42551</v>
      </c>
      <c r="D122">
        <v>3</v>
      </c>
      <c r="E122" t="s">
        <v>222</v>
      </c>
      <c r="F122" t="s">
        <v>222</v>
      </c>
      <c r="G122" t="s">
        <v>222</v>
      </c>
      <c r="H122" t="s">
        <v>222</v>
      </c>
      <c r="I122" t="s">
        <v>222</v>
      </c>
      <c r="J122" t="s">
        <v>222</v>
      </c>
      <c r="K122" t="s">
        <v>222</v>
      </c>
      <c r="L122" t="s">
        <v>222</v>
      </c>
      <c r="M122" t="s">
        <v>222</v>
      </c>
      <c r="N122" t="s">
        <v>222</v>
      </c>
      <c r="O122" t="s">
        <v>222</v>
      </c>
      <c r="P122" t="s">
        <v>222</v>
      </c>
      <c r="Q122" t="s">
        <v>222</v>
      </c>
      <c r="R122" t="s">
        <v>222</v>
      </c>
      <c r="S122" t="s">
        <v>222</v>
      </c>
      <c r="T122" t="s">
        <v>222</v>
      </c>
      <c r="U122" t="s">
        <v>222</v>
      </c>
      <c r="V122" t="s">
        <v>222</v>
      </c>
      <c r="W122" t="s">
        <v>222</v>
      </c>
      <c r="X122" t="s">
        <v>222</v>
      </c>
      <c r="Y122" t="s">
        <v>222</v>
      </c>
      <c r="Z122" t="s">
        <v>222</v>
      </c>
      <c r="AA122" t="s">
        <v>222</v>
      </c>
      <c r="AB122" t="s">
        <v>222</v>
      </c>
      <c r="AC122" t="s">
        <v>222</v>
      </c>
      <c r="AD122" t="s">
        <v>222</v>
      </c>
      <c r="AE122" t="s">
        <v>222</v>
      </c>
      <c r="AF122" t="s">
        <v>222</v>
      </c>
      <c r="AG122" t="s">
        <v>222</v>
      </c>
      <c r="AH122" t="s">
        <v>222</v>
      </c>
      <c r="AI122" t="s">
        <v>222</v>
      </c>
      <c r="AJ122" t="s">
        <v>222</v>
      </c>
      <c r="AK122" t="s">
        <v>222</v>
      </c>
      <c r="AL122" t="s">
        <v>222</v>
      </c>
      <c r="AM122" t="s">
        <v>222</v>
      </c>
      <c r="AN122" t="s">
        <v>222</v>
      </c>
      <c r="AO122" t="s">
        <v>222</v>
      </c>
      <c r="AP122" t="s">
        <v>222</v>
      </c>
      <c r="AQ122" t="s">
        <v>222</v>
      </c>
      <c r="AR122" t="s">
        <v>222</v>
      </c>
      <c r="AS122" t="s">
        <v>222</v>
      </c>
      <c r="AT122" t="s">
        <v>222</v>
      </c>
      <c r="AU122" t="s">
        <v>222</v>
      </c>
      <c r="AV122" t="s">
        <v>222</v>
      </c>
      <c r="AW122" t="s">
        <v>222</v>
      </c>
      <c r="AX122" t="s">
        <v>222</v>
      </c>
      <c r="AY122" t="s">
        <v>222</v>
      </c>
      <c r="AZ122" t="s">
        <v>222</v>
      </c>
      <c r="BA122" t="s">
        <v>222</v>
      </c>
      <c r="BB122" t="s">
        <v>222</v>
      </c>
      <c r="BC122" t="s">
        <v>222</v>
      </c>
      <c r="BD122" t="s">
        <v>222</v>
      </c>
      <c r="BE122" t="s">
        <v>222</v>
      </c>
      <c r="BF122" t="s">
        <v>222</v>
      </c>
      <c r="BG122" t="s">
        <v>222</v>
      </c>
      <c r="BH122" t="s">
        <v>222</v>
      </c>
      <c r="BI122" t="s">
        <v>222</v>
      </c>
      <c r="BJ122" t="s">
        <v>222</v>
      </c>
      <c r="BK122" t="s">
        <v>222</v>
      </c>
      <c r="BL122" t="s">
        <v>222</v>
      </c>
      <c r="BM122" t="s">
        <v>222</v>
      </c>
      <c r="BN122" t="s">
        <v>222</v>
      </c>
      <c r="BO122" t="s">
        <v>222</v>
      </c>
      <c r="BP122" t="s">
        <v>222</v>
      </c>
      <c r="BQ122" t="s">
        <v>222</v>
      </c>
      <c r="BR122" t="s">
        <v>222</v>
      </c>
      <c r="BS122" t="s">
        <v>222</v>
      </c>
      <c r="BT122" t="s">
        <v>222</v>
      </c>
      <c r="BU122" t="s">
        <v>222</v>
      </c>
      <c r="BV122" t="s">
        <v>222</v>
      </c>
      <c r="BW122" t="s">
        <v>222</v>
      </c>
      <c r="BX122" t="s">
        <v>222</v>
      </c>
      <c r="BY122" t="s">
        <v>222</v>
      </c>
      <c r="BZ122" t="s">
        <v>222</v>
      </c>
      <c r="CA122" t="s">
        <v>222</v>
      </c>
      <c r="CB122" t="s">
        <v>222</v>
      </c>
      <c r="CC122" t="s">
        <v>222</v>
      </c>
      <c r="CD122" t="s">
        <v>222</v>
      </c>
      <c r="CE122" t="s">
        <v>222</v>
      </c>
      <c r="CF122" t="s">
        <v>222</v>
      </c>
      <c r="CG122" t="s">
        <v>222</v>
      </c>
      <c r="CH122" t="s">
        <v>222</v>
      </c>
      <c r="CI122" t="s">
        <v>222</v>
      </c>
      <c r="CJ122" t="s">
        <v>222</v>
      </c>
      <c r="CK122" t="s">
        <v>222</v>
      </c>
      <c r="CL122" t="s">
        <v>222</v>
      </c>
      <c r="CM122" t="s">
        <v>222</v>
      </c>
      <c r="CN122" t="s">
        <v>222</v>
      </c>
      <c r="CO122" t="s">
        <v>222</v>
      </c>
      <c r="CP122" t="s">
        <v>222</v>
      </c>
      <c r="CQ122" t="s">
        <v>222</v>
      </c>
      <c r="CR122" t="s">
        <v>222</v>
      </c>
      <c r="CS122" t="s">
        <v>222</v>
      </c>
      <c r="CT122" t="s">
        <v>222</v>
      </c>
      <c r="CU122" t="s">
        <v>222</v>
      </c>
      <c r="CV122" t="s">
        <v>222</v>
      </c>
      <c r="CW122" t="s">
        <v>222</v>
      </c>
      <c r="CX122" t="s">
        <v>222</v>
      </c>
      <c r="CY122" t="s">
        <v>222</v>
      </c>
      <c r="CZ122" t="s">
        <v>222</v>
      </c>
      <c r="DA122" t="s">
        <v>222</v>
      </c>
      <c r="DB122" t="s">
        <v>222</v>
      </c>
      <c r="DC122" t="s">
        <v>222</v>
      </c>
      <c r="DD122" t="s">
        <v>222</v>
      </c>
      <c r="DE122" t="s">
        <v>222</v>
      </c>
      <c r="DF122" t="s">
        <v>222</v>
      </c>
      <c r="DG122" t="s">
        <v>222</v>
      </c>
      <c r="DH122" t="s">
        <v>222</v>
      </c>
      <c r="DI122" t="s">
        <v>222</v>
      </c>
      <c r="DJ122" t="s">
        <v>222</v>
      </c>
      <c r="DK122" t="s">
        <v>222</v>
      </c>
      <c r="DL122" t="s">
        <v>222</v>
      </c>
      <c r="DM122" t="s">
        <v>222</v>
      </c>
      <c r="DN122" t="s">
        <v>222</v>
      </c>
      <c r="DO122" t="s">
        <v>222</v>
      </c>
      <c r="DP122" t="s">
        <v>222</v>
      </c>
      <c r="DQ122" t="s">
        <v>222</v>
      </c>
      <c r="DR122" t="s">
        <v>222</v>
      </c>
      <c r="DS122" t="s">
        <v>222</v>
      </c>
      <c r="DT122" t="s">
        <v>222</v>
      </c>
      <c r="DU122" t="s">
        <v>222</v>
      </c>
      <c r="DV122" t="s">
        <v>222</v>
      </c>
      <c r="DW122" t="s">
        <v>222</v>
      </c>
      <c r="DX122" t="s">
        <v>222</v>
      </c>
      <c r="DY122" t="s">
        <v>222</v>
      </c>
      <c r="DZ122" t="s">
        <v>222</v>
      </c>
      <c r="EA122" t="s">
        <v>222</v>
      </c>
      <c r="EB122" t="s">
        <v>222</v>
      </c>
      <c r="EC122" t="s">
        <v>222</v>
      </c>
      <c r="ED122" t="s">
        <v>222</v>
      </c>
      <c r="EE122" t="s">
        <v>222</v>
      </c>
      <c r="EF122" t="s">
        <v>222</v>
      </c>
      <c r="EG122" t="s">
        <v>222</v>
      </c>
      <c r="EH122" t="s">
        <v>222</v>
      </c>
      <c r="EI122" t="s">
        <v>222</v>
      </c>
      <c r="EJ122" t="s">
        <v>222</v>
      </c>
      <c r="EK122" t="s">
        <v>222</v>
      </c>
      <c r="EL122" t="s">
        <v>222</v>
      </c>
      <c r="EM122" t="s">
        <v>222</v>
      </c>
      <c r="EN122" t="s">
        <v>222</v>
      </c>
      <c r="EO122" t="s">
        <v>222</v>
      </c>
      <c r="EP122" t="s">
        <v>222</v>
      </c>
      <c r="EQ122" t="s">
        <v>222</v>
      </c>
      <c r="ER122" t="s">
        <v>222</v>
      </c>
      <c r="ES122" t="s">
        <v>222</v>
      </c>
      <c r="ET122" t="s">
        <v>222</v>
      </c>
      <c r="EU122" t="s">
        <v>222</v>
      </c>
      <c r="EV122" t="s">
        <v>222</v>
      </c>
      <c r="EW122" t="s">
        <v>222</v>
      </c>
      <c r="EX122" t="s">
        <v>222</v>
      </c>
      <c r="EY122" t="s">
        <v>222</v>
      </c>
      <c r="EZ122" t="s">
        <v>222</v>
      </c>
      <c r="FA122" t="s">
        <v>222</v>
      </c>
      <c r="FB122" t="s">
        <v>222</v>
      </c>
      <c r="FC122" t="s">
        <v>222</v>
      </c>
      <c r="FD122" t="s">
        <v>222</v>
      </c>
      <c r="FE122" t="s">
        <v>222</v>
      </c>
      <c r="FF122" t="s">
        <v>222</v>
      </c>
      <c r="FG122" t="s">
        <v>222</v>
      </c>
      <c r="FH122" t="s">
        <v>222</v>
      </c>
      <c r="FI122" t="s">
        <v>222</v>
      </c>
      <c r="FJ122" t="s">
        <v>222</v>
      </c>
      <c r="FK122" t="s">
        <v>222</v>
      </c>
      <c r="FL122" t="s">
        <v>222</v>
      </c>
      <c r="FM122" t="s">
        <v>222</v>
      </c>
      <c r="FN122" t="s">
        <v>222</v>
      </c>
      <c r="FO122" t="s">
        <v>222</v>
      </c>
      <c r="FP122" t="s">
        <v>222</v>
      </c>
      <c r="FQ122" t="s">
        <v>222</v>
      </c>
      <c r="FR122" t="s">
        <v>222</v>
      </c>
      <c r="FS122" t="s">
        <v>222</v>
      </c>
      <c r="FT122" t="s">
        <v>222</v>
      </c>
      <c r="FU122" t="s">
        <v>222</v>
      </c>
      <c r="FV122" t="s">
        <v>222</v>
      </c>
      <c r="FW122" t="s">
        <v>222</v>
      </c>
      <c r="FX122" t="s">
        <v>222</v>
      </c>
      <c r="FY122" t="s">
        <v>222</v>
      </c>
      <c r="FZ122" t="s">
        <v>222</v>
      </c>
      <c r="GA122" t="s">
        <v>222</v>
      </c>
      <c r="GB122" t="s">
        <v>222</v>
      </c>
      <c r="GC122" t="s">
        <v>222</v>
      </c>
      <c r="GD122" t="s">
        <v>222</v>
      </c>
      <c r="GE122" t="s">
        <v>222</v>
      </c>
      <c r="GF122" t="s">
        <v>222</v>
      </c>
      <c r="GG122" t="s">
        <v>222</v>
      </c>
      <c r="GH122" t="s">
        <v>222</v>
      </c>
      <c r="GI122" t="s">
        <v>222</v>
      </c>
      <c r="GJ122" t="s">
        <v>222</v>
      </c>
      <c r="GK122" t="s">
        <v>222</v>
      </c>
      <c r="GL122" t="s">
        <v>222</v>
      </c>
      <c r="GM122" t="s">
        <v>222</v>
      </c>
      <c r="GN122" t="s">
        <v>222</v>
      </c>
      <c r="GO122" t="s">
        <v>222</v>
      </c>
      <c r="GP122" t="s">
        <v>222</v>
      </c>
      <c r="GQ122" t="s">
        <v>222</v>
      </c>
      <c r="GR122" t="s">
        <v>222</v>
      </c>
      <c r="GS122" t="s">
        <v>222</v>
      </c>
      <c r="GT122" t="s">
        <v>222</v>
      </c>
      <c r="GU122" t="s">
        <v>222</v>
      </c>
      <c r="GV122" t="s">
        <v>222</v>
      </c>
      <c r="GW122" t="s">
        <v>222</v>
      </c>
      <c r="GX122" t="s">
        <v>222</v>
      </c>
      <c r="GY122" t="s">
        <v>222</v>
      </c>
      <c r="GZ122" t="s">
        <v>222</v>
      </c>
      <c r="HA122" t="s">
        <v>222</v>
      </c>
      <c r="HB122" t="s">
        <v>222</v>
      </c>
      <c r="HC122" t="s">
        <v>222</v>
      </c>
      <c r="HD122" t="s">
        <v>222</v>
      </c>
      <c r="HE122" t="s">
        <v>222</v>
      </c>
      <c r="HF122" t="s">
        <v>222</v>
      </c>
      <c r="HG122" t="s">
        <v>222</v>
      </c>
      <c r="HH122" t="s">
        <v>222</v>
      </c>
      <c r="HI122" t="s">
        <v>222</v>
      </c>
      <c r="HJ122" t="s">
        <v>222</v>
      </c>
      <c r="HK122" t="s">
        <v>222</v>
      </c>
      <c r="HL122" t="s">
        <v>222</v>
      </c>
      <c r="HM122" t="s">
        <v>222</v>
      </c>
      <c r="HN122" t="s">
        <v>222</v>
      </c>
    </row>
    <row r="123" spans="1:222" x14ac:dyDescent="0.35">
      <c r="A123" t="s">
        <v>246</v>
      </c>
      <c r="B123" s="1">
        <v>42552</v>
      </c>
      <c r="C123" s="1">
        <v>43400</v>
      </c>
      <c r="D123">
        <v>3</v>
      </c>
      <c r="E123" t="s">
        <v>222</v>
      </c>
      <c r="F123" t="s">
        <v>222</v>
      </c>
      <c r="G123" t="s">
        <v>222</v>
      </c>
      <c r="H123" t="s">
        <v>222</v>
      </c>
      <c r="I123" t="s">
        <v>222</v>
      </c>
      <c r="J123" t="s">
        <v>222</v>
      </c>
      <c r="K123" t="s">
        <v>222</v>
      </c>
      <c r="L123" t="s">
        <v>222</v>
      </c>
      <c r="M123" t="s">
        <v>222</v>
      </c>
      <c r="N123" t="s">
        <v>222</v>
      </c>
      <c r="O123" t="s">
        <v>222</v>
      </c>
      <c r="P123" t="s">
        <v>222</v>
      </c>
      <c r="Q123" t="s">
        <v>222</v>
      </c>
      <c r="R123" t="s">
        <v>222</v>
      </c>
      <c r="S123" t="s">
        <v>222</v>
      </c>
      <c r="T123" t="s">
        <v>222</v>
      </c>
      <c r="U123" t="s">
        <v>222</v>
      </c>
      <c r="V123" t="s">
        <v>222</v>
      </c>
      <c r="W123" t="s">
        <v>222</v>
      </c>
      <c r="X123" t="s">
        <v>222</v>
      </c>
      <c r="Y123" t="s">
        <v>222</v>
      </c>
      <c r="Z123" t="s">
        <v>222</v>
      </c>
      <c r="AA123" t="s">
        <v>222</v>
      </c>
      <c r="AB123" t="s">
        <v>222</v>
      </c>
      <c r="AC123" t="s">
        <v>222</v>
      </c>
      <c r="AD123" t="s">
        <v>222</v>
      </c>
      <c r="AE123" t="s">
        <v>222</v>
      </c>
      <c r="AF123" t="s">
        <v>222</v>
      </c>
      <c r="AG123" t="s">
        <v>222</v>
      </c>
      <c r="AH123" t="s">
        <v>222</v>
      </c>
      <c r="AI123" t="s">
        <v>222</v>
      </c>
      <c r="AJ123" t="s">
        <v>222</v>
      </c>
      <c r="AK123" t="s">
        <v>222</v>
      </c>
      <c r="AL123" t="s">
        <v>222</v>
      </c>
      <c r="AM123" t="s">
        <v>222</v>
      </c>
      <c r="AN123" t="s">
        <v>222</v>
      </c>
      <c r="AO123" t="s">
        <v>222</v>
      </c>
      <c r="AP123" t="s">
        <v>222</v>
      </c>
      <c r="AQ123" t="s">
        <v>222</v>
      </c>
      <c r="AR123" t="s">
        <v>222</v>
      </c>
      <c r="AS123" t="s">
        <v>222</v>
      </c>
      <c r="AT123" t="s">
        <v>222</v>
      </c>
      <c r="AU123" t="s">
        <v>222</v>
      </c>
      <c r="AV123" t="s">
        <v>222</v>
      </c>
      <c r="AW123" t="s">
        <v>222</v>
      </c>
      <c r="AX123" t="s">
        <v>222</v>
      </c>
      <c r="AY123" t="s">
        <v>222</v>
      </c>
      <c r="AZ123" t="s">
        <v>222</v>
      </c>
      <c r="BA123" t="s">
        <v>222</v>
      </c>
      <c r="BB123" t="s">
        <v>222</v>
      </c>
      <c r="BC123" t="s">
        <v>222</v>
      </c>
      <c r="BD123" t="s">
        <v>222</v>
      </c>
      <c r="BE123" t="s">
        <v>222</v>
      </c>
      <c r="BF123" t="s">
        <v>222</v>
      </c>
      <c r="BG123" t="s">
        <v>222</v>
      </c>
      <c r="BH123" t="s">
        <v>222</v>
      </c>
      <c r="BI123" t="s">
        <v>222</v>
      </c>
      <c r="BJ123" t="s">
        <v>222</v>
      </c>
      <c r="BK123" t="s">
        <v>222</v>
      </c>
      <c r="BL123" t="s">
        <v>222</v>
      </c>
      <c r="BM123" t="s">
        <v>222</v>
      </c>
      <c r="BN123" t="s">
        <v>222</v>
      </c>
      <c r="BO123" t="s">
        <v>222</v>
      </c>
      <c r="BP123" t="s">
        <v>222</v>
      </c>
      <c r="BQ123" t="s">
        <v>222</v>
      </c>
      <c r="BR123" t="s">
        <v>222</v>
      </c>
      <c r="BS123" t="s">
        <v>222</v>
      </c>
      <c r="BT123" t="s">
        <v>222</v>
      </c>
      <c r="BU123" t="s">
        <v>222</v>
      </c>
      <c r="BV123" t="s">
        <v>222</v>
      </c>
      <c r="BW123" t="s">
        <v>222</v>
      </c>
      <c r="BX123" t="s">
        <v>222</v>
      </c>
      <c r="BY123" t="s">
        <v>222</v>
      </c>
      <c r="BZ123" t="s">
        <v>222</v>
      </c>
      <c r="CA123" t="s">
        <v>222</v>
      </c>
      <c r="CB123" t="s">
        <v>222</v>
      </c>
      <c r="CC123" t="s">
        <v>222</v>
      </c>
      <c r="CD123" t="s">
        <v>222</v>
      </c>
      <c r="CE123" t="s">
        <v>222</v>
      </c>
      <c r="CF123" t="s">
        <v>222</v>
      </c>
      <c r="CG123" t="s">
        <v>222</v>
      </c>
      <c r="CH123" t="s">
        <v>222</v>
      </c>
      <c r="CI123" t="s">
        <v>222</v>
      </c>
      <c r="CJ123" t="s">
        <v>222</v>
      </c>
      <c r="CK123" t="s">
        <v>222</v>
      </c>
      <c r="CL123" t="s">
        <v>222</v>
      </c>
      <c r="CM123" t="s">
        <v>222</v>
      </c>
      <c r="CN123" t="s">
        <v>222</v>
      </c>
      <c r="CO123" t="s">
        <v>222</v>
      </c>
      <c r="CP123" t="s">
        <v>222</v>
      </c>
      <c r="CQ123" t="s">
        <v>222</v>
      </c>
      <c r="CR123" t="s">
        <v>222</v>
      </c>
      <c r="CS123" t="s">
        <v>222</v>
      </c>
      <c r="CT123" t="s">
        <v>222</v>
      </c>
      <c r="CU123" t="s">
        <v>222</v>
      </c>
      <c r="CV123" t="s">
        <v>222</v>
      </c>
      <c r="CW123" t="s">
        <v>222</v>
      </c>
      <c r="CX123" t="s">
        <v>222</v>
      </c>
      <c r="CY123" t="s">
        <v>222</v>
      </c>
      <c r="CZ123" t="s">
        <v>222</v>
      </c>
      <c r="DA123" t="s">
        <v>222</v>
      </c>
      <c r="DB123" t="s">
        <v>222</v>
      </c>
      <c r="DC123" t="s">
        <v>222</v>
      </c>
      <c r="DD123" t="s">
        <v>222</v>
      </c>
      <c r="DE123" t="s">
        <v>222</v>
      </c>
      <c r="DF123" t="s">
        <v>222</v>
      </c>
      <c r="DG123" t="s">
        <v>222</v>
      </c>
      <c r="DH123" t="s">
        <v>222</v>
      </c>
      <c r="DI123" t="s">
        <v>222</v>
      </c>
      <c r="DJ123" t="s">
        <v>222</v>
      </c>
      <c r="DK123" t="s">
        <v>222</v>
      </c>
      <c r="DL123" t="s">
        <v>222</v>
      </c>
      <c r="DM123" t="s">
        <v>222</v>
      </c>
      <c r="DN123" t="s">
        <v>222</v>
      </c>
      <c r="DO123" t="s">
        <v>222</v>
      </c>
      <c r="DP123" t="s">
        <v>222</v>
      </c>
      <c r="DQ123" t="s">
        <v>222</v>
      </c>
      <c r="DR123" t="s">
        <v>222</v>
      </c>
      <c r="DS123" t="s">
        <v>222</v>
      </c>
      <c r="DT123" t="s">
        <v>222</v>
      </c>
      <c r="DU123" t="s">
        <v>222</v>
      </c>
      <c r="DV123" t="s">
        <v>222</v>
      </c>
      <c r="DW123" t="s">
        <v>222</v>
      </c>
      <c r="DX123" t="s">
        <v>222</v>
      </c>
      <c r="DY123" t="s">
        <v>222</v>
      </c>
      <c r="DZ123" t="s">
        <v>222</v>
      </c>
      <c r="EA123" t="s">
        <v>222</v>
      </c>
      <c r="EB123" t="s">
        <v>222</v>
      </c>
      <c r="EC123" t="s">
        <v>222</v>
      </c>
      <c r="ED123" t="s">
        <v>222</v>
      </c>
      <c r="EE123" t="s">
        <v>222</v>
      </c>
      <c r="EF123" t="s">
        <v>222</v>
      </c>
      <c r="EG123" t="s">
        <v>222</v>
      </c>
      <c r="EH123" t="s">
        <v>222</v>
      </c>
      <c r="EI123" t="s">
        <v>222</v>
      </c>
      <c r="EJ123" t="s">
        <v>222</v>
      </c>
      <c r="EK123" t="s">
        <v>222</v>
      </c>
      <c r="EL123" t="s">
        <v>222</v>
      </c>
      <c r="EM123" t="s">
        <v>222</v>
      </c>
      <c r="EN123" t="s">
        <v>222</v>
      </c>
      <c r="EO123" t="s">
        <v>222</v>
      </c>
      <c r="EP123" t="s">
        <v>222</v>
      </c>
      <c r="EQ123" t="s">
        <v>222</v>
      </c>
      <c r="ER123" t="s">
        <v>222</v>
      </c>
      <c r="ES123" t="s">
        <v>222</v>
      </c>
      <c r="ET123" t="s">
        <v>222</v>
      </c>
      <c r="EU123" t="s">
        <v>222</v>
      </c>
      <c r="EV123" t="s">
        <v>222</v>
      </c>
      <c r="EW123" t="s">
        <v>222</v>
      </c>
      <c r="EX123" t="s">
        <v>222</v>
      </c>
      <c r="EY123" t="s">
        <v>222</v>
      </c>
      <c r="EZ123" t="s">
        <v>222</v>
      </c>
      <c r="FA123" t="s">
        <v>222</v>
      </c>
      <c r="FB123" t="s">
        <v>222</v>
      </c>
      <c r="FC123" t="s">
        <v>222</v>
      </c>
      <c r="FD123" t="s">
        <v>222</v>
      </c>
      <c r="FE123" t="s">
        <v>222</v>
      </c>
      <c r="FF123" t="s">
        <v>222</v>
      </c>
      <c r="FG123" t="s">
        <v>222</v>
      </c>
      <c r="FH123" t="s">
        <v>222</v>
      </c>
      <c r="FI123" t="s">
        <v>222</v>
      </c>
      <c r="FJ123" t="s">
        <v>222</v>
      </c>
      <c r="FK123" t="s">
        <v>222</v>
      </c>
      <c r="FL123" t="s">
        <v>222</v>
      </c>
      <c r="FM123" t="s">
        <v>222</v>
      </c>
      <c r="FN123" t="s">
        <v>222</v>
      </c>
      <c r="FO123" t="s">
        <v>222</v>
      </c>
      <c r="FP123" t="s">
        <v>222</v>
      </c>
      <c r="FQ123" t="s">
        <v>222</v>
      </c>
      <c r="FR123" t="s">
        <v>222</v>
      </c>
      <c r="FS123" t="s">
        <v>222</v>
      </c>
      <c r="FT123" t="s">
        <v>222</v>
      </c>
      <c r="FU123" t="s">
        <v>222</v>
      </c>
      <c r="FV123" t="s">
        <v>222</v>
      </c>
      <c r="FW123" t="s">
        <v>222</v>
      </c>
      <c r="FX123" t="s">
        <v>222</v>
      </c>
      <c r="FY123" t="s">
        <v>222</v>
      </c>
      <c r="FZ123" t="s">
        <v>222</v>
      </c>
      <c r="GA123" t="s">
        <v>222</v>
      </c>
      <c r="GB123" t="s">
        <v>222</v>
      </c>
      <c r="GC123" t="s">
        <v>222</v>
      </c>
      <c r="GD123" t="s">
        <v>222</v>
      </c>
      <c r="GE123" t="s">
        <v>222</v>
      </c>
      <c r="GF123" t="s">
        <v>222</v>
      </c>
      <c r="GG123" t="s">
        <v>222</v>
      </c>
      <c r="GH123" t="s">
        <v>222</v>
      </c>
      <c r="GI123" t="s">
        <v>222</v>
      </c>
      <c r="GJ123" t="s">
        <v>222</v>
      </c>
      <c r="GK123" t="s">
        <v>222</v>
      </c>
      <c r="GL123" t="s">
        <v>222</v>
      </c>
      <c r="GM123" t="s">
        <v>222</v>
      </c>
      <c r="GN123" t="s">
        <v>222</v>
      </c>
      <c r="GO123" t="s">
        <v>222</v>
      </c>
      <c r="GP123" t="s">
        <v>222</v>
      </c>
      <c r="GQ123" t="s">
        <v>222</v>
      </c>
      <c r="GR123" t="s">
        <v>222</v>
      </c>
      <c r="GS123" t="s">
        <v>222</v>
      </c>
      <c r="GT123" t="s">
        <v>222</v>
      </c>
      <c r="GU123" t="s">
        <v>222</v>
      </c>
      <c r="GV123" t="s">
        <v>222</v>
      </c>
      <c r="GW123" t="s">
        <v>222</v>
      </c>
      <c r="GX123" t="s">
        <v>222</v>
      </c>
      <c r="GY123" t="s">
        <v>222</v>
      </c>
      <c r="GZ123" t="s">
        <v>222</v>
      </c>
      <c r="HA123" t="s">
        <v>222</v>
      </c>
      <c r="HB123" t="s">
        <v>222</v>
      </c>
      <c r="HC123" t="s">
        <v>222</v>
      </c>
      <c r="HD123" t="s">
        <v>222</v>
      </c>
      <c r="HE123" t="s">
        <v>222</v>
      </c>
      <c r="HF123" t="s">
        <v>222</v>
      </c>
      <c r="HG123" t="s">
        <v>222</v>
      </c>
      <c r="HH123" t="s">
        <v>222</v>
      </c>
      <c r="HI123" t="s">
        <v>222</v>
      </c>
      <c r="HJ123" t="s">
        <v>222</v>
      </c>
      <c r="HK123" t="s">
        <v>222</v>
      </c>
      <c r="HL123" t="s">
        <v>222</v>
      </c>
      <c r="HM123" t="s">
        <v>222</v>
      </c>
      <c r="HN123" t="s">
        <v>222</v>
      </c>
    </row>
    <row r="124" spans="1:222" x14ac:dyDescent="0.35">
      <c r="A124" t="s">
        <v>246</v>
      </c>
      <c r="B124" s="1">
        <v>43401</v>
      </c>
      <c r="C124" s="1">
        <v>43646</v>
      </c>
      <c r="D124">
        <v>2</v>
      </c>
      <c r="E124">
        <v>1</v>
      </c>
      <c r="F124">
        <v>1</v>
      </c>
      <c r="G124">
        <v>0</v>
      </c>
      <c r="H124">
        <v>0</v>
      </c>
      <c r="I124">
        <v>0</v>
      </c>
      <c r="J124">
        <v>0</v>
      </c>
      <c r="K124">
        <v>0</v>
      </c>
      <c r="L124">
        <v>0</v>
      </c>
      <c r="M124">
        <v>1</v>
      </c>
      <c r="N124">
        <v>0</v>
      </c>
      <c r="O124">
        <v>0</v>
      </c>
      <c r="P124">
        <v>0</v>
      </c>
      <c r="Q124">
        <v>0</v>
      </c>
      <c r="R124">
        <v>0</v>
      </c>
      <c r="S124">
        <v>1</v>
      </c>
      <c r="T124">
        <v>0</v>
      </c>
      <c r="U124">
        <v>0</v>
      </c>
      <c r="V124">
        <v>0</v>
      </c>
      <c r="W124">
        <v>0</v>
      </c>
      <c r="X124">
        <v>0</v>
      </c>
      <c r="Y124">
        <v>0</v>
      </c>
      <c r="Z124">
        <v>0</v>
      </c>
      <c r="AA124">
        <v>0</v>
      </c>
      <c r="AB124">
        <v>0</v>
      </c>
      <c r="AC124">
        <v>0</v>
      </c>
      <c r="AD124">
        <v>0</v>
      </c>
      <c r="AE124">
        <v>0</v>
      </c>
      <c r="AF124">
        <v>0</v>
      </c>
      <c r="AG124">
        <v>0</v>
      </c>
      <c r="AH124">
        <v>1</v>
      </c>
      <c r="AI124">
        <v>0</v>
      </c>
      <c r="AJ124">
        <v>0</v>
      </c>
      <c r="AK124">
        <v>0</v>
      </c>
      <c r="AL124">
        <v>0</v>
      </c>
      <c r="AM124">
        <v>0</v>
      </c>
      <c r="AN124">
        <v>0</v>
      </c>
      <c r="AO124">
        <v>0</v>
      </c>
      <c r="AP124">
        <v>0</v>
      </c>
      <c r="AQ124">
        <v>0</v>
      </c>
      <c r="AR124">
        <v>0</v>
      </c>
      <c r="AS124">
        <v>0</v>
      </c>
      <c r="AT124">
        <v>1</v>
      </c>
      <c r="AU124">
        <v>0</v>
      </c>
      <c r="AV124">
        <v>0</v>
      </c>
      <c r="AW124">
        <v>0</v>
      </c>
      <c r="AX124">
        <v>0</v>
      </c>
      <c r="AY124">
        <v>0</v>
      </c>
      <c r="AZ124">
        <v>0</v>
      </c>
      <c r="BA124">
        <v>0</v>
      </c>
      <c r="BB124">
        <v>0</v>
      </c>
      <c r="BC124">
        <v>1</v>
      </c>
      <c r="BD124">
        <v>0</v>
      </c>
      <c r="BE124">
        <v>0</v>
      </c>
      <c r="BF124">
        <v>1</v>
      </c>
      <c r="BG124">
        <v>1</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1</v>
      </c>
      <c r="CD124">
        <v>1</v>
      </c>
      <c r="CE124">
        <v>0</v>
      </c>
      <c r="CF124">
        <v>0</v>
      </c>
      <c r="CG124">
        <v>0</v>
      </c>
      <c r="CH124">
        <v>0</v>
      </c>
      <c r="CI124">
        <v>0</v>
      </c>
      <c r="CJ124">
        <v>0</v>
      </c>
      <c r="CK124">
        <v>0</v>
      </c>
      <c r="CL124">
        <v>0</v>
      </c>
      <c r="CM124">
        <v>0</v>
      </c>
      <c r="CN124">
        <v>0</v>
      </c>
      <c r="CO124">
        <v>0</v>
      </c>
      <c r="CP124">
        <v>0</v>
      </c>
      <c r="CQ124">
        <v>0</v>
      </c>
      <c r="CR124">
        <v>0</v>
      </c>
      <c r="CS124">
        <v>1</v>
      </c>
      <c r="CT124">
        <v>1</v>
      </c>
      <c r="CU124">
        <v>0</v>
      </c>
      <c r="CV124">
        <v>0</v>
      </c>
      <c r="CW124">
        <v>0</v>
      </c>
      <c r="CX124">
        <v>0</v>
      </c>
      <c r="CY124">
        <v>0</v>
      </c>
      <c r="CZ124">
        <v>0</v>
      </c>
      <c r="DA124">
        <v>0</v>
      </c>
      <c r="DB124">
        <v>0</v>
      </c>
      <c r="DC124">
        <v>1</v>
      </c>
      <c r="DD124">
        <v>0</v>
      </c>
      <c r="DE124">
        <v>1</v>
      </c>
      <c r="DF124">
        <v>0</v>
      </c>
      <c r="DG124">
        <v>0</v>
      </c>
      <c r="DH124">
        <v>0</v>
      </c>
      <c r="DI124">
        <v>0</v>
      </c>
      <c r="DJ124">
        <v>0</v>
      </c>
      <c r="DK124">
        <v>0</v>
      </c>
      <c r="DL124">
        <v>1</v>
      </c>
      <c r="DM124">
        <v>0</v>
      </c>
      <c r="DN124">
        <v>0</v>
      </c>
      <c r="DO124">
        <v>0</v>
      </c>
      <c r="DP124">
        <v>0</v>
      </c>
      <c r="DQ124">
        <v>1</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1</v>
      </c>
      <c r="EM124">
        <v>0</v>
      </c>
      <c r="EN124">
        <v>0</v>
      </c>
      <c r="EO124">
        <v>0</v>
      </c>
      <c r="EP124">
        <v>0</v>
      </c>
      <c r="EQ124">
        <v>0</v>
      </c>
      <c r="ER124">
        <v>0</v>
      </c>
      <c r="ES124">
        <v>0</v>
      </c>
      <c r="ET124">
        <v>0</v>
      </c>
      <c r="EU124">
        <v>0</v>
      </c>
      <c r="EV124">
        <v>0</v>
      </c>
      <c r="EW124">
        <v>0</v>
      </c>
      <c r="EX124">
        <v>0</v>
      </c>
      <c r="EY124">
        <v>0</v>
      </c>
      <c r="EZ124">
        <v>0</v>
      </c>
      <c r="FA124">
        <v>0</v>
      </c>
      <c r="FB124">
        <v>1</v>
      </c>
      <c r="FC124">
        <v>1</v>
      </c>
      <c r="FD124">
        <v>0</v>
      </c>
      <c r="FE124">
        <v>0</v>
      </c>
      <c r="FF124">
        <v>0</v>
      </c>
      <c r="FG124">
        <v>0</v>
      </c>
      <c r="FH124">
        <v>0</v>
      </c>
      <c r="FI124">
        <v>0</v>
      </c>
      <c r="FJ124">
        <v>0</v>
      </c>
      <c r="FK124">
        <v>0</v>
      </c>
      <c r="FL124">
        <v>1</v>
      </c>
      <c r="FM124">
        <v>0</v>
      </c>
      <c r="FN124">
        <v>0</v>
      </c>
      <c r="FO124">
        <v>1</v>
      </c>
      <c r="FP124">
        <v>1</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1</v>
      </c>
      <c r="GM124">
        <v>1</v>
      </c>
      <c r="GN124">
        <v>0</v>
      </c>
      <c r="GO124">
        <v>0</v>
      </c>
      <c r="GP124">
        <v>0</v>
      </c>
      <c r="GQ124">
        <v>0</v>
      </c>
      <c r="GR124">
        <v>0</v>
      </c>
      <c r="GS124">
        <v>0</v>
      </c>
      <c r="GT124">
        <v>0</v>
      </c>
      <c r="GU124">
        <v>0</v>
      </c>
      <c r="GV124">
        <v>0</v>
      </c>
      <c r="GW124">
        <v>0</v>
      </c>
      <c r="GX124">
        <v>0</v>
      </c>
      <c r="GY124">
        <v>0</v>
      </c>
      <c r="GZ124">
        <v>0</v>
      </c>
      <c r="HA124">
        <v>0</v>
      </c>
      <c r="HB124">
        <v>1</v>
      </c>
      <c r="HC124">
        <v>1</v>
      </c>
      <c r="HD124">
        <v>0</v>
      </c>
      <c r="HE124">
        <v>0</v>
      </c>
      <c r="HF124">
        <v>0</v>
      </c>
      <c r="HG124">
        <v>0</v>
      </c>
      <c r="HH124">
        <v>0</v>
      </c>
      <c r="HI124">
        <v>0</v>
      </c>
      <c r="HJ124">
        <v>0</v>
      </c>
      <c r="HK124">
        <v>0</v>
      </c>
      <c r="HL124">
        <v>1</v>
      </c>
      <c r="HM124">
        <v>0</v>
      </c>
      <c r="HN124">
        <v>0</v>
      </c>
    </row>
    <row r="125" spans="1:222" x14ac:dyDescent="0.35">
      <c r="A125" t="s">
        <v>246</v>
      </c>
      <c r="B125" s="1">
        <v>43647</v>
      </c>
      <c r="C125" s="1">
        <v>43701</v>
      </c>
      <c r="D125">
        <v>2</v>
      </c>
      <c r="E125">
        <v>1</v>
      </c>
      <c r="F125">
        <v>1</v>
      </c>
      <c r="G125">
        <v>0</v>
      </c>
      <c r="H125">
        <v>0</v>
      </c>
      <c r="I125">
        <v>0</v>
      </c>
      <c r="J125">
        <v>0</v>
      </c>
      <c r="K125">
        <v>0</v>
      </c>
      <c r="L125">
        <v>0</v>
      </c>
      <c r="M125">
        <v>1</v>
      </c>
      <c r="N125">
        <v>0</v>
      </c>
      <c r="O125">
        <v>0</v>
      </c>
      <c r="P125">
        <v>0</v>
      </c>
      <c r="Q125">
        <v>0</v>
      </c>
      <c r="R125">
        <v>0</v>
      </c>
      <c r="S125">
        <v>1</v>
      </c>
      <c r="T125">
        <v>0</v>
      </c>
      <c r="U125">
        <v>0</v>
      </c>
      <c r="V125">
        <v>0</v>
      </c>
      <c r="W125">
        <v>0</v>
      </c>
      <c r="X125">
        <v>0</v>
      </c>
      <c r="Y125">
        <v>0</v>
      </c>
      <c r="Z125">
        <v>0</v>
      </c>
      <c r="AA125">
        <v>0</v>
      </c>
      <c r="AB125">
        <v>0</v>
      </c>
      <c r="AC125">
        <v>0</v>
      </c>
      <c r="AD125">
        <v>0</v>
      </c>
      <c r="AE125">
        <v>0</v>
      </c>
      <c r="AF125">
        <v>0</v>
      </c>
      <c r="AG125">
        <v>0</v>
      </c>
      <c r="AH125">
        <v>1</v>
      </c>
      <c r="AI125">
        <v>0</v>
      </c>
      <c r="AJ125">
        <v>0</v>
      </c>
      <c r="AK125">
        <v>0</v>
      </c>
      <c r="AL125">
        <v>0</v>
      </c>
      <c r="AM125">
        <v>0</v>
      </c>
      <c r="AN125">
        <v>0</v>
      </c>
      <c r="AO125">
        <v>0</v>
      </c>
      <c r="AP125">
        <v>0</v>
      </c>
      <c r="AQ125">
        <v>0</v>
      </c>
      <c r="AR125">
        <v>0</v>
      </c>
      <c r="AS125">
        <v>0</v>
      </c>
      <c r="AT125">
        <v>1</v>
      </c>
      <c r="AU125">
        <v>0</v>
      </c>
      <c r="AV125">
        <v>0</v>
      </c>
      <c r="AW125">
        <v>0</v>
      </c>
      <c r="AX125">
        <v>0</v>
      </c>
      <c r="AY125">
        <v>0</v>
      </c>
      <c r="AZ125">
        <v>0</v>
      </c>
      <c r="BA125">
        <v>0</v>
      </c>
      <c r="BB125">
        <v>0</v>
      </c>
      <c r="BC125">
        <v>1</v>
      </c>
      <c r="BD125">
        <v>0</v>
      </c>
      <c r="BE125">
        <v>0</v>
      </c>
      <c r="BF125">
        <v>1</v>
      </c>
      <c r="BG125">
        <v>1</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1</v>
      </c>
      <c r="CD125">
        <v>1</v>
      </c>
      <c r="CE125">
        <v>0</v>
      </c>
      <c r="CF125">
        <v>0</v>
      </c>
      <c r="CG125">
        <v>0</v>
      </c>
      <c r="CH125">
        <v>0</v>
      </c>
      <c r="CI125">
        <v>0</v>
      </c>
      <c r="CJ125">
        <v>0</v>
      </c>
      <c r="CK125">
        <v>0</v>
      </c>
      <c r="CL125">
        <v>0</v>
      </c>
      <c r="CM125">
        <v>0</v>
      </c>
      <c r="CN125">
        <v>0</v>
      </c>
      <c r="CO125">
        <v>0</v>
      </c>
      <c r="CP125">
        <v>0</v>
      </c>
      <c r="CQ125">
        <v>0</v>
      </c>
      <c r="CR125">
        <v>0</v>
      </c>
      <c r="CS125">
        <v>1</v>
      </c>
      <c r="CT125">
        <v>1</v>
      </c>
      <c r="CU125">
        <v>0</v>
      </c>
      <c r="CV125">
        <v>0</v>
      </c>
      <c r="CW125">
        <v>0</v>
      </c>
      <c r="CX125">
        <v>0</v>
      </c>
      <c r="CY125">
        <v>0</v>
      </c>
      <c r="CZ125">
        <v>0</v>
      </c>
      <c r="DA125">
        <v>0</v>
      </c>
      <c r="DB125">
        <v>0</v>
      </c>
      <c r="DC125">
        <v>1</v>
      </c>
      <c r="DD125">
        <v>0</v>
      </c>
      <c r="DE125">
        <v>1</v>
      </c>
      <c r="DF125">
        <v>0</v>
      </c>
      <c r="DG125">
        <v>0</v>
      </c>
      <c r="DH125">
        <v>0</v>
      </c>
      <c r="DI125">
        <v>0</v>
      </c>
      <c r="DJ125">
        <v>0</v>
      </c>
      <c r="DK125">
        <v>0</v>
      </c>
      <c r="DL125">
        <v>1</v>
      </c>
      <c r="DM125">
        <v>0</v>
      </c>
      <c r="DN125">
        <v>0</v>
      </c>
      <c r="DO125">
        <v>0</v>
      </c>
      <c r="DP125">
        <v>0</v>
      </c>
      <c r="DQ125">
        <v>1</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1</v>
      </c>
      <c r="EM125">
        <v>0</v>
      </c>
      <c r="EN125">
        <v>0</v>
      </c>
      <c r="EO125">
        <v>0</v>
      </c>
      <c r="EP125">
        <v>0</v>
      </c>
      <c r="EQ125">
        <v>0</v>
      </c>
      <c r="ER125">
        <v>0</v>
      </c>
      <c r="ES125">
        <v>0</v>
      </c>
      <c r="ET125">
        <v>0</v>
      </c>
      <c r="EU125">
        <v>0</v>
      </c>
      <c r="EV125">
        <v>0</v>
      </c>
      <c r="EW125">
        <v>0</v>
      </c>
      <c r="EX125">
        <v>0</v>
      </c>
      <c r="EY125">
        <v>0</v>
      </c>
      <c r="EZ125">
        <v>0</v>
      </c>
      <c r="FA125">
        <v>0</v>
      </c>
      <c r="FB125">
        <v>1</v>
      </c>
      <c r="FC125">
        <v>1</v>
      </c>
      <c r="FD125">
        <v>0</v>
      </c>
      <c r="FE125">
        <v>0</v>
      </c>
      <c r="FF125">
        <v>0</v>
      </c>
      <c r="FG125">
        <v>0</v>
      </c>
      <c r="FH125">
        <v>0</v>
      </c>
      <c r="FI125">
        <v>0</v>
      </c>
      <c r="FJ125">
        <v>0</v>
      </c>
      <c r="FK125">
        <v>0</v>
      </c>
      <c r="FL125">
        <v>1</v>
      </c>
      <c r="FM125">
        <v>0</v>
      </c>
      <c r="FN125">
        <v>0</v>
      </c>
      <c r="FO125">
        <v>1</v>
      </c>
      <c r="FP125">
        <v>1</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1</v>
      </c>
      <c r="GM125">
        <v>1</v>
      </c>
      <c r="GN125">
        <v>0</v>
      </c>
      <c r="GO125">
        <v>0</v>
      </c>
      <c r="GP125">
        <v>0</v>
      </c>
      <c r="GQ125">
        <v>0</v>
      </c>
      <c r="GR125">
        <v>0</v>
      </c>
      <c r="GS125">
        <v>0</v>
      </c>
      <c r="GT125">
        <v>0</v>
      </c>
      <c r="GU125">
        <v>0</v>
      </c>
      <c r="GV125">
        <v>0</v>
      </c>
      <c r="GW125">
        <v>0</v>
      </c>
      <c r="GX125">
        <v>0</v>
      </c>
      <c r="GY125">
        <v>0</v>
      </c>
      <c r="GZ125">
        <v>0</v>
      </c>
      <c r="HA125">
        <v>0</v>
      </c>
      <c r="HB125">
        <v>1</v>
      </c>
      <c r="HC125">
        <v>1</v>
      </c>
      <c r="HD125">
        <v>0</v>
      </c>
      <c r="HE125">
        <v>0</v>
      </c>
      <c r="HF125">
        <v>0</v>
      </c>
      <c r="HG125">
        <v>0</v>
      </c>
      <c r="HH125">
        <v>0</v>
      </c>
      <c r="HI125">
        <v>0</v>
      </c>
      <c r="HJ125">
        <v>0</v>
      </c>
      <c r="HK125">
        <v>0</v>
      </c>
      <c r="HL125">
        <v>1</v>
      </c>
      <c r="HM125">
        <v>0</v>
      </c>
      <c r="HN125">
        <v>0</v>
      </c>
    </row>
    <row r="126" spans="1:222" x14ac:dyDescent="0.35">
      <c r="A126" t="s">
        <v>246</v>
      </c>
      <c r="B126" s="1">
        <v>43702</v>
      </c>
      <c r="C126" s="1">
        <v>43830</v>
      </c>
      <c r="D126">
        <v>2</v>
      </c>
      <c r="E126">
        <v>1</v>
      </c>
      <c r="F126">
        <v>1</v>
      </c>
      <c r="G126">
        <v>0</v>
      </c>
      <c r="H126">
        <v>0</v>
      </c>
      <c r="I126">
        <v>0</v>
      </c>
      <c r="J126">
        <v>0</v>
      </c>
      <c r="K126">
        <v>0</v>
      </c>
      <c r="L126">
        <v>0</v>
      </c>
      <c r="M126">
        <v>1</v>
      </c>
      <c r="N126">
        <v>0</v>
      </c>
      <c r="O126">
        <v>0</v>
      </c>
      <c r="P126">
        <v>0</v>
      </c>
      <c r="Q126">
        <v>0</v>
      </c>
      <c r="R126">
        <v>0</v>
      </c>
      <c r="S126">
        <v>1</v>
      </c>
      <c r="T126">
        <v>0</v>
      </c>
      <c r="U126">
        <v>0</v>
      </c>
      <c r="V126">
        <v>0</v>
      </c>
      <c r="W126">
        <v>0</v>
      </c>
      <c r="X126">
        <v>0</v>
      </c>
      <c r="Y126">
        <v>0</v>
      </c>
      <c r="Z126">
        <v>0</v>
      </c>
      <c r="AA126">
        <v>0</v>
      </c>
      <c r="AB126">
        <v>0</v>
      </c>
      <c r="AC126">
        <v>0</v>
      </c>
      <c r="AD126">
        <v>0</v>
      </c>
      <c r="AE126">
        <v>0</v>
      </c>
      <c r="AF126">
        <v>0</v>
      </c>
      <c r="AG126">
        <v>0</v>
      </c>
      <c r="AH126">
        <v>1</v>
      </c>
      <c r="AI126">
        <v>0</v>
      </c>
      <c r="AJ126">
        <v>0</v>
      </c>
      <c r="AK126">
        <v>0</v>
      </c>
      <c r="AL126">
        <v>0</v>
      </c>
      <c r="AM126">
        <v>0</v>
      </c>
      <c r="AN126">
        <v>0</v>
      </c>
      <c r="AO126">
        <v>0</v>
      </c>
      <c r="AP126">
        <v>0</v>
      </c>
      <c r="AQ126">
        <v>0</v>
      </c>
      <c r="AR126">
        <v>0</v>
      </c>
      <c r="AS126">
        <v>0</v>
      </c>
      <c r="AT126">
        <v>1</v>
      </c>
      <c r="AU126">
        <v>0</v>
      </c>
      <c r="AV126">
        <v>0</v>
      </c>
      <c r="AW126">
        <v>0</v>
      </c>
      <c r="AX126">
        <v>0</v>
      </c>
      <c r="AY126">
        <v>0</v>
      </c>
      <c r="AZ126">
        <v>0</v>
      </c>
      <c r="BA126">
        <v>0</v>
      </c>
      <c r="BB126">
        <v>0</v>
      </c>
      <c r="BC126">
        <v>1</v>
      </c>
      <c r="BD126">
        <v>0</v>
      </c>
      <c r="BE126">
        <v>0</v>
      </c>
      <c r="BF126">
        <v>1</v>
      </c>
      <c r="BG126">
        <v>1</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1</v>
      </c>
      <c r="CD126">
        <v>1</v>
      </c>
      <c r="CE126">
        <v>0</v>
      </c>
      <c r="CF126">
        <v>0</v>
      </c>
      <c r="CG126">
        <v>0</v>
      </c>
      <c r="CH126">
        <v>0</v>
      </c>
      <c r="CI126">
        <v>0</v>
      </c>
      <c r="CJ126">
        <v>0</v>
      </c>
      <c r="CK126">
        <v>0</v>
      </c>
      <c r="CL126">
        <v>0</v>
      </c>
      <c r="CM126">
        <v>0</v>
      </c>
      <c r="CN126">
        <v>0</v>
      </c>
      <c r="CO126">
        <v>0</v>
      </c>
      <c r="CP126">
        <v>0</v>
      </c>
      <c r="CQ126">
        <v>0</v>
      </c>
      <c r="CR126">
        <v>0</v>
      </c>
      <c r="CS126">
        <v>1</v>
      </c>
      <c r="CT126">
        <v>1</v>
      </c>
      <c r="CU126">
        <v>0</v>
      </c>
      <c r="CV126">
        <v>0</v>
      </c>
      <c r="CW126">
        <v>0</v>
      </c>
      <c r="CX126">
        <v>0</v>
      </c>
      <c r="CY126">
        <v>0</v>
      </c>
      <c r="CZ126">
        <v>0</v>
      </c>
      <c r="DA126">
        <v>0</v>
      </c>
      <c r="DB126">
        <v>0</v>
      </c>
      <c r="DC126">
        <v>1</v>
      </c>
      <c r="DD126">
        <v>0</v>
      </c>
      <c r="DE126">
        <v>1</v>
      </c>
      <c r="DF126">
        <v>0</v>
      </c>
      <c r="DG126">
        <v>0</v>
      </c>
      <c r="DH126">
        <v>0</v>
      </c>
      <c r="DI126">
        <v>0</v>
      </c>
      <c r="DJ126">
        <v>0</v>
      </c>
      <c r="DK126">
        <v>0</v>
      </c>
      <c r="DL126">
        <v>1</v>
      </c>
      <c r="DM126">
        <v>0</v>
      </c>
      <c r="DN126">
        <v>0</v>
      </c>
      <c r="DO126">
        <v>0</v>
      </c>
      <c r="DP126">
        <v>0</v>
      </c>
      <c r="DQ126">
        <v>1</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1</v>
      </c>
      <c r="EM126">
        <v>0</v>
      </c>
      <c r="EN126">
        <v>0</v>
      </c>
      <c r="EO126">
        <v>0</v>
      </c>
      <c r="EP126">
        <v>0</v>
      </c>
      <c r="EQ126">
        <v>0</v>
      </c>
      <c r="ER126">
        <v>0</v>
      </c>
      <c r="ES126">
        <v>0</v>
      </c>
      <c r="ET126">
        <v>0</v>
      </c>
      <c r="EU126">
        <v>0</v>
      </c>
      <c r="EV126">
        <v>0</v>
      </c>
      <c r="EW126">
        <v>0</v>
      </c>
      <c r="EX126">
        <v>0</v>
      </c>
      <c r="EY126">
        <v>0</v>
      </c>
      <c r="EZ126">
        <v>0</v>
      </c>
      <c r="FA126">
        <v>0</v>
      </c>
      <c r="FB126">
        <v>1</v>
      </c>
      <c r="FC126">
        <v>1</v>
      </c>
      <c r="FD126">
        <v>0</v>
      </c>
      <c r="FE126">
        <v>0</v>
      </c>
      <c r="FF126">
        <v>0</v>
      </c>
      <c r="FG126">
        <v>0</v>
      </c>
      <c r="FH126">
        <v>0</v>
      </c>
      <c r="FI126">
        <v>0</v>
      </c>
      <c r="FJ126">
        <v>0</v>
      </c>
      <c r="FK126">
        <v>0</v>
      </c>
      <c r="FL126">
        <v>1</v>
      </c>
      <c r="FM126">
        <v>0</v>
      </c>
      <c r="FN126">
        <v>0</v>
      </c>
      <c r="FO126">
        <v>1</v>
      </c>
      <c r="FP126">
        <v>1</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1</v>
      </c>
      <c r="GM126">
        <v>1</v>
      </c>
      <c r="GN126">
        <v>0</v>
      </c>
      <c r="GO126">
        <v>0</v>
      </c>
      <c r="GP126">
        <v>0</v>
      </c>
      <c r="GQ126">
        <v>0</v>
      </c>
      <c r="GR126">
        <v>0</v>
      </c>
      <c r="GS126">
        <v>0</v>
      </c>
      <c r="GT126">
        <v>0</v>
      </c>
      <c r="GU126">
        <v>0</v>
      </c>
      <c r="GV126">
        <v>0</v>
      </c>
      <c r="GW126">
        <v>0</v>
      </c>
      <c r="GX126">
        <v>0</v>
      </c>
      <c r="GY126">
        <v>0</v>
      </c>
      <c r="GZ126">
        <v>0</v>
      </c>
      <c r="HA126">
        <v>0</v>
      </c>
      <c r="HB126">
        <v>1</v>
      </c>
      <c r="HC126">
        <v>1</v>
      </c>
      <c r="HD126">
        <v>0</v>
      </c>
      <c r="HE126">
        <v>0</v>
      </c>
      <c r="HF126">
        <v>0</v>
      </c>
      <c r="HG126">
        <v>0</v>
      </c>
      <c r="HH126">
        <v>0</v>
      </c>
      <c r="HI126">
        <v>0</v>
      </c>
      <c r="HJ126">
        <v>0</v>
      </c>
      <c r="HK126">
        <v>0</v>
      </c>
      <c r="HL126">
        <v>1</v>
      </c>
      <c r="HM126">
        <v>0</v>
      </c>
      <c r="HN126">
        <v>0</v>
      </c>
    </row>
    <row r="127" spans="1:222" x14ac:dyDescent="0.35">
      <c r="A127" t="s">
        <v>247</v>
      </c>
      <c r="B127" s="1">
        <v>41640</v>
      </c>
      <c r="C127" s="1">
        <v>43339</v>
      </c>
      <c r="D127">
        <v>3</v>
      </c>
      <c r="E127" t="s">
        <v>222</v>
      </c>
      <c r="F127" t="s">
        <v>222</v>
      </c>
      <c r="G127" t="s">
        <v>222</v>
      </c>
      <c r="H127" t="s">
        <v>222</v>
      </c>
      <c r="I127" t="s">
        <v>222</v>
      </c>
      <c r="J127" t="s">
        <v>222</v>
      </c>
      <c r="K127" t="s">
        <v>222</v>
      </c>
      <c r="L127" t="s">
        <v>222</v>
      </c>
      <c r="M127" t="s">
        <v>222</v>
      </c>
      <c r="N127" t="s">
        <v>222</v>
      </c>
      <c r="O127" t="s">
        <v>222</v>
      </c>
      <c r="P127" t="s">
        <v>222</v>
      </c>
      <c r="Q127" t="s">
        <v>222</v>
      </c>
      <c r="R127" t="s">
        <v>222</v>
      </c>
      <c r="S127" t="s">
        <v>222</v>
      </c>
      <c r="T127" t="s">
        <v>222</v>
      </c>
      <c r="U127" t="s">
        <v>222</v>
      </c>
      <c r="V127" t="s">
        <v>222</v>
      </c>
      <c r="W127" t="s">
        <v>222</v>
      </c>
      <c r="X127" t="s">
        <v>222</v>
      </c>
      <c r="Y127" t="s">
        <v>222</v>
      </c>
      <c r="Z127" t="s">
        <v>222</v>
      </c>
      <c r="AA127" t="s">
        <v>222</v>
      </c>
      <c r="AB127" t="s">
        <v>222</v>
      </c>
      <c r="AC127" t="s">
        <v>222</v>
      </c>
      <c r="AD127" t="s">
        <v>222</v>
      </c>
      <c r="AE127" t="s">
        <v>222</v>
      </c>
      <c r="AF127" t="s">
        <v>222</v>
      </c>
      <c r="AG127" t="s">
        <v>222</v>
      </c>
      <c r="AH127" t="s">
        <v>222</v>
      </c>
      <c r="AI127" t="s">
        <v>222</v>
      </c>
      <c r="AJ127" t="s">
        <v>222</v>
      </c>
      <c r="AK127" t="s">
        <v>222</v>
      </c>
      <c r="AL127" t="s">
        <v>222</v>
      </c>
      <c r="AM127" t="s">
        <v>222</v>
      </c>
      <c r="AN127" t="s">
        <v>222</v>
      </c>
      <c r="AO127" t="s">
        <v>222</v>
      </c>
      <c r="AP127" t="s">
        <v>222</v>
      </c>
      <c r="AQ127" t="s">
        <v>222</v>
      </c>
      <c r="AR127" t="s">
        <v>222</v>
      </c>
      <c r="AS127" t="s">
        <v>222</v>
      </c>
      <c r="AT127" t="s">
        <v>222</v>
      </c>
      <c r="AU127" t="s">
        <v>222</v>
      </c>
      <c r="AV127" t="s">
        <v>222</v>
      </c>
      <c r="AW127" t="s">
        <v>222</v>
      </c>
      <c r="AX127" t="s">
        <v>222</v>
      </c>
      <c r="AY127" t="s">
        <v>222</v>
      </c>
      <c r="AZ127" t="s">
        <v>222</v>
      </c>
      <c r="BA127" t="s">
        <v>222</v>
      </c>
      <c r="BB127" t="s">
        <v>222</v>
      </c>
      <c r="BC127" t="s">
        <v>222</v>
      </c>
      <c r="BD127" t="s">
        <v>222</v>
      </c>
      <c r="BE127" t="s">
        <v>222</v>
      </c>
      <c r="BF127" t="s">
        <v>222</v>
      </c>
      <c r="BG127" t="s">
        <v>222</v>
      </c>
      <c r="BH127" t="s">
        <v>222</v>
      </c>
      <c r="BI127" t="s">
        <v>222</v>
      </c>
      <c r="BJ127" t="s">
        <v>222</v>
      </c>
      <c r="BK127" t="s">
        <v>222</v>
      </c>
      <c r="BL127" t="s">
        <v>222</v>
      </c>
      <c r="BM127" t="s">
        <v>222</v>
      </c>
      <c r="BN127" t="s">
        <v>222</v>
      </c>
      <c r="BO127" t="s">
        <v>222</v>
      </c>
      <c r="BP127" t="s">
        <v>222</v>
      </c>
      <c r="BQ127" t="s">
        <v>222</v>
      </c>
      <c r="BR127" t="s">
        <v>222</v>
      </c>
      <c r="BS127" t="s">
        <v>222</v>
      </c>
      <c r="BT127" t="s">
        <v>222</v>
      </c>
      <c r="BU127" t="s">
        <v>222</v>
      </c>
      <c r="BV127" t="s">
        <v>222</v>
      </c>
      <c r="BW127" t="s">
        <v>222</v>
      </c>
      <c r="BX127" t="s">
        <v>222</v>
      </c>
      <c r="BY127" t="s">
        <v>222</v>
      </c>
      <c r="BZ127" t="s">
        <v>222</v>
      </c>
      <c r="CA127" t="s">
        <v>222</v>
      </c>
      <c r="CB127" t="s">
        <v>222</v>
      </c>
      <c r="CC127" t="s">
        <v>222</v>
      </c>
      <c r="CD127" t="s">
        <v>222</v>
      </c>
      <c r="CE127" t="s">
        <v>222</v>
      </c>
      <c r="CF127" t="s">
        <v>222</v>
      </c>
      <c r="CG127" t="s">
        <v>222</v>
      </c>
      <c r="CH127" t="s">
        <v>222</v>
      </c>
      <c r="CI127" t="s">
        <v>222</v>
      </c>
      <c r="CJ127" t="s">
        <v>222</v>
      </c>
      <c r="CK127" t="s">
        <v>222</v>
      </c>
      <c r="CL127" t="s">
        <v>222</v>
      </c>
      <c r="CM127" t="s">
        <v>222</v>
      </c>
      <c r="CN127" t="s">
        <v>222</v>
      </c>
      <c r="CO127" t="s">
        <v>222</v>
      </c>
      <c r="CP127" t="s">
        <v>222</v>
      </c>
      <c r="CQ127" t="s">
        <v>222</v>
      </c>
      <c r="CR127" t="s">
        <v>222</v>
      </c>
      <c r="CS127" t="s">
        <v>222</v>
      </c>
      <c r="CT127" t="s">
        <v>222</v>
      </c>
      <c r="CU127" t="s">
        <v>222</v>
      </c>
      <c r="CV127" t="s">
        <v>222</v>
      </c>
      <c r="CW127" t="s">
        <v>222</v>
      </c>
      <c r="CX127" t="s">
        <v>222</v>
      </c>
      <c r="CY127" t="s">
        <v>222</v>
      </c>
      <c r="CZ127" t="s">
        <v>222</v>
      </c>
      <c r="DA127" t="s">
        <v>222</v>
      </c>
      <c r="DB127" t="s">
        <v>222</v>
      </c>
      <c r="DC127" t="s">
        <v>222</v>
      </c>
      <c r="DD127" t="s">
        <v>222</v>
      </c>
      <c r="DE127" t="s">
        <v>222</v>
      </c>
      <c r="DF127" t="s">
        <v>222</v>
      </c>
      <c r="DG127" t="s">
        <v>222</v>
      </c>
      <c r="DH127" t="s">
        <v>222</v>
      </c>
      <c r="DI127" t="s">
        <v>222</v>
      </c>
      <c r="DJ127" t="s">
        <v>222</v>
      </c>
      <c r="DK127" t="s">
        <v>222</v>
      </c>
      <c r="DL127" t="s">
        <v>222</v>
      </c>
      <c r="DM127" t="s">
        <v>222</v>
      </c>
      <c r="DN127" t="s">
        <v>222</v>
      </c>
      <c r="DO127" t="s">
        <v>222</v>
      </c>
      <c r="DP127" t="s">
        <v>222</v>
      </c>
      <c r="DQ127" t="s">
        <v>222</v>
      </c>
      <c r="DR127" t="s">
        <v>222</v>
      </c>
      <c r="DS127" t="s">
        <v>222</v>
      </c>
      <c r="DT127" t="s">
        <v>222</v>
      </c>
      <c r="DU127" t="s">
        <v>222</v>
      </c>
      <c r="DV127" t="s">
        <v>222</v>
      </c>
      <c r="DW127" t="s">
        <v>222</v>
      </c>
      <c r="DX127" t="s">
        <v>222</v>
      </c>
      <c r="DY127" t="s">
        <v>222</v>
      </c>
      <c r="DZ127" t="s">
        <v>222</v>
      </c>
      <c r="EA127" t="s">
        <v>222</v>
      </c>
      <c r="EB127" t="s">
        <v>222</v>
      </c>
      <c r="EC127" t="s">
        <v>222</v>
      </c>
      <c r="ED127" t="s">
        <v>222</v>
      </c>
      <c r="EE127" t="s">
        <v>222</v>
      </c>
      <c r="EF127" t="s">
        <v>222</v>
      </c>
      <c r="EG127" t="s">
        <v>222</v>
      </c>
      <c r="EH127" t="s">
        <v>222</v>
      </c>
      <c r="EI127" t="s">
        <v>222</v>
      </c>
      <c r="EJ127" t="s">
        <v>222</v>
      </c>
      <c r="EK127" t="s">
        <v>222</v>
      </c>
      <c r="EL127" t="s">
        <v>222</v>
      </c>
      <c r="EM127" t="s">
        <v>222</v>
      </c>
      <c r="EN127" t="s">
        <v>222</v>
      </c>
      <c r="EO127" t="s">
        <v>222</v>
      </c>
      <c r="EP127" t="s">
        <v>222</v>
      </c>
      <c r="EQ127" t="s">
        <v>222</v>
      </c>
      <c r="ER127" t="s">
        <v>222</v>
      </c>
      <c r="ES127" t="s">
        <v>222</v>
      </c>
      <c r="ET127" t="s">
        <v>222</v>
      </c>
      <c r="EU127" t="s">
        <v>222</v>
      </c>
      <c r="EV127" t="s">
        <v>222</v>
      </c>
      <c r="EW127" t="s">
        <v>222</v>
      </c>
      <c r="EX127" t="s">
        <v>222</v>
      </c>
      <c r="EY127" t="s">
        <v>222</v>
      </c>
      <c r="EZ127" t="s">
        <v>222</v>
      </c>
      <c r="FA127" t="s">
        <v>222</v>
      </c>
      <c r="FB127" t="s">
        <v>222</v>
      </c>
      <c r="FC127" t="s">
        <v>222</v>
      </c>
      <c r="FD127" t="s">
        <v>222</v>
      </c>
      <c r="FE127" t="s">
        <v>222</v>
      </c>
      <c r="FF127" t="s">
        <v>222</v>
      </c>
      <c r="FG127" t="s">
        <v>222</v>
      </c>
      <c r="FH127" t="s">
        <v>222</v>
      </c>
      <c r="FI127" t="s">
        <v>222</v>
      </c>
      <c r="FJ127" t="s">
        <v>222</v>
      </c>
      <c r="FK127" t="s">
        <v>222</v>
      </c>
      <c r="FL127" t="s">
        <v>222</v>
      </c>
      <c r="FM127" t="s">
        <v>222</v>
      </c>
      <c r="FN127" t="s">
        <v>222</v>
      </c>
      <c r="FO127" t="s">
        <v>222</v>
      </c>
      <c r="FP127" t="s">
        <v>222</v>
      </c>
      <c r="FQ127" t="s">
        <v>222</v>
      </c>
      <c r="FR127" t="s">
        <v>222</v>
      </c>
      <c r="FS127" t="s">
        <v>222</v>
      </c>
      <c r="FT127" t="s">
        <v>222</v>
      </c>
      <c r="FU127" t="s">
        <v>222</v>
      </c>
      <c r="FV127" t="s">
        <v>222</v>
      </c>
      <c r="FW127" t="s">
        <v>222</v>
      </c>
      <c r="FX127" t="s">
        <v>222</v>
      </c>
      <c r="FY127" t="s">
        <v>222</v>
      </c>
      <c r="FZ127" t="s">
        <v>222</v>
      </c>
      <c r="GA127" t="s">
        <v>222</v>
      </c>
      <c r="GB127" t="s">
        <v>222</v>
      </c>
      <c r="GC127" t="s">
        <v>222</v>
      </c>
      <c r="GD127" t="s">
        <v>222</v>
      </c>
      <c r="GE127" t="s">
        <v>222</v>
      </c>
      <c r="GF127" t="s">
        <v>222</v>
      </c>
      <c r="GG127" t="s">
        <v>222</v>
      </c>
      <c r="GH127" t="s">
        <v>222</v>
      </c>
      <c r="GI127" t="s">
        <v>222</v>
      </c>
      <c r="GJ127" t="s">
        <v>222</v>
      </c>
      <c r="GK127" t="s">
        <v>222</v>
      </c>
      <c r="GL127" t="s">
        <v>222</v>
      </c>
      <c r="GM127" t="s">
        <v>222</v>
      </c>
      <c r="GN127" t="s">
        <v>222</v>
      </c>
      <c r="GO127" t="s">
        <v>222</v>
      </c>
      <c r="GP127" t="s">
        <v>222</v>
      </c>
      <c r="GQ127" t="s">
        <v>222</v>
      </c>
      <c r="GR127" t="s">
        <v>222</v>
      </c>
      <c r="GS127" t="s">
        <v>222</v>
      </c>
      <c r="GT127" t="s">
        <v>222</v>
      </c>
      <c r="GU127" t="s">
        <v>222</v>
      </c>
      <c r="GV127" t="s">
        <v>222</v>
      </c>
      <c r="GW127" t="s">
        <v>222</v>
      </c>
      <c r="GX127" t="s">
        <v>222</v>
      </c>
      <c r="GY127" t="s">
        <v>222</v>
      </c>
      <c r="GZ127" t="s">
        <v>222</v>
      </c>
      <c r="HA127" t="s">
        <v>222</v>
      </c>
      <c r="HB127" t="s">
        <v>222</v>
      </c>
      <c r="HC127" t="s">
        <v>222</v>
      </c>
      <c r="HD127" t="s">
        <v>222</v>
      </c>
      <c r="HE127" t="s">
        <v>222</v>
      </c>
      <c r="HF127" t="s">
        <v>222</v>
      </c>
      <c r="HG127" t="s">
        <v>222</v>
      </c>
      <c r="HH127" t="s">
        <v>222</v>
      </c>
      <c r="HI127" t="s">
        <v>222</v>
      </c>
      <c r="HJ127" t="s">
        <v>222</v>
      </c>
      <c r="HK127" t="s">
        <v>222</v>
      </c>
      <c r="HL127" t="s">
        <v>222</v>
      </c>
      <c r="HM127" t="s">
        <v>222</v>
      </c>
      <c r="HN127" t="s">
        <v>222</v>
      </c>
    </row>
    <row r="128" spans="1:222" x14ac:dyDescent="0.35">
      <c r="A128" t="s">
        <v>247</v>
      </c>
      <c r="B128" s="1">
        <v>43340</v>
      </c>
      <c r="C128" s="1">
        <v>43704</v>
      </c>
      <c r="D128">
        <v>2</v>
      </c>
      <c r="E128">
        <v>1</v>
      </c>
      <c r="F128">
        <v>1</v>
      </c>
      <c r="G128">
        <v>1</v>
      </c>
      <c r="H128">
        <v>1</v>
      </c>
      <c r="I128">
        <v>1</v>
      </c>
      <c r="J128">
        <v>1</v>
      </c>
      <c r="K128">
        <v>1</v>
      </c>
      <c r="L128">
        <v>1</v>
      </c>
      <c r="M128">
        <v>0</v>
      </c>
      <c r="N128">
        <v>0</v>
      </c>
      <c r="O128">
        <v>0</v>
      </c>
      <c r="P128">
        <v>0</v>
      </c>
      <c r="Q128">
        <v>0</v>
      </c>
      <c r="R128">
        <v>0</v>
      </c>
      <c r="S128">
        <v>0</v>
      </c>
      <c r="T128">
        <v>0</v>
      </c>
      <c r="U128">
        <v>1</v>
      </c>
      <c r="V128">
        <v>0</v>
      </c>
      <c r="W128">
        <v>0</v>
      </c>
      <c r="X128">
        <v>0</v>
      </c>
      <c r="Y128">
        <v>0</v>
      </c>
      <c r="Z128">
        <v>0</v>
      </c>
      <c r="AA128">
        <v>1</v>
      </c>
      <c r="AB128">
        <v>1</v>
      </c>
      <c r="AC128">
        <v>1</v>
      </c>
      <c r="AD128">
        <v>1</v>
      </c>
      <c r="AE128">
        <v>0</v>
      </c>
      <c r="AF128">
        <v>0</v>
      </c>
      <c r="AG128">
        <v>0</v>
      </c>
      <c r="AH128">
        <v>0</v>
      </c>
      <c r="AI128">
        <v>0</v>
      </c>
      <c r="AJ128">
        <v>0</v>
      </c>
      <c r="AK128">
        <v>0</v>
      </c>
      <c r="AL128">
        <v>0</v>
      </c>
      <c r="AM128">
        <v>0</v>
      </c>
      <c r="AN128">
        <v>0</v>
      </c>
      <c r="AO128">
        <v>0</v>
      </c>
      <c r="AP128">
        <v>0</v>
      </c>
      <c r="AQ128">
        <v>0</v>
      </c>
      <c r="AR128">
        <v>0</v>
      </c>
      <c r="AS128">
        <v>0</v>
      </c>
      <c r="AT128">
        <v>0</v>
      </c>
      <c r="AU128" t="s">
        <v>222</v>
      </c>
      <c r="AV128" t="s">
        <v>222</v>
      </c>
      <c r="AW128" t="s">
        <v>222</v>
      </c>
      <c r="AX128" t="s">
        <v>222</v>
      </c>
      <c r="AY128" t="s">
        <v>222</v>
      </c>
      <c r="AZ128" t="s">
        <v>222</v>
      </c>
      <c r="BA128" t="s">
        <v>222</v>
      </c>
      <c r="BB128" t="s">
        <v>222</v>
      </c>
      <c r="BC128" t="s">
        <v>222</v>
      </c>
      <c r="BD128">
        <v>0</v>
      </c>
      <c r="BE128">
        <v>0</v>
      </c>
      <c r="BF128">
        <v>0</v>
      </c>
      <c r="BG128">
        <v>1</v>
      </c>
      <c r="BH128">
        <v>0</v>
      </c>
      <c r="BI128">
        <v>0</v>
      </c>
      <c r="BJ128">
        <v>1</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1</v>
      </c>
      <c r="CD128">
        <v>0</v>
      </c>
      <c r="CE128">
        <v>1</v>
      </c>
      <c r="CF128">
        <v>0</v>
      </c>
      <c r="CG128">
        <v>0</v>
      </c>
      <c r="CH128">
        <v>0</v>
      </c>
      <c r="CI128">
        <v>0</v>
      </c>
      <c r="CJ128">
        <v>0</v>
      </c>
      <c r="CK128">
        <v>0</v>
      </c>
      <c r="CL128">
        <v>0</v>
      </c>
      <c r="CM128">
        <v>0</v>
      </c>
      <c r="CN128">
        <v>0</v>
      </c>
      <c r="CO128">
        <v>0</v>
      </c>
      <c r="CP128">
        <v>0</v>
      </c>
      <c r="CQ128">
        <v>0</v>
      </c>
      <c r="CR128">
        <v>0</v>
      </c>
      <c r="CS128">
        <v>0</v>
      </c>
      <c r="CT128" t="s">
        <v>222</v>
      </c>
      <c r="CU128" t="s">
        <v>222</v>
      </c>
      <c r="CV128" t="s">
        <v>222</v>
      </c>
      <c r="CW128" t="s">
        <v>222</v>
      </c>
      <c r="CX128" t="s">
        <v>222</v>
      </c>
      <c r="CY128" t="s">
        <v>222</v>
      </c>
      <c r="CZ128" t="s">
        <v>222</v>
      </c>
      <c r="DA128" t="s">
        <v>222</v>
      </c>
      <c r="DB128" t="s">
        <v>222</v>
      </c>
      <c r="DC128" t="s">
        <v>222</v>
      </c>
      <c r="DD128" t="s">
        <v>222</v>
      </c>
      <c r="DE128">
        <v>1</v>
      </c>
      <c r="DF128">
        <v>1</v>
      </c>
      <c r="DG128">
        <v>1</v>
      </c>
      <c r="DH128">
        <v>1</v>
      </c>
      <c r="DI128">
        <v>1</v>
      </c>
      <c r="DJ128">
        <v>1</v>
      </c>
      <c r="DK128">
        <v>1</v>
      </c>
      <c r="DL128">
        <v>0</v>
      </c>
      <c r="DM128">
        <v>0</v>
      </c>
      <c r="DN128">
        <v>0</v>
      </c>
      <c r="DO128">
        <v>0</v>
      </c>
      <c r="DP128">
        <v>0</v>
      </c>
      <c r="DQ128">
        <v>0</v>
      </c>
      <c r="DR128">
        <v>0</v>
      </c>
      <c r="DS128">
        <v>0</v>
      </c>
      <c r="DT128">
        <v>1</v>
      </c>
      <c r="DU128">
        <v>0</v>
      </c>
      <c r="DV128">
        <v>0</v>
      </c>
      <c r="DW128">
        <v>0</v>
      </c>
      <c r="DX128">
        <v>0</v>
      </c>
      <c r="DY128">
        <v>0</v>
      </c>
      <c r="DZ128">
        <v>0</v>
      </c>
      <c r="EA128">
        <v>0</v>
      </c>
      <c r="EB128">
        <v>0</v>
      </c>
      <c r="EC128">
        <v>1</v>
      </c>
      <c r="ED128">
        <v>1</v>
      </c>
      <c r="EE128">
        <v>1</v>
      </c>
      <c r="EF128">
        <v>1</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1</v>
      </c>
      <c r="FC128">
        <v>0</v>
      </c>
      <c r="FD128" t="s">
        <v>222</v>
      </c>
      <c r="FE128" t="s">
        <v>222</v>
      </c>
      <c r="FF128" t="s">
        <v>222</v>
      </c>
      <c r="FG128" t="s">
        <v>222</v>
      </c>
      <c r="FH128" t="s">
        <v>222</v>
      </c>
      <c r="FI128" t="s">
        <v>222</v>
      </c>
      <c r="FJ128" t="s">
        <v>222</v>
      </c>
      <c r="FK128" t="s">
        <v>222</v>
      </c>
      <c r="FL128" t="s">
        <v>222</v>
      </c>
      <c r="FM128">
        <v>0</v>
      </c>
      <c r="FN128">
        <v>0</v>
      </c>
      <c r="FO128">
        <v>0</v>
      </c>
      <c r="FP128">
        <v>1</v>
      </c>
      <c r="FQ128">
        <v>0</v>
      </c>
      <c r="FR128">
        <v>1</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1</v>
      </c>
      <c r="GM128">
        <v>0</v>
      </c>
      <c r="GN128">
        <v>1</v>
      </c>
      <c r="GO128">
        <v>0</v>
      </c>
      <c r="GP128">
        <v>0</v>
      </c>
      <c r="GQ128">
        <v>0</v>
      </c>
      <c r="GR128">
        <v>0</v>
      </c>
      <c r="GS128">
        <v>0</v>
      </c>
      <c r="GT128">
        <v>0</v>
      </c>
      <c r="GU128">
        <v>0</v>
      </c>
      <c r="GV128">
        <v>0</v>
      </c>
      <c r="GW128">
        <v>0</v>
      </c>
      <c r="GX128">
        <v>0</v>
      </c>
      <c r="GY128">
        <v>0</v>
      </c>
      <c r="GZ128">
        <v>0</v>
      </c>
      <c r="HA128">
        <v>0</v>
      </c>
      <c r="HB128">
        <v>0</v>
      </c>
      <c r="HC128" t="s">
        <v>222</v>
      </c>
      <c r="HD128" t="s">
        <v>222</v>
      </c>
      <c r="HE128" t="s">
        <v>222</v>
      </c>
      <c r="HF128" t="s">
        <v>222</v>
      </c>
      <c r="HG128" t="s">
        <v>222</v>
      </c>
      <c r="HH128" t="s">
        <v>222</v>
      </c>
      <c r="HI128" t="s">
        <v>222</v>
      </c>
      <c r="HJ128" t="s">
        <v>222</v>
      </c>
      <c r="HK128" t="s">
        <v>222</v>
      </c>
      <c r="HL128" t="s">
        <v>222</v>
      </c>
      <c r="HM128" t="s">
        <v>222</v>
      </c>
      <c r="HN128" t="s">
        <v>222</v>
      </c>
    </row>
    <row r="129" spans="1:222" x14ac:dyDescent="0.35">
      <c r="A129" t="s">
        <v>247</v>
      </c>
      <c r="B129" s="1">
        <v>43705</v>
      </c>
      <c r="C129" s="1">
        <v>43830</v>
      </c>
      <c r="D129">
        <v>2</v>
      </c>
      <c r="E129">
        <v>1</v>
      </c>
      <c r="F129">
        <v>1</v>
      </c>
      <c r="G129">
        <v>1</v>
      </c>
      <c r="H129">
        <v>1</v>
      </c>
      <c r="I129">
        <v>1</v>
      </c>
      <c r="J129">
        <v>1</v>
      </c>
      <c r="K129">
        <v>1</v>
      </c>
      <c r="L129">
        <v>1</v>
      </c>
      <c r="M129">
        <v>0</v>
      </c>
      <c r="N129">
        <v>0</v>
      </c>
      <c r="O129">
        <v>0</v>
      </c>
      <c r="P129">
        <v>0</v>
      </c>
      <c r="Q129">
        <v>0</v>
      </c>
      <c r="R129">
        <v>0</v>
      </c>
      <c r="S129">
        <v>0</v>
      </c>
      <c r="T129">
        <v>0</v>
      </c>
      <c r="U129">
        <v>1</v>
      </c>
      <c r="V129">
        <v>0</v>
      </c>
      <c r="W129">
        <v>0</v>
      </c>
      <c r="X129">
        <v>0</v>
      </c>
      <c r="Y129">
        <v>0</v>
      </c>
      <c r="Z129">
        <v>0</v>
      </c>
      <c r="AA129">
        <v>1</v>
      </c>
      <c r="AB129">
        <v>1</v>
      </c>
      <c r="AC129">
        <v>1</v>
      </c>
      <c r="AD129">
        <v>1</v>
      </c>
      <c r="AE129">
        <v>0</v>
      </c>
      <c r="AF129">
        <v>0</v>
      </c>
      <c r="AG129">
        <v>0</v>
      </c>
      <c r="AH129">
        <v>0</v>
      </c>
      <c r="AI129">
        <v>0</v>
      </c>
      <c r="AJ129">
        <v>0</v>
      </c>
      <c r="AK129">
        <v>0</v>
      </c>
      <c r="AL129">
        <v>0</v>
      </c>
      <c r="AM129">
        <v>0</v>
      </c>
      <c r="AN129">
        <v>0</v>
      </c>
      <c r="AO129">
        <v>0</v>
      </c>
      <c r="AP129">
        <v>1</v>
      </c>
      <c r="AQ129">
        <v>0</v>
      </c>
      <c r="AR129">
        <v>0</v>
      </c>
      <c r="AS129">
        <v>0</v>
      </c>
      <c r="AT129">
        <v>0</v>
      </c>
      <c r="AU129" t="s">
        <v>222</v>
      </c>
      <c r="AV129" t="s">
        <v>222</v>
      </c>
      <c r="AW129" t="s">
        <v>222</v>
      </c>
      <c r="AX129" t="s">
        <v>222</v>
      </c>
      <c r="AY129" t="s">
        <v>222</v>
      </c>
      <c r="AZ129" t="s">
        <v>222</v>
      </c>
      <c r="BA129" t="s">
        <v>222</v>
      </c>
      <c r="BB129" t="s">
        <v>222</v>
      </c>
      <c r="BC129" t="s">
        <v>222</v>
      </c>
      <c r="BD129">
        <v>0</v>
      </c>
      <c r="BE129">
        <v>0</v>
      </c>
      <c r="BF129">
        <v>0</v>
      </c>
      <c r="BG129">
        <v>1</v>
      </c>
      <c r="BH129">
        <v>0</v>
      </c>
      <c r="BI129">
        <v>0</v>
      </c>
      <c r="BJ129">
        <v>1</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1</v>
      </c>
      <c r="CD129">
        <v>0</v>
      </c>
      <c r="CE129">
        <v>1</v>
      </c>
      <c r="CF129">
        <v>0</v>
      </c>
      <c r="CG129">
        <v>0</v>
      </c>
      <c r="CH129">
        <v>0</v>
      </c>
      <c r="CI129">
        <v>0</v>
      </c>
      <c r="CJ129">
        <v>0</v>
      </c>
      <c r="CK129">
        <v>0</v>
      </c>
      <c r="CL129">
        <v>0</v>
      </c>
      <c r="CM129">
        <v>0</v>
      </c>
      <c r="CN129">
        <v>0</v>
      </c>
      <c r="CO129">
        <v>0</v>
      </c>
      <c r="CP129">
        <v>0</v>
      </c>
      <c r="CQ129">
        <v>0</v>
      </c>
      <c r="CR129">
        <v>0</v>
      </c>
      <c r="CS129">
        <v>0</v>
      </c>
      <c r="CT129" t="s">
        <v>222</v>
      </c>
      <c r="CU129" t="s">
        <v>222</v>
      </c>
      <c r="CV129" t="s">
        <v>222</v>
      </c>
      <c r="CW129" t="s">
        <v>222</v>
      </c>
      <c r="CX129" t="s">
        <v>222</v>
      </c>
      <c r="CY129" t="s">
        <v>222</v>
      </c>
      <c r="CZ129" t="s">
        <v>222</v>
      </c>
      <c r="DA129" t="s">
        <v>222</v>
      </c>
      <c r="DB129" t="s">
        <v>222</v>
      </c>
      <c r="DC129" t="s">
        <v>222</v>
      </c>
      <c r="DD129" t="s">
        <v>222</v>
      </c>
      <c r="DE129">
        <v>1</v>
      </c>
      <c r="DF129">
        <v>1</v>
      </c>
      <c r="DG129">
        <v>1</v>
      </c>
      <c r="DH129">
        <v>1</v>
      </c>
      <c r="DI129">
        <v>1</v>
      </c>
      <c r="DJ129">
        <v>1</v>
      </c>
      <c r="DK129">
        <v>1</v>
      </c>
      <c r="DL129">
        <v>0</v>
      </c>
      <c r="DM129">
        <v>0</v>
      </c>
      <c r="DN129">
        <v>0</v>
      </c>
      <c r="DO129">
        <v>0</v>
      </c>
      <c r="DP129">
        <v>0</v>
      </c>
      <c r="DQ129">
        <v>0</v>
      </c>
      <c r="DR129">
        <v>0</v>
      </c>
      <c r="DS129">
        <v>0</v>
      </c>
      <c r="DT129">
        <v>1</v>
      </c>
      <c r="DU129">
        <v>0</v>
      </c>
      <c r="DV129">
        <v>0</v>
      </c>
      <c r="DW129">
        <v>0</v>
      </c>
      <c r="DX129">
        <v>0</v>
      </c>
      <c r="DY129">
        <v>0</v>
      </c>
      <c r="DZ129">
        <v>0</v>
      </c>
      <c r="EA129">
        <v>0</v>
      </c>
      <c r="EB129">
        <v>0</v>
      </c>
      <c r="EC129">
        <v>1</v>
      </c>
      <c r="ED129">
        <v>1</v>
      </c>
      <c r="EE129">
        <v>1</v>
      </c>
      <c r="EF129">
        <v>1</v>
      </c>
      <c r="EG129">
        <v>0</v>
      </c>
      <c r="EH129">
        <v>0</v>
      </c>
      <c r="EI129">
        <v>0</v>
      </c>
      <c r="EJ129">
        <v>0</v>
      </c>
      <c r="EK129">
        <v>0</v>
      </c>
      <c r="EL129">
        <v>0</v>
      </c>
      <c r="EM129">
        <v>0</v>
      </c>
      <c r="EN129">
        <v>0</v>
      </c>
      <c r="EO129">
        <v>0</v>
      </c>
      <c r="EP129">
        <v>0</v>
      </c>
      <c r="EQ129">
        <v>1</v>
      </c>
      <c r="ER129">
        <v>0</v>
      </c>
      <c r="ES129">
        <v>0</v>
      </c>
      <c r="ET129">
        <v>0</v>
      </c>
      <c r="EU129">
        <v>0</v>
      </c>
      <c r="EV129">
        <v>0</v>
      </c>
      <c r="EW129">
        <v>0</v>
      </c>
      <c r="EX129">
        <v>0</v>
      </c>
      <c r="EY129">
        <v>0</v>
      </c>
      <c r="EZ129">
        <v>0</v>
      </c>
      <c r="FA129">
        <v>0</v>
      </c>
      <c r="FB129">
        <v>1</v>
      </c>
      <c r="FC129">
        <v>0</v>
      </c>
      <c r="FD129" t="s">
        <v>222</v>
      </c>
      <c r="FE129" t="s">
        <v>222</v>
      </c>
      <c r="FF129" t="s">
        <v>222</v>
      </c>
      <c r="FG129" t="s">
        <v>222</v>
      </c>
      <c r="FH129" t="s">
        <v>222</v>
      </c>
      <c r="FI129" t="s">
        <v>222</v>
      </c>
      <c r="FJ129" t="s">
        <v>222</v>
      </c>
      <c r="FK129" t="s">
        <v>222</v>
      </c>
      <c r="FL129" t="s">
        <v>222</v>
      </c>
      <c r="FM129">
        <v>0</v>
      </c>
      <c r="FN129">
        <v>0</v>
      </c>
      <c r="FO129">
        <v>0</v>
      </c>
      <c r="FP129">
        <v>1</v>
      </c>
      <c r="FQ129">
        <v>0</v>
      </c>
      <c r="FR129">
        <v>1</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1</v>
      </c>
      <c r="GM129">
        <v>0</v>
      </c>
      <c r="GN129">
        <v>1</v>
      </c>
      <c r="GO129">
        <v>0</v>
      </c>
      <c r="GP129">
        <v>0</v>
      </c>
      <c r="GQ129">
        <v>0</v>
      </c>
      <c r="GR129">
        <v>0</v>
      </c>
      <c r="GS129">
        <v>0</v>
      </c>
      <c r="GT129">
        <v>0</v>
      </c>
      <c r="GU129">
        <v>0</v>
      </c>
      <c r="GV129">
        <v>0</v>
      </c>
      <c r="GW129">
        <v>0</v>
      </c>
      <c r="GX129">
        <v>0</v>
      </c>
      <c r="GY129">
        <v>0</v>
      </c>
      <c r="GZ129">
        <v>0</v>
      </c>
      <c r="HA129">
        <v>0</v>
      </c>
      <c r="HB129">
        <v>0</v>
      </c>
      <c r="HC129" t="s">
        <v>222</v>
      </c>
      <c r="HD129" t="s">
        <v>222</v>
      </c>
      <c r="HE129" t="s">
        <v>222</v>
      </c>
      <c r="HF129" t="s">
        <v>222</v>
      </c>
      <c r="HG129" t="s">
        <v>222</v>
      </c>
      <c r="HH129" t="s">
        <v>222</v>
      </c>
      <c r="HI129" t="s">
        <v>222</v>
      </c>
      <c r="HJ129" t="s">
        <v>222</v>
      </c>
      <c r="HK129" t="s">
        <v>222</v>
      </c>
      <c r="HL129" t="s">
        <v>222</v>
      </c>
      <c r="HM129" t="s">
        <v>222</v>
      </c>
      <c r="HN129" t="s">
        <v>222</v>
      </c>
    </row>
    <row r="130" spans="1:222" x14ac:dyDescent="0.35">
      <c r="A130" t="s">
        <v>248</v>
      </c>
      <c r="B130" s="1">
        <v>41640</v>
      </c>
      <c r="C130" s="1">
        <v>43830</v>
      </c>
      <c r="D130">
        <v>3</v>
      </c>
      <c r="E130" t="s">
        <v>222</v>
      </c>
      <c r="F130" t="s">
        <v>222</v>
      </c>
      <c r="G130" t="s">
        <v>222</v>
      </c>
      <c r="H130" t="s">
        <v>222</v>
      </c>
      <c r="I130" t="s">
        <v>222</v>
      </c>
      <c r="J130" t="s">
        <v>222</v>
      </c>
      <c r="K130" t="s">
        <v>222</v>
      </c>
      <c r="L130" t="s">
        <v>222</v>
      </c>
      <c r="M130" t="s">
        <v>222</v>
      </c>
      <c r="N130" t="s">
        <v>222</v>
      </c>
      <c r="O130" t="s">
        <v>222</v>
      </c>
      <c r="P130" t="s">
        <v>222</v>
      </c>
      <c r="Q130" t="s">
        <v>222</v>
      </c>
      <c r="R130" t="s">
        <v>222</v>
      </c>
      <c r="S130" t="s">
        <v>222</v>
      </c>
      <c r="T130" t="s">
        <v>222</v>
      </c>
      <c r="U130" t="s">
        <v>222</v>
      </c>
      <c r="V130" t="s">
        <v>222</v>
      </c>
      <c r="W130" t="s">
        <v>222</v>
      </c>
      <c r="X130" t="s">
        <v>222</v>
      </c>
      <c r="Y130" t="s">
        <v>222</v>
      </c>
      <c r="Z130" t="s">
        <v>222</v>
      </c>
      <c r="AA130" t="s">
        <v>222</v>
      </c>
      <c r="AB130" t="s">
        <v>222</v>
      </c>
      <c r="AC130" t="s">
        <v>222</v>
      </c>
      <c r="AD130" t="s">
        <v>222</v>
      </c>
      <c r="AE130" t="s">
        <v>222</v>
      </c>
      <c r="AF130" t="s">
        <v>222</v>
      </c>
      <c r="AG130" t="s">
        <v>222</v>
      </c>
      <c r="AH130" t="s">
        <v>222</v>
      </c>
      <c r="AI130" t="s">
        <v>222</v>
      </c>
      <c r="AJ130" t="s">
        <v>222</v>
      </c>
      <c r="AK130" t="s">
        <v>222</v>
      </c>
      <c r="AL130" t="s">
        <v>222</v>
      </c>
      <c r="AM130" t="s">
        <v>222</v>
      </c>
      <c r="AN130" t="s">
        <v>222</v>
      </c>
      <c r="AO130" t="s">
        <v>222</v>
      </c>
      <c r="AP130" t="s">
        <v>222</v>
      </c>
      <c r="AQ130" t="s">
        <v>222</v>
      </c>
      <c r="AR130" t="s">
        <v>222</v>
      </c>
      <c r="AS130" t="s">
        <v>222</v>
      </c>
      <c r="AT130" t="s">
        <v>222</v>
      </c>
      <c r="AU130" t="s">
        <v>222</v>
      </c>
      <c r="AV130" t="s">
        <v>222</v>
      </c>
      <c r="AW130" t="s">
        <v>222</v>
      </c>
      <c r="AX130" t="s">
        <v>222</v>
      </c>
      <c r="AY130" t="s">
        <v>222</v>
      </c>
      <c r="AZ130" t="s">
        <v>222</v>
      </c>
      <c r="BA130" t="s">
        <v>222</v>
      </c>
      <c r="BB130" t="s">
        <v>222</v>
      </c>
      <c r="BC130" t="s">
        <v>222</v>
      </c>
      <c r="BD130" t="s">
        <v>222</v>
      </c>
      <c r="BE130" t="s">
        <v>222</v>
      </c>
      <c r="BF130" t="s">
        <v>222</v>
      </c>
      <c r="BG130" t="s">
        <v>222</v>
      </c>
      <c r="BH130" t="s">
        <v>222</v>
      </c>
      <c r="BI130" t="s">
        <v>222</v>
      </c>
      <c r="BJ130" t="s">
        <v>222</v>
      </c>
      <c r="BK130" t="s">
        <v>222</v>
      </c>
      <c r="BL130" t="s">
        <v>222</v>
      </c>
      <c r="BM130" t="s">
        <v>222</v>
      </c>
      <c r="BN130" t="s">
        <v>222</v>
      </c>
      <c r="BO130" t="s">
        <v>222</v>
      </c>
      <c r="BP130" t="s">
        <v>222</v>
      </c>
      <c r="BQ130" t="s">
        <v>222</v>
      </c>
      <c r="BR130" t="s">
        <v>222</v>
      </c>
      <c r="BS130" t="s">
        <v>222</v>
      </c>
      <c r="BT130" t="s">
        <v>222</v>
      </c>
      <c r="BU130" t="s">
        <v>222</v>
      </c>
      <c r="BV130" t="s">
        <v>222</v>
      </c>
      <c r="BW130" t="s">
        <v>222</v>
      </c>
      <c r="BX130" t="s">
        <v>222</v>
      </c>
      <c r="BY130" t="s">
        <v>222</v>
      </c>
      <c r="BZ130" t="s">
        <v>222</v>
      </c>
      <c r="CA130" t="s">
        <v>222</v>
      </c>
      <c r="CB130" t="s">
        <v>222</v>
      </c>
      <c r="CC130" t="s">
        <v>222</v>
      </c>
      <c r="CD130" t="s">
        <v>222</v>
      </c>
      <c r="CE130" t="s">
        <v>222</v>
      </c>
      <c r="CF130" t="s">
        <v>222</v>
      </c>
      <c r="CG130" t="s">
        <v>222</v>
      </c>
      <c r="CH130" t="s">
        <v>222</v>
      </c>
      <c r="CI130" t="s">
        <v>222</v>
      </c>
      <c r="CJ130" t="s">
        <v>222</v>
      </c>
      <c r="CK130" t="s">
        <v>222</v>
      </c>
      <c r="CL130" t="s">
        <v>222</v>
      </c>
      <c r="CM130" t="s">
        <v>222</v>
      </c>
      <c r="CN130" t="s">
        <v>222</v>
      </c>
      <c r="CO130" t="s">
        <v>222</v>
      </c>
      <c r="CP130" t="s">
        <v>222</v>
      </c>
      <c r="CQ130" t="s">
        <v>222</v>
      </c>
      <c r="CR130" t="s">
        <v>222</v>
      </c>
      <c r="CS130" t="s">
        <v>222</v>
      </c>
      <c r="CT130" t="s">
        <v>222</v>
      </c>
      <c r="CU130" t="s">
        <v>222</v>
      </c>
      <c r="CV130" t="s">
        <v>222</v>
      </c>
      <c r="CW130" t="s">
        <v>222</v>
      </c>
      <c r="CX130" t="s">
        <v>222</v>
      </c>
      <c r="CY130" t="s">
        <v>222</v>
      </c>
      <c r="CZ130" t="s">
        <v>222</v>
      </c>
      <c r="DA130" t="s">
        <v>222</v>
      </c>
      <c r="DB130" t="s">
        <v>222</v>
      </c>
      <c r="DC130" t="s">
        <v>222</v>
      </c>
      <c r="DD130" t="s">
        <v>222</v>
      </c>
      <c r="DE130" t="s">
        <v>222</v>
      </c>
      <c r="DF130" t="s">
        <v>222</v>
      </c>
      <c r="DG130" t="s">
        <v>222</v>
      </c>
      <c r="DH130" t="s">
        <v>222</v>
      </c>
      <c r="DI130" t="s">
        <v>222</v>
      </c>
      <c r="DJ130" t="s">
        <v>222</v>
      </c>
      <c r="DK130" t="s">
        <v>222</v>
      </c>
      <c r="DL130" t="s">
        <v>222</v>
      </c>
      <c r="DM130" t="s">
        <v>222</v>
      </c>
      <c r="DN130" t="s">
        <v>222</v>
      </c>
      <c r="DO130" t="s">
        <v>222</v>
      </c>
      <c r="DP130" t="s">
        <v>222</v>
      </c>
      <c r="DQ130" t="s">
        <v>222</v>
      </c>
      <c r="DR130" t="s">
        <v>222</v>
      </c>
      <c r="DS130" t="s">
        <v>222</v>
      </c>
      <c r="DT130" t="s">
        <v>222</v>
      </c>
      <c r="DU130" t="s">
        <v>222</v>
      </c>
      <c r="DV130" t="s">
        <v>222</v>
      </c>
      <c r="DW130" t="s">
        <v>222</v>
      </c>
      <c r="DX130" t="s">
        <v>222</v>
      </c>
      <c r="DY130" t="s">
        <v>222</v>
      </c>
      <c r="DZ130" t="s">
        <v>222</v>
      </c>
      <c r="EA130" t="s">
        <v>222</v>
      </c>
      <c r="EB130" t="s">
        <v>222</v>
      </c>
      <c r="EC130" t="s">
        <v>222</v>
      </c>
      <c r="ED130" t="s">
        <v>222</v>
      </c>
      <c r="EE130" t="s">
        <v>222</v>
      </c>
      <c r="EF130" t="s">
        <v>222</v>
      </c>
      <c r="EG130" t="s">
        <v>222</v>
      </c>
      <c r="EH130" t="s">
        <v>222</v>
      </c>
      <c r="EI130" t="s">
        <v>222</v>
      </c>
      <c r="EJ130" t="s">
        <v>222</v>
      </c>
      <c r="EK130" t="s">
        <v>222</v>
      </c>
      <c r="EL130" t="s">
        <v>222</v>
      </c>
      <c r="EM130" t="s">
        <v>222</v>
      </c>
      <c r="EN130" t="s">
        <v>222</v>
      </c>
      <c r="EO130" t="s">
        <v>222</v>
      </c>
      <c r="EP130" t="s">
        <v>222</v>
      </c>
      <c r="EQ130" t="s">
        <v>222</v>
      </c>
      <c r="ER130" t="s">
        <v>222</v>
      </c>
      <c r="ES130" t="s">
        <v>222</v>
      </c>
      <c r="ET130" t="s">
        <v>222</v>
      </c>
      <c r="EU130" t="s">
        <v>222</v>
      </c>
      <c r="EV130" t="s">
        <v>222</v>
      </c>
      <c r="EW130" t="s">
        <v>222</v>
      </c>
      <c r="EX130" t="s">
        <v>222</v>
      </c>
      <c r="EY130" t="s">
        <v>222</v>
      </c>
      <c r="EZ130" t="s">
        <v>222</v>
      </c>
      <c r="FA130" t="s">
        <v>222</v>
      </c>
      <c r="FB130" t="s">
        <v>222</v>
      </c>
      <c r="FC130" t="s">
        <v>222</v>
      </c>
      <c r="FD130" t="s">
        <v>222</v>
      </c>
      <c r="FE130" t="s">
        <v>222</v>
      </c>
      <c r="FF130" t="s">
        <v>222</v>
      </c>
      <c r="FG130" t="s">
        <v>222</v>
      </c>
      <c r="FH130" t="s">
        <v>222</v>
      </c>
      <c r="FI130" t="s">
        <v>222</v>
      </c>
      <c r="FJ130" t="s">
        <v>222</v>
      </c>
      <c r="FK130" t="s">
        <v>222</v>
      </c>
      <c r="FL130" t="s">
        <v>222</v>
      </c>
      <c r="FM130" t="s">
        <v>222</v>
      </c>
      <c r="FN130" t="s">
        <v>222</v>
      </c>
      <c r="FO130" t="s">
        <v>222</v>
      </c>
      <c r="FP130" t="s">
        <v>222</v>
      </c>
      <c r="FQ130" t="s">
        <v>222</v>
      </c>
      <c r="FR130" t="s">
        <v>222</v>
      </c>
      <c r="FS130" t="s">
        <v>222</v>
      </c>
      <c r="FT130" t="s">
        <v>222</v>
      </c>
      <c r="FU130" t="s">
        <v>222</v>
      </c>
      <c r="FV130" t="s">
        <v>222</v>
      </c>
      <c r="FW130" t="s">
        <v>222</v>
      </c>
      <c r="FX130" t="s">
        <v>222</v>
      </c>
      <c r="FY130" t="s">
        <v>222</v>
      </c>
      <c r="FZ130" t="s">
        <v>222</v>
      </c>
      <c r="GA130" t="s">
        <v>222</v>
      </c>
      <c r="GB130" t="s">
        <v>222</v>
      </c>
      <c r="GC130" t="s">
        <v>222</v>
      </c>
      <c r="GD130" t="s">
        <v>222</v>
      </c>
      <c r="GE130" t="s">
        <v>222</v>
      </c>
      <c r="GF130" t="s">
        <v>222</v>
      </c>
      <c r="GG130" t="s">
        <v>222</v>
      </c>
      <c r="GH130" t="s">
        <v>222</v>
      </c>
      <c r="GI130" t="s">
        <v>222</v>
      </c>
      <c r="GJ130" t="s">
        <v>222</v>
      </c>
      <c r="GK130" t="s">
        <v>222</v>
      </c>
      <c r="GL130" t="s">
        <v>222</v>
      </c>
      <c r="GM130" t="s">
        <v>222</v>
      </c>
      <c r="GN130" t="s">
        <v>222</v>
      </c>
      <c r="GO130" t="s">
        <v>222</v>
      </c>
      <c r="GP130" t="s">
        <v>222</v>
      </c>
      <c r="GQ130" t="s">
        <v>222</v>
      </c>
      <c r="GR130" t="s">
        <v>222</v>
      </c>
      <c r="GS130" t="s">
        <v>222</v>
      </c>
      <c r="GT130" t="s">
        <v>222</v>
      </c>
      <c r="GU130" t="s">
        <v>222</v>
      </c>
      <c r="GV130" t="s">
        <v>222</v>
      </c>
      <c r="GW130" t="s">
        <v>222</v>
      </c>
      <c r="GX130" t="s">
        <v>222</v>
      </c>
      <c r="GY130" t="s">
        <v>222</v>
      </c>
      <c r="GZ130" t="s">
        <v>222</v>
      </c>
      <c r="HA130" t="s">
        <v>222</v>
      </c>
      <c r="HB130" t="s">
        <v>222</v>
      </c>
      <c r="HC130" t="s">
        <v>222</v>
      </c>
      <c r="HD130" t="s">
        <v>222</v>
      </c>
      <c r="HE130" t="s">
        <v>222</v>
      </c>
      <c r="HF130" t="s">
        <v>222</v>
      </c>
      <c r="HG130" t="s">
        <v>222</v>
      </c>
      <c r="HH130" t="s">
        <v>222</v>
      </c>
      <c r="HI130" t="s">
        <v>222</v>
      </c>
      <c r="HJ130" t="s">
        <v>222</v>
      </c>
      <c r="HK130" t="s">
        <v>222</v>
      </c>
      <c r="HL130" t="s">
        <v>222</v>
      </c>
      <c r="HM130" t="s">
        <v>222</v>
      </c>
      <c r="HN130" t="s">
        <v>222</v>
      </c>
    </row>
    <row r="131" spans="1:222" x14ac:dyDescent="0.35">
      <c r="A131" t="s">
        <v>249</v>
      </c>
      <c r="B131" s="1">
        <v>41640</v>
      </c>
      <c r="C131" s="1">
        <v>43299</v>
      </c>
      <c r="D131">
        <v>3</v>
      </c>
      <c r="E131" t="s">
        <v>222</v>
      </c>
      <c r="F131" t="s">
        <v>222</v>
      </c>
      <c r="G131" t="s">
        <v>222</v>
      </c>
      <c r="H131" t="s">
        <v>222</v>
      </c>
      <c r="I131" t="s">
        <v>222</v>
      </c>
      <c r="J131" t="s">
        <v>222</v>
      </c>
      <c r="K131" t="s">
        <v>222</v>
      </c>
      <c r="L131" t="s">
        <v>222</v>
      </c>
      <c r="M131" t="s">
        <v>222</v>
      </c>
      <c r="N131" t="s">
        <v>222</v>
      </c>
      <c r="O131" t="s">
        <v>222</v>
      </c>
      <c r="P131" t="s">
        <v>222</v>
      </c>
      <c r="Q131" t="s">
        <v>222</v>
      </c>
      <c r="R131" t="s">
        <v>222</v>
      </c>
      <c r="S131" t="s">
        <v>222</v>
      </c>
      <c r="T131" t="s">
        <v>222</v>
      </c>
      <c r="U131" t="s">
        <v>222</v>
      </c>
      <c r="V131" t="s">
        <v>222</v>
      </c>
      <c r="W131" t="s">
        <v>222</v>
      </c>
      <c r="X131" t="s">
        <v>222</v>
      </c>
      <c r="Y131" t="s">
        <v>222</v>
      </c>
      <c r="Z131" t="s">
        <v>222</v>
      </c>
      <c r="AA131" t="s">
        <v>222</v>
      </c>
      <c r="AB131" t="s">
        <v>222</v>
      </c>
      <c r="AC131" t="s">
        <v>222</v>
      </c>
      <c r="AD131" t="s">
        <v>222</v>
      </c>
      <c r="AE131" t="s">
        <v>222</v>
      </c>
      <c r="AF131" t="s">
        <v>222</v>
      </c>
      <c r="AG131" t="s">
        <v>222</v>
      </c>
      <c r="AH131" t="s">
        <v>222</v>
      </c>
      <c r="AI131" t="s">
        <v>222</v>
      </c>
      <c r="AJ131" t="s">
        <v>222</v>
      </c>
      <c r="AK131" t="s">
        <v>222</v>
      </c>
      <c r="AL131" t="s">
        <v>222</v>
      </c>
      <c r="AM131" t="s">
        <v>222</v>
      </c>
      <c r="AN131" t="s">
        <v>222</v>
      </c>
      <c r="AO131" t="s">
        <v>222</v>
      </c>
      <c r="AP131" t="s">
        <v>222</v>
      </c>
      <c r="AQ131" t="s">
        <v>222</v>
      </c>
      <c r="AR131" t="s">
        <v>222</v>
      </c>
      <c r="AS131" t="s">
        <v>222</v>
      </c>
      <c r="AT131" t="s">
        <v>222</v>
      </c>
      <c r="AU131" t="s">
        <v>222</v>
      </c>
      <c r="AV131" t="s">
        <v>222</v>
      </c>
      <c r="AW131" t="s">
        <v>222</v>
      </c>
      <c r="AX131" t="s">
        <v>222</v>
      </c>
      <c r="AY131" t="s">
        <v>222</v>
      </c>
      <c r="AZ131" t="s">
        <v>222</v>
      </c>
      <c r="BA131" t="s">
        <v>222</v>
      </c>
      <c r="BB131" t="s">
        <v>222</v>
      </c>
      <c r="BC131" t="s">
        <v>222</v>
      </c>
      <c r="BD131" t="s">
        <v>222</v>
      </c>
      <c r="BE131" t="s">
        <v>222</v>
      </c>
      <c r="BF131" t="s">
        <v>222</v>
      </c>
      <c r="BG131" t="s">
        <v>222</v>
      </c>
      <c r="BH131" t="s">
        <v>222</v>
      </c>
      <c r="BI131" t="s">
        <v>222</v>
      </c>
      <c r="BJ131" t="s">
        <v>222</v>
      </c>
      <c r="BK131" t="s">
        <v>222</v>
      </c>
      <c r="BL131" t="s">
        <v>222</v>
      </c>
      <c r="BM131" t="s">
        <v>222</v>
      </c>
      <c r="BN131" t="s">
        <v>222</v>
      </c>
      <c r="BO131" t="s">
        <v>222</v>
      </c>
      <c r="BP131" t="s">
        <v>222</v>
      </c>
      <c r="BQ131" t="s">
        <v>222</v>
      </c>
      <c r="BR131" t="s">
        <v>222</v>
      </c>
      <c r="BS131" t="s">
        <v>222</v>
      </c>
      <c r="BT131" t="s">
        <v>222</v>
      </c>
      <c r="BU131" t="s">
        <v>222</v>
      </c>
      <c r="BV131" t="s">
        <v>222</v>
      </c>
      <c r="BW131" t="s">
        <v>222</v>
      </c>
      <c r="BX131" t="s">
        <v>222</v>
      </c>
      <c r="BY131" t="s">
        <v>222</v>
      </c>
      <c r="BZ131" t="s">
        <v>222</v>
      </c>
      <c r="CA131" t="s">
        <v>222</v>
      </c>
      <c r="CB131" t="s">
        <v>222</v>
      </c>
      <c r="CC131" t="s">
        <v>222</v>
      </c>
      <c r="CD131" t="s">
        <v>222</v>
      </c>
      <c r="CE131" t="s">
        <v>222</v>
      </c>
      <c r="CF131" t="s">
        <v>222</v>
      </c>
      <c r="CG131" t="s">
        <v>222</v>
      </c>
      <c r="CH131" t="s">
        <v>222</v>
      </c>
      <c r="CI131" t="s">
        <v>222</v>
      </c>
      <c r="CJ131" t="s">
        <v>222</v>
      </c>
      <c r="CK131" t="s">
        <v>222</v>
      </c>
      <c r="CL131" t="s">
        <v>222</v>
      </c>
      <c r="CM131" t="s">
        <v>222</v>
      </c>
      <c r="CN131" t="s">
        <v>222</v>
      </c>
      <c r="CO131" t="s">
        <v>222</v>
      </c>
      <c r="CP131" t="s">
        <v>222</v>
      </c>
      <c r="CQ131" t="s">
        <v>222</v>
      </c>
      <c r="CR131" t="s">
        <v>222</v>
      </c>
      <c r="CS131" t="s">
        <v>222</v>
      </c>
      <c r="CT131" t="s">
        <v>222</v>
      </c>
      <c r="CU131" t="s">
        <v>222</v>
      </c>
      <c r="CV131" t="s">
        <v>222</v>
      </c>
      <c r="CW131" t="s">
        <v>222</v>
      </c>
      <c r="CX131" t="s">
        <v>222</v>
      </c>
      <c r="CY131" t="s">
        <v>222</v>
      </c>
      <c r="CZ131" t="s">
        <v>222</v>
      </c>
      <c r="DA131" t="s">
        <v>222</v>
      </c>
      <c r="DB131" t="s">
        <v>222</v>
      </c>
      <c r="DC131" t="s">
        <v>222</v>
      </c>
      <c r="DD131" t="s">
        <v>222</v>
      </c>
      <c r="DE131" t="s">
        <v>222</v>
      </c>
      <c r="DF131" t="s">
        <v>222</v>
      </c>
      <c r="DG131" t="s">
        <v>222</v>
      </c>
      <c r="DH131" t="s">
        <v>222</v>
      </c>
      <c r="DI131" t="s">
        <v>222</v>
      </c>
      <c r="DJ131" t="s">
        <v>222</v>
      </c>
      <c r="DK131" t="s">
        <v>222</v>
      </c>
      <c r="DL131" t="s">
        <v>222</v>
      </c>
      <c r="DM131" t="s">
        <v>222</v>
      </c>
      <c r="DN131" t="s">
        <v>222</v>
      </c>
      <c r="DO131" t="s">
        <v>222</v>
      </c>
      <c r="DP131" t="s">
        <v>222</v>
      </c>
      <c r="DQ131" t="s">
        <v>222</v>
      </c>
      <c r="DR131" t="s">
        <v>222</v>
      </c>
      <c r="DS131" t="s">
        <v>222</v>
      </c>
      <c r="DT131" t="s">
        <v>222</v>
      </c>
      <c r="DU131" t="s">
        <v>222</v>
      </c>
      <c r="DV131" t="s">
        <v>222</v>
      </c>
      <c r="DW131" t="s">
        <v>222</v>
      </c>
      <c r="DX131" t="s">
        <v>222</v>
      </c>
      <c r="DY131" t="s">
        <v>222</v>
      </c>
      <c r="DZ131" t="s">
        <v>222</v>
      </c>
      <c r="EA131" t="s">
        <v>222</v>
      </c>
      <c r="EB131" t="s">
        <v>222</v>
      </c>
      <c r="EC131" t="s">
        <v>222</v>
      </c>
      <c r="ED131" t="s">
        <v>222</v>
      </c>
      <c r="EE131" t="s">
        <v>222</v>
      </c>
      <c r="EF131" t="s">
        <v>222</v>
      </c>
      <c r="EG131" t="s">
        <v>222</v>
      </c>
      <c r="EH131" t="s">
        <v>222</v>
      </c>
      <c r="EI131" t="s">
        <v>222</v>
      </c>
      <c r="EJ131" t="s">
        <v>222</v>
      </c>
      <c r="EK131" t="s">
        <v>222</v>
      </c>
      <c r="EL131" t="s">
        <v>222</v>
      </c>
      <c r="EM131" t="s">
        <v>222</v>
      </c>
      <c r="EN131" t="s">
        <v>222</v>
      </c>
      <c r="EO131" t="s">
        <v>222</v>
      </c>
      <c r="EP131" t="s">
        <v>222</v>
      </c>
      <c r="EQ131" t="s">
        <v>222</v>
      </c>
      <c r="ER131" t="s">
        <v>222</v>
      </c>
      <c r="ES131" t="s">
        <v>222</v>
      </c>
      <c r="ET131" t="s">
        <v>222</v>
      </c>
      <c r="EU131" t="s">
        <v>222</v>
      </c>
      <c r="EV131" t="s">
        <v>222</v>
      </c>
      <c r="EW131" t="s">
        <v>222</v>
      </c>
      <c r="EX131" t="s">
        <v>222</v>
      </c>
      <c r="EY131" t="s">
        <v>222</v>
      </c>
      <c r="EZ131" t="s">
        <v>222</v>
      </c>
      <c r="FA131" t="s">
        <v>222</v>
      </c>
      <c r="FB131" t="s">
        <v>222</v>
      </c>
      <c r="FC131" t="s">
        <v>222</v>
      </c>
      <c r="FD131" t="s">
        <v>222</v>
      </c>
      <c r="FE131" t="s">
        <v>222</v>
      </c>
      <c r="FF131" t="s">
        <v>222</v>
      </c>
      <c r="FG131" t="s">
        <v>222</v>
      </c>
      <c r="FH131" t="s">
        <v>222</v>
      </c>
      <c r="FI131" t="s">
        <v>222</v>
      </c>
      <c r="FJ131" t="s">
        <v>222</v>
      </c>
      <c r="FK131" t="s">
        <v>222</v>
      </c>
      <c r="FL131" t="s">
        <v>222</v>
      </c>
      <c r="FM131" t="s">
        <v>222</v>
      </c>
      <c r="FN131" t="s">
        <v>222</v>
      </c>
      <c r="FO131" t="s">
        <v>222</v>
      </c>
      <c r="FP131" t="s">
        <v>222</v>
      </c>
      <c r="FQ131" t="s">
        <v>222</v>
      </c>
      <c r="FR131" t="s">
        <v>222</v>
      </c>
      <c r="FS131" t="s">
        <v>222</v>
      </c>
      <c r="FT131" t="s">
        <v>222</v>
      </c>
      <c r="FU131" t="s">
        <v>222</v>
      </c>
      <c r="FV131" t="s">
        <v>222</v>
      </c>
      <c r="FW131" t="s">
        <v>222</v>
      </c>
      <c r="FX131" t="s">
        <v>222</v>
      </c>
      <c r="FY131" t="s">
        <v>222</v>
      </c>
      <c r="FZ131" t="s">
        <v>222</v>
      </c>
      <c r="GA131" t="s">
        <v>222</v>
      </c>
      <c r="GB131" t="s">
        <v>222</v>
      </c>
      <c r="GC131" t="s">
        <v>222</v>
      </c>
      <c r="GD131" t="s">
        <v>222</v>
      </c>
      <c r="GE131" t="s">
        <v>222</v>
      </c>
      <c r="GF131" t="s">
        <v>222</v>
      </c>
      <c r="GG131" t="s">
        <v>222</v>
      </c>
      <c r="GH131" t="s">
        <v>222</v>
      </c>
      <c r="GI131" t="s">
        <v>222</v>
      </c>
      <c r="GJ131" t="s">
        <v>222</v>
      </c>
      <c r="GK131" t="s">
        <v>222</v>
      </c>
      <c r="GL131" t="s">
        <v>222</v>
      </c>
      <c r="GM131" t="s">
        <v>222</v>
      </c>
      <c r="GN131" t="s">
        <v>222</v>
      </c>
      <c r="GO131" t="s">
        <v>222</v>
      </c>
      <c r="GP131" t="s">
        <v>222</v>
      </c>
      <c r="GQ131" t="s">
        <v>222</v>
      </c>
      <c r="GR131" t="s">
        <v>222</v>
      </c>
      <c r="GS131" t="s">
        <v>222</v>
      </c>
      <c r="GT131" t="s">
        <v>222</v>
      </c>
      <c r="GU131" t="s">
        <v>222</v>
      </c>
      <c r="GV131" t="s">
        <v>222</v>
      </c>
      <c r="GW131" t="s">
        <v>222</v>
      </c>
      <c r="GX131" t="s">
        <v>222</v>
      </c>
      <c r="GY131" t="s">
        <v>222</v>
      </c>
      <c r="GZ131" t="s">
        <v>222</v>
      </c>
      <c r="HA131" t="s">
        <v>222</v>
      </c>
      <c r="HB131" t="s">
        <v>222</v>
      </c>
      <c r="HC131" t="s">
        <v>222</v>
      </c>
      <c r="HD131" t="s">
        <v>222</v>
      </c>
      <c r="HE131" t="s">
        <v>222</v>
      </c>
      <c r="HF131" t="s">
        <v>222</v>
      </c>
      <c r="HG131" t="s">
        <v>222</v>
      </c>
      <c r="HH131" t="s">
        <v>222</v>
      </c>
      <c r="HI131" t="s">
        <v>222</v>
      </c>
      <c r="HJ131" t="s">
        <v>222</v>
      </c>
      <c r="HK131" t="s">
        <v>222</v>
      </c>
      <c r="HL131" t="s">
        <v>222</v>
      </c>
      <c r="HM131" t="s">
        <v>222</v>
      </c>
      <c r="HN131" t="s">
        <v>222</v>
      </c>
    </row>
    <row r="132" spans="1:222" x14ac:dyDescent="0.35">
      <c r="A132" t="s">
        <v>249</v>
      </c>
      <c r="B132" s="1">
        <v>43300</v>
      </c>
      <c r="C132" s="1">
        <v>43586</v>
      </c>
      <c r="D132">
        <v>2</v>
      </c>
      <c r="E132">
        <v>0</v>
      </c>
      <c r="F132">
        <v>1</v>
      </c>
      <c r="G132">
        <v>1</v>
      </c>
      <c r="H132">
        <v>1</v>
      </c>
      <c r="I132">
        <v>1</v>
      </c>
      <c r="J132">
        <v>1</v>
      </c>
      <c r="K132">
        <v>1</v>
      </c>
      <c r="L132">
        <v>1</v>
      </c>
      <c r="M132">
        <v>0</v>
      </c>
      <c r="N132">
        <v>0</v>
      </c>
      <c r="O132">
        <v>0</v>
      </c>
      <c r="P132">
        <v>0</v>
      </c>
      <c r="Q132">
        <v>0</v>
      </c>
      <c r="R132">
        <v>1</v>
      </c>
      <c r="S132">
        <v>1</v>
      </c>
      <c r="T132">
        <v>0</v>
      </c>
      <c r="U132">
        <v>1</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1</v>
      </c>
      <c r="AP132">
        <v>0</v>
      </c>
      <c r="AQ132">
        <v>0</v>
      </c>
      <c r="AR132">
        <v>0</v>
      </c>
      <c r="AS132">
        <v>0</v>
      </c>
      <c r="AT132">
        <v>0</v>
      </c>
      <c r="AU132" t="s">
        <v>222</v>
      </c>
      <c r="AV132" t="s">
        <v>222</v>
      </c>
      <c r="AW132" t="s">
        <v>222</v>
      </c>
      <c r="AX132" t="s">
        <v>222</v>
      </c>
      <c r="AY132" t="s">
        <v>222</v>
      </c>
      <c r="AZ132" t="s">
        <v>222</v>
      </c>
      <c r="BA132" t="s">
        <v>222</v>
      </c>
      <c r="BB132" t="s">
        <v>222</v>
      </c>
      <c r="BC132" t="s">
        <v>222</v>
      </c>
      <c r="BD132">
        <v>0</v>
      </c>
      <c r="BE132">
        <v>0</v>
      </c>
      <c r="BF132">
        <v>1</v>
      </c>
      <c r="BG132">
        <v>1</v>
      </c>
      <c r="BH132">
        <v>1</v>
      </c>
      <c r="BI132">
        <v>0</v>
      </c>
      <c r="BJ132">
        <v>0</v>
      </c>
      <c r="BK132">
        <v>0</v>
      </c>
      <c r="BL132">
        <v>1</v>
      </c>
      <c r="BM132">
        <v>1</v>
      </c>
      <c r="BN132">
        <v>0</v>
      </c>
      <c r="BO132">
        <v>1</v>
      </c>
      <c r="BP132">
        <v>1</v>
      </c>
      <c r="BQ132">
        <v>1</v>
      </c>
      <c r="BR132">
        <v>0</v>
      </c>
      <c r="BS132">
        <v>0</v>
      </c>
      <c r="BT132">
        <v>0</v>
      </c>
      <c r="BU132">
        <v>0</v>
      </c>
      <c r="BV132">
        <v>0</v>
      </c>
      <c r="BW132">
        <v>0</v>
      </c>
      <c r="BX132">
        <v>0</v>
      </c>
      <c r="BY132">
        <v>0</v>
      </c>
      <c r="BZ132">
        <v>0</v>
      </c>
      <c r="CA132">
        <v>0</v>
      </c>
      <c r="CB132">
        <v>0</v>
      </c>
      <c r="CC132">
        <v>0</v>
      </c>
      <c r="CD132">
        <v>0</v>
      </c>
      <c r="CE132">
        <v>1</v>
      </c>
      <c r="CF132">
        <v>1</v>
      </c>
      <c r="CG132">
        <v>0</v>
      </c>
      <c r="CH132">
        <v>0</v>
      </c>
      <c r="CI132">
        <v>0</v>
      </c>
      <c r="CJ132">
        <v>0</v>
      </c>
      <c r="CK132">
        <v>0</v>
      </c>
      <c r="CL132">
        <v>0</v>
      </c>
      <c r="CM132">
        <v>0</v>
      </c>
      <c r="CN132">
        <v>0</v>
      </c>
      <c r="CO132">
        <v>0</v>
      </c>
      <c r="CP132">
        <v>0</v>
      </c>
      <c r="CQ132">
        <v>0</v>
      </c>
      <c r="CR132">
        <v>0</v>
      </c>
      <c r="CS132">
        <v>1</v>
      </c>
      <c r="CT132">
        <v>0</v>
      </c>
      <c r="CU132">
        <v>0</v>
      </c>
      <c r="CV132">
        <v>0</v>
      </c>
      <c r="CW132">
        <v>1</v>
      </c>
      <c r="CX132">
        <v>0</v>
      </c>
      <c r="CY132">
        <v>0</v>
      </c>
      <c r="CZ132">
        <v>0</v>
      </c>
      <c r="DA132">
        <v>1</v>
      </c>
      <c r="DB132">
        <v>0</v>
      </c>
      <c r="DC132">
        <v>1</v>
      </c>
      <c r="DD132">
        <v>0</v>
      </c>
      <c r="DE132">
        <v>1</v>
      </c>
      <c r="DF132">
        <v>1</v>
      </c>
      <c r="DG132">
        <v>1</v>
      </c>
      <c r="DH132">
        <v>1</v>
      </c>
      <c r="DI132">
        <v>1</v>
      </c>
      <c r="DJ132">
        <v>1</v>
      </c>
      <c r="DK132">
        <v>1</v>
      </c>
      <c r="DL132">
        <v>0</v>
      </c>
      <c r="DM132">
        <v>0</v>
      </c>
      <c r="DN132">
        <v>0</v>
      </c>
      <c r="DO132">
        <v>0</v>
      </c>
      <c r="DP132">
        <v>0</v>
      </c>
      <c r="DQ132">
        <v>1</v>
      </c>
      <c r="DR132">
        <v>1</v>
      </c>
      <c r="DS132">
        <v>0</v>
      </c>
      <c r="DT132">
        <v>1</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1</v>
      </c>
      <c r="EQ132">
        <v>0</v>
      </c>
      <c r="ER132">
        <v>0</v>
      </c>
      <c r="ES132">
        <v>0</v>
      </c>
      <c r="ET132">
        <v>0</v>
      </c>
      <c r="EU132">
        <v>0</v>
      </c>
      <c r="EV132">
        <v>0</v>
      </c>
      <c r="EW132">
        <v>1</v>
      </c>
      <c r="EX132">
        <v>1</v>
      </c>
      <c r="EY132">
        <v>0</v>
      </c>
      <c r="EZ132">
        <v>0</v>
      </c>
      <c r="FA132">
        <v>0</v>
      </c>
      <c r="FB132">
        <v>0</v>
      </c>
      <c r="FC132">
        <v>0</v>
      </c>
      <c r="FD132" t="s">
        <v>222</v>
      </c>
      <c r="FE132" t="s">
        <v>222</v>
      </c>
      <c r="FF132" t="s">
        <v>222</v>
      </c>
      <c r="FG132" t="s">
        <v>222</v>
      </c>
      <c r="FH132" t="s">
        <v>222</v>
      </c>
      <c r="FI132" t="s">
        <v>222</v>
      </c>
      <c r="FJ132" t="s">
        <v>222</v>
      </c>
      <c r="FK132" t="s">
        <v>222</v>
      </c>
      <c r="FL132" t="s">
        <v>222</v>
      </c>
      <c r="FM132">
        <v>0</v>
      </c>
      <c r="FN132">
        <v>0</v>
      </c>
      <c r="FO132">
        <v>1</v>
      </c>
      <c r="FP132">
        <v>1</v>
      </c>
      <c r="FQ132">
        <v>1</v>
      </c>
      <c r="FR132">
        <v>0</v>
      </c>
      <c r="FS132">
        <v>0</v>
      </c>
      <c r="FT132">
        <v>0</v>
      </c>
      <c r="FU132">
        <v>1</v>
      </c>
      <c r="FV132">
        <v>1</v>
      </c>
      <c r="FW132">
        <v>0</v>
      </c>
      <c r="FX132">
        <v>1</v>
      </c>
      <c r="FY132">
        <v>1</v>
      </c>
      <c r="FZ132">
        <v>0</v>
      </c>
      <c r="GA132">
        <v>1</v>
      </c>
      <c r="GB132">
        <v>0</v>
      </c>
      <c r="GC132">
        <v>0</v>
      </c>
      <c r="GD132">
        <v>0</v>
      </c>
      <c r="GE132">
        <v>0</v>
      </c>
      <c r="GF132">
        <v>0</v>
      </c>
      <c r="GG132">
        <v>0</v>
      </c>
      <c r="GH132">
        <v>0</v>
      </c>
      <c r="GI132">
        <v>0</v>
      </c>
      <c r="GJ132">
        <v>0</v>
      </c>
      <c r="GK132">
        <v>0</v>
      </c>
      <c r="GL132">
        <v>0</v>
      </c>
      <c r="GM132">
        <v>0</v>
      </c>
      <c r="GN132">
        <v>1</v>
      </c>
      <c r="GO132">
        <v>1</v>
      </c>
      <c r="GP132">
        <v>0</v>
      </c>
      <c r="GQ132">
        <v>0</v>
      </c>
      <c r="GR132">
        <v>0</v>
      </c>
      <c r="GS132">
        <v>0</v>
      </c>
      <c r="GT132">
        <v>0</v>
      </c>
      <c r="GU132">
        <v>0</v>
      </c>
      <c r="GV132">
        <v>0</v>
      </c>
      <c r="GW132">
        <v>0</v>
      </c>
      <c r="GX132">
        <v>0</v>
      </c>
      <c r="GY132">
        <v>0</v>
      </c>
      <c r="GZ132">
        <v>0</v>
      </c>
      <c r="HA132">
        <v>0</v>
      </c>
      <c r="HB132">
        <v>1</v>
      </c>
      <c r="HC132">
        <v>0</v>
      </c>
      <c r="HD132">
        <v>0</v>
      </c>
      <c r="HE132">
        <v>0</v>
      </c>
      <c r="HF132">
        <v>1</v>
      </c>
      <c r="HG132">
        <v>0</v>
      </c>
      <c r="HH132">
        <v>0</v>
      </c>
      <c r="HI132">
        <v>0</v>
      </c>
      <c r="HJ132">
        <v>1</v>
      </c>
      <c r="HK132">
        <v>0</v>
      </c>
      <c r="HL132">
        <v>1</v>
      </c>
      <c r="HM132">
        <v>0</v>
      </c>
      <c r="HN132">
        <v>0</v>
      </c>
    </row>
    <row r="133" spans="1:222" x14ac:dyDescent="0.35">
      <c r="A133" t="s">
        <v>249</v>
      </c>
      <c r="B133" s="1">
        <v>43587</v>
      </c>
      <c r="C133" s="1">
        <v>43708</v>
      </c>
      <c r="D133">
        <v>2</v>
      </c>
      <c r="E133">
        <v>0</v>
      </c>
      <c r="F133">
        <v>1</v>
      </c>
      <c r="G133">
        <v>1</v>
      </c>
      <c r="H133">
        <v>1</v>
      </c>
      <c r="I133">
        <v>1</v>
      </c>
      <c r="J133">
        <v>1</v>
      </c>
      <c r="K133">
        <v>1</v>
      </c>
      <c r="L133">
        <v>1</v>
      </c>
      <c r="M133">
        <v>0</v>
      </c>
      <c r="N133">
        <v>0</v>
      </c>
      <c r="O133">
        <v>0</v>
      </c>
      <c r="P133">
        <v>0</v>
      </c>
      <c r="Q133">
        <v>0</v>
      </c>
      <c r="R133">
        <v>1</v>
      </c>
      <c r="S133">
        <v>1</v>
      </c>
      <c r="T133">
        <v>0</v>
      </c>
      <c r="U133">
        <v>1</v>
      </c>
      <c r="V133">
        <v>0</v>
      </c>
      <c r="W133">
        <v>0</v>
      </c>
      <c r="X133">
        <v>0</v>
      </c>
      <c r="Y133">
        <v>0</v>
      </c>
      <c r="Z133">
        <v>0</v>
      </c>
      <c r="AA133">
        <v>1</v>
      </c>
      <c r="AB133">
        <v>0</v>
      </c>
      <c r="AC133">
        <v>1</v>
      </c>
      <c r="AD133">
        <v>1</v>
      </c>
      <c r="AE133">
        <v>0</v>
      </c>
      <c r="AF133">
        <v>0</v>
      </c>
      <c r="AG133">
        <v>0</v>
      </c>
      <c r="AH133">
        <v>0</v>
      </c>
      <c r="AI133">
        <v>0</v>
      </c>
      <c r="AJ133">
        <v>0</v>
      </c>
      <c r="AK133">
        <v>0</v>
      </c>
      <c r="AL133">
        <v>0</v>
      </c>
      <c r="AM133">
        <v>0</v>
      </c>
      <c r="AN133">
        <v>0</v>
      </c>
      <c r="AO133">
        <v>0</v>
      </c>
      <c r="AP133">
        <v>0</v>
      </c>
      <c r="AQ133">
        <v>0</v>
      </c>
      <c r="AR133">
        <v>0</v>
      </c>
      <c r="AS133">
        <v>0</v>
      </c>
      <c r="AT133">
        <v>0</v>
      </c>
      <c r="AU133" t="s">
        <v>222</v>
      </c>
      <c r="AV133" t="s">
        <v>222</v>
      </c>
      <c r="AW133" t="s">
        <v>222</v>
      </c>
      <c r="AX133" t="s">
        <v>222</v>
      </c>
      <c r="AY133" t="s">
        <v>222</v>
      </c>
      <c r="AZ133" t="s">
        <v>222</v>
      </c>
      <c r="BA133" t="s">
        <v>222</v>
      </c>
      <c r="BB133" t="s">
        <v>222</v>
      </c>
      <c r="BC133" t="s">
        <v>222</v>
      </c>
      <c r="BD133">
        <v>0</v>
      </c>
      <c r="BE133">
        <v>0</v>
      </c>
      <c r="BF133">
        <v>1</v>
      </c>
      <c r="BG133">
        <v>1</v>
      </c>
      <c r="BH133">
        <v>1</v>
      </c>
      <c r="BI133">
        <v>0</v>
      </c>
      <c r="BJ133">
        <v>0</v>
      </c>
      <c r="BK133">
        <v>0</v>
      </c>
      <c r="BL133">
        <v>1</v>
      </c>
      <c r="BM133">
        <v>1</v>
      </c>
      <c r="BN133">
        <v>0</v>
      </c>
      <c r="BO133">
        <v>1</v>
      </c>
      <c r="BP133">
        <v>1</v>
      </c>
      <c r="BQ133">
        <v>1</v>
      </c>
      <c r="BR133">
        <v>0</v>
      </c>
      <c r="BS133">
        <v>0</v>
      </c>
      <c r="BT133">
        <v>0</v>
      </c>
      <c r="BU133">
        <v>0</v>
      </c>
      <c r="BV133">
        <v>0</v>
      </c>
      <c r="BW133">
        <v>0</v>
      </c>
      <c r="BX133">
        <v>0</v>
      </c>
      <c r="BY133">
        <v>0</v>
      </c>
      <c r="BZ133">
        <v>0</v>
      </c>
      <c r="CA133">
        <v>0</v>
      </c>
      <c r="CB133">
        <v>0</v>
      </c>
      <c r="CC133">
        <v>0</v>
      </c>
      <c r="CD133">
        <v>0</v>
      </c>
      <c r="CE133">
        <v>1</v>
      </c>
      <c r="CF133">
        <v>1</v>
      </c>
      <c r="CG133">
        <v>0</v>
      </c>
      <c r="CH133">
        <v>0</v>
      </c>
      <c r="CI133">
        <v>0</v>
      </c>
      <c r="CJ133">
        <v>0</v>
      </c>
      <c r="CK133">
        <v>0</v>
      </c>
      <c r="CL133">
        <v>0</v>
      </c>
      <c r="CM133">
        <v>0</v>
      </c>
      <c r="CN133">
        <v>0</v>
      </c>
      <c r="CO133">
        <v>0</v>
      </c>
      <c r="CP133">
        <v>0</v>
      </c>
      <c r="CQ133">
        <v>0</v>
      </c>
      <c r="CR133">
        <v>0</v>
      </c>
      <c r="CS133">
        <v>1</v>
      </c>
      <c r="CT133">
        <v>0</v>
      </c>
      <c r="CU133">
        <v>0</v>
      </c>
      <c r="CV133">
        <v>0</v>
      </c>
      <c r="CW133">
        <v>1</v>
      </c>
      <c r="CX133">
        <v>0</v>
      </c>
      <c r="CY133">
        <v>0</v>
      </c>
      <c r="CZ133">
        <v>0</v>
      </c>
      <c r="DA133">
        <v>1</v>
      </c>
      <c r="DB133">
        <v>0</v>
      </c>
      <c r="DC133">
        <v>1</v>
      </c>
      <c r="DD133">
        <v>0</v>
      </c>
      <c r="DE133">
        <v>1</v>
      </c>
      <c r="DF133">
        <v>1</v>
      </c>
      <c r="DG133">
        <v>1</v>
      </c>
      <c r="DH133">
        <v>1</v>
      </c>
      <c r="DI133">
        <v>1</v>
      </c>
      <c r="DJ133">
        <v>1</v>
      </c>
      <c r="DK133">
        <v>1</v>
      </c>
      <c r="DL133">
        <v>0</v>
      </c>
      <c r="DM133">
        <v>0</v>
      </c>
      <c r="DN133">
        <v>0</v>
      </c>
      <c r="DO133">
        <v>0</v>
      </c>
      <c r="DP133">
        <v>0</v>
      </c>
      <c r="DQ133">
        <v>1</v>
      </c>
      <c r="DR133">
        <v>1</v>
      </c>
      <c r="DS133">
        <v>0</v>
      </c>
      <c r="DT133">
        <v>1</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1</v>
      </c>
      <c r="EQ133">
        <v>0</v>
      </c>
      <c r="ER133">
        <v>0</v>
      </c>
      <c r="ES133">
        <v>0</v>
      </c>
      <c r="ET133">
        <v>0</v>
      </c>
      <c r="EU133">
        <v>0</v>
      </c>
      <c r="EV133">
        <v>0</v>
      </c>
      <c r="EW133">
        <v>1</v>
      </c>
      <c r="EX133">
        <v>1</v>
      </c>
      <c r="EY133">
        <v>0</v>
      </c>
      <c r="EZ133">
        <v>0</v>
      </c>
      <c r="FA133">
        <v>0</v>
      </c>
      <c r="FB133">
        <v>0</v>
      </c>
      <c r="FC133">
        <v>0</v>
      </c>
      <c r="FD133" t="s">
        <v>222</v>
      </c>
      <c r="FE133" t="s">
        <v>222</v>
      </c>
      <c r="FF133" t="s">
        <v>222</v>
      </c>
      <c r="FG133" t="s">
        <v>222</v>
      </c>
      <c r="FH133" t="s">
        <v>222</v>
      </c>
      <c r="FI133" t="s">
        <v>222</v>
      </c>
      <c r="FJ133" t="s">
        <v>222</v>
      </c>
      <c r="FK133" t="s">
        <v>222</v>
      </c>
      <c r="FL133" t="s">
        <v>222</v>
      </c>
      <c r="FM133">
        <v>0</v>
      </c>
      <c r="FN133">
        <v>0</v>
      </c>
      <c r="FO133">
        <v>1</v>
      </c>
      <c r="FP133">
        <v>1</v>
      </c>
      <c r="FQ133">
        <v>1</v>
      </c>
      <c r="FR133">
        <v>0</v>
      </c>
      <c r="FS133">
        <v>0</v>
      </c>
      <c r="FT133">
        <v>0</v>
      </c>
      <c r="FU133">
        <v>1</v>
      </c>
      <c r="FV133">
        <v>1</v>
      </c>
      <c r="FW133">
        <v>0</v>
      </c>
      <c r="FX133">
        <v>1</v>
      </c>
      <c r="FY133">
        <v>1</v>
      </c>
      <c r="FZ133">
        <v>0</v>
      </c>
      <c r="GA133">
        <v>1</v>
      </c>
      <c r="GB133">
        <v>0</v>
      </c>
      <c r="GC133">
        <v>0</v>
      </c>
      <c r="GD133">
        <v>0</v>
      </c>
      <c r="GE133">
        <v>0</v>
      </c>
      <c r="GF133">
        <v>0</v>
      </c>
      <c r="GG133">
        <v>0</v>
      </c>
      <c r="GH133">
        <v>0</v>
      </c>
      <c r="GI133">
        <v>0</v>
      </c>
      <c r="GJ133">
        <v>0</v>
      </c>
      <c r="GK133">
        <v>0</v>
      </c>
      <c r="GL133">
        <v>0</v>
      </c>
      <c r="GM133">
        <v>0</v>
      </c>
      <c r="GN133">
        <v>1</v>
      </c>
      <c r="GO133">
        <v>1</v>
      </c>
      <c r="GP133">
        <v>0</v>
      </c>
      <c r="GQ133">
        <v>0</v>
      </c>
      <c r="GR133">
        <v>0</v>
      </c>
      <c r="GS133">
        <v>0</v>
      </c>
      <c r="GT133">
        <v>0</v>
      </c>
      <c r="GU133">
        <v>0</v>
      </c>
      <c r="GV133">
        <v>0</v>
      </c>
      <c r="GW133">
        <v>0</v>
      </c>
      <c r="GX133">
        <v>0</v>
      </c>
      <c r="GY133">
        <v>0</v>
      </c>
      <c r="GZ133">
        <v>0</v>
      </c>
      <c r="HA133">
        <v>0</v>
      </c>
      <c r="HB133">
        <v>1</v>
      </c>
      <c r="HC133">
        <v>0</v>
      </c>
      <c r="HD133">
        <v>0</v>
      </c>
      <c r="HE133">
        <v>0</v>
      </c>
      <c r="HF133">
        <v>1</v>
      </c>
      <c r="HG133">
        <v>0</v>
      </c>
      <c r="HH133">
        <v>0</v>
      </c>
      <c r="HI133">
        <v>0</v>
      </c>
      <c r="HJ133">
        <v>1</v>
      </c>
      <c r="HK133">
        <v>0</v>
      </c>
      <c r="HL133">
        <v>1</v>
      </c>
      <c r="HM133">
        <v>0</v>
      </c>
      <c r="HN133">
        <v>0</v>
      </c>
    </row>
    <row r="134" spans="1:222" x14ac:dyDescent="0.35">
      <c r="A134" t="s">
        <v>249</v>
      </c>
      <c r="B134" s="1">
        <v>43709</v>
      </c>
      <c r="C134" s="1">
        <v>43830</v>
      </c>
      <c r="D134">
        <v>2</v>
      </c>
      <c r="E134">
        <v>0</v>
      </c>
      <c r="F134">
        <v>1</v>
      </c>
      <c r="G134">
        <v>1</v>
      </c>
      <c r="H134">
        <v>1</v>
      </c>
      <c r="I134">
        <v>1</v>
      </c>
      <c r="J134">
        <v>1</v>
      </c>
      <c r="K134">
        <v>1</v>
      </c>
      <c r="L134">
        <v>1</v>
      </c>
      <c r="M134">
        <v>0</v>
      </c>
      <c r="N134">
        <v>0</v>
      </c>
      <c r="O134">
        <v>0</v>
      </c>
      <c r="P134">
        <v>0</v>
      </c>
      <c r="Q134">
        <v>0</v>
      </c>
      <c r="R134">
        <v>1</v>
      </c>
      <c r="S134">
        <v>1</v>
      </c>
      <c r="T134">
        <v>0</v>
      </c>
      <c r="U134">
        <v>1</v>
      </c>
      <c r="V134">
        <v>0</v>
      </c>
      <c r="W134">
        <v>0</v>
      </c>
      <c r="X134">
        <v>0</v>
      </c>
      <c r="Y134">
        <v>0</v>
      </c>
      <c r="Z134">
        <v>0</v>
      </c>
      <c r="AA134">
        <v>1</v>
      </c>
      <c r="AB134">
        <v>0</v>
      </c>
      <c r="AC134">
        <v>1</v>
      </c>
      <c r="AD134">
        <v>1</v>
      </c>
      <c r="AE134">
        <v>0</v>
      </c>
      <c r="AF134">
        <v>0</v>
      </c>
      <c r="AG134">
        <v>0</v>
      </c>
      <c r="AH134">
        <v>0</v>
      </c>
      <c r="AI134">
        <v>0</v>
      </c>
      <c r="AJ134">
        <v>0</v>
      </c>
      <c r="AK134">
        <v>0</v>
      </c>
      <c r="AL134">
        <v>0</v>
      </c>
      <c r="AM134">
        <v>0</v>
      </c>
      <c r="AN134">
        <v>0</v>
      </c>
      <c r="AO134">
        <v>0</v>
      </c>
      <c r="AP134">
        <v>0</v>
      </c>
      <c r="AQ134">
        <v>0</v>
      </c>
      <c r="AR134">
        <v>0</v>
      </c>
      <c r="AS134">
        <v>0</v>
      </c>
      <c r="AT134">
        <v>0</v>
      </c>
      <c r="AU134" t="s">
        <v>222</v>
      </c>
      <c r="AV134" t="s">
        <v>222</v>
      </c>
      <c r="AW134" t="s">
        <v>222</v>
      </c>
      <c r="AX134" t="s">
        <v>222</v>
      </c>
      <c r="AY134" t="s">
        <v>222</v>
      </c>
      <c r="AZ134" t="s">
        <v>222</v>
      </c>
      <c r="BA134" t="s">
        <v>222</v>
      </c>
      <c r="BB134" t="s">
        <v>222</v>
      </c>
      <c r="BC134" t="s">
        <v>222</v>
      </c>
      <c r="BD134">
        <v>0</v>
      </c>
      <c r="BE134">
        <v>0</v>
      </c>
      <c r="BF134">
        <v>1</v>
      </c>
      <c r="BG134">
        <v>1</v>
      </c>
      <c r="BH134">
        <v>1</v>
      </c>
      <c r="BI134">
        <v>0</v>
      </c>
      <c r="BJ134">
        <v>0</v>
      </c>
      <c r="BK134">
        <v>0</v>
      </c>
      <c r="BL134">
        <v>1</v>
      </c>
      <c r="BM134">
        <v>1</v>
      </c>
      <c r="BN134">
        <v>0</v>
      </c>
      <c r="BO134">
        <v>1</v>
      </c>
      <c r="BP134">
        <v>1</v>
      </c>
      <c r="BQ134">
        <v>1</v>
      </c>
      <c r="BR134">
        <v>0</v>
      </c>
      <c r="BS134">
        <v>0</v>
      </c>
      <c r="BT134">
        <v>0</v>
      </c>
      <c r="BU134">
        <v>0</v>
      </c>
      <c r="BV134">
        <v>0</v>
      </c>
      <c r="BW134">
        <v>0</v>
      </c>
      <c r="BX134">
        <v>0</v>
      </c>
      <c r="BY134">
        <v>0</v>
      </c>
      <c r="BZ134">
        <v>0</v>
      </c>
      <c r="CA134">
        <v>0</v>
      </c>
      <c r="CB134">
        <v>0</v>
      </c>
      <c r="CC134">
        <v>0</v>
      </c>
      <c r="CD134">
        <v>0</v>
      </c>
      <c r="CE134">
        <v>1</v>
      </c>
      <c r="CF134">
        <v>1</v>
      </c>
      <c r="CG134">
        <v>0</v>
      </c>
      <c r="CH134">
        <v>0</v>
      </c>
      <c r="CI134">
        <v>0</v>
      </c>
      <c r="CJ134">
        <v>0</v>
      </c>
      <c r="CK134">
        <v>0</v>
      </c>
      <c r="CL134">
        <v>0</v>
      </c>
      <c r="CM134">
        <v>0</v>
      </c>
      <c r="CN134">
        <v>0</v>
      </c>
      <c r="CO134">
        <v>0</v>
      </c>
      <c r="CP134">
        <v>0</v>
      </c>
      <c r="CQ134">
        <v>0</v>
      </c>
      <c r="CR134">
        <v>0</v>
      </c>
      <c r="CS134">
        <v>1</v>
      </c>
      <c r="CT134">
        <v>0</v>
      </c>
      <c r="CU134">
        <v>0</v>
      </c>
      <c r="CV134">
        <v>0</v>
      </c>
      <c r="CW134">
        <v>1</v>
      </c>
      <c r="CX134">
        <v>0</v>
      </c>
      <c r="CY134">
        <v>0</v>
      </c>
      <c r="CZ134">
        <v>0</v>
      </c>
      <c r="DA134">
        <v>1</v>
      </c>
      <c r="DB134">
        <v>0</v>
      </c>
      <c r="DC134">
        <v>1</v>
      </c>
      <c r="DD134">
        <v>0</v>
      </c>
      <c r="DE134">
        <v>1</v>
      </c>
      <c r="DF134">
        <v>1</v>
      </c>
      <c r="DG134">
        <v>1</v>
      </c>
      <c r="DH134">
        <v>1</v>
      </c>
      <c r="DI134">
        <v>1</v>
      </c>
      <c r="DJ134">
        <v>1</v>
      </c>
      <c r="DK134">
        <v>1</v>
      </c>
      <c r="DL134">
        <v>0</v>
      </c>
      <c r="DM134">
        <v>0</v>
      </c>
      <c r="DN134">
        <v>0</v>
      </c>
      <c r="DO134">
        <v>0</v>
      </c>
      <c r="DP134">
        <v>0</v>
      </c>
      <c r="DQ134">
        <v>1</v>
      </c>
      <c r="DR134">
        <v>1</v>
      </c>
      <c r="DS134">
        <v>0</v>
      </c>
      <c r="DT134">
        <v>1</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1</v>
      </c>
      <c r="EQ134">
        <v>0</v>
      </c>
      <c r="ER134">
        <v>0</v>
      </c>
      <c r="ES134">
        <v>0</v>
      </c>
      <c r="ET134">
        <v>0</v>
      </c>
      <c r="EU134">
        <v>0</v>
      </c>
      <c r="EV134">
        <v>0</v>
      </c>
      <c r="EW134">
        <v>1</v>
      </c>
      <c r="EX134">
        <v>1</v>
      </c>
      <c r="EY134">
        <v>0</v>
      </c>
      <c r="EZ134">
        <v>0</v>
      </c>
      <c r="FA134">
        <v>0</v>
      </c>
      <c r="FB134">
        <v>0</v>
      </c>
      <c r="FC134">
        <v>0</v>
      </c>
      <c r="FD134" t="s">
        <v>222</v>
      </c>
      <c r="FE134" t="s">
        <v>222</v>
      </c>
      <c r="FF134" t="s">
        <v>222</v>
      </c>
      <c r="FG134" t="s">
        <v>222</v>
      </c>
      <c r="FH134" t="s">
        <v>222</v>
      </c>
      <c r="FI134" t="s">
        <v>222</v>
      </c>
      <c r="FJ134" t="s">
        <v>222</v>
      </c>
      <c r="FK134" t="s">
        <v>222</v>
      </c>
      <c r="FL134" t="s">
        <v>222</v>
      </c>
      <c r="FM134">
        <v>0</v>
      </c>
      <c r="FN134">
        <v>0</v>
      </c>
      <c r="FO134">
        <v>1</v>
      </c>
      <c r="FP134">
        <v>1</v>
      </c>
      <c r="FQ134">
        <v>1</v>
      </c>
      <c r="FR134">
        <v>0</v>
      </c>
      <c r="FS134">
        <v>0</v>
      </c>
      <c r="FT134">
        <v>0</v>
      </c>
      <c r="FU134">
        <v>1</v>
      </c>
      <c r="FV134">
        <v>1</v>
      </c>
      <c r="FW134">
        <v>0</v>
      </c>
      <c r="FX134">
        <v>1</v>
      </c>
      <c r="FY134">
        <v>1</v>
      </c>
      <c r="FZ134">
        <v>0</v>
      </c>
      <c r="GA134">
        <v>1</v>
      </c>
      <c r="GB134">
        <v>0</v>
      </c>
      <c r="GC134">
        <v>0</v>
      </c>
      <c r="GD134">
        <v>0</v>
      </c>
      <c r="GE134">
        <v>0</v>
      </c>
      <c r="GF134">
        <v>0</v>
      </c>
      <c r="GG134">
        <v>0</v>
      </c>
      <c r="GH134">
        <v>0</v>
      </c>
      <c r="GI134">
        <v>0</v>
      </c>
      <c r="GJ134">
        <v>0</v>
      </c>
      <c r="GK134">
        <v>0</v>
      </c>
      <c r="GL134">
        <v>0</v>
      </c>
      <c r="GM134">
        <v>0</v>
      </c>
      <c r="GN134">
        <v>1</v>
      </c>
      <c r="GO134">
        <v>1</v>
      </c>
      <c r="GP134">
        <v>0</v>
      </c>
      <c r="GQ134">
        <v>0</v>
      </c>
      <c r="GR134">
        <v>0</v>
      </c>
      <c r="GS134">
        <v>0</v>
      </c>
      <c r="GT134">
        <v>0</v>
      </c>
      <c r="GU134">
        <v>0</v>
      </c>
      <c r="GV134">
        <v>0</v>
      </c>
      <c r="GW134">
        <v>0</v>
      </c>
      <c r="GX134">
        <v>0</v>
      </c>
      <c r="GY134">
        <v>0</v>
      </c>
      <c r="GZ134">
        <v>0</v>
      </c>
      <c r="HA134">
        <v>0</v>
      </c>
      <c r="HB134">
        <v>1</v>
      </c>
      <c r="HC134">
        <v>0</v>
      </c>
      <c r="HD134">
        <v>0</v>
      </c>
      <c r="HE134">
        <v>0</v>
      </c>
      <c r="HF134">
        <v>1</v>
      </c>
      <c r="HG134">
        <v>0</v>
      </c>
      <c r="HH134">
        <v>0</v>
      </c>
      <c r="HI134">
        <v>0</v>
      </c>
      <c r="HJ134">
        <v>1</v>
      </c>
      <c r="HK134">
        <v>0</v>
      </c>
      <c r="HL134">
        <v>1</v>
      </c>
      <c r="HM134">
        <v>0</v>
      </c>
      <c r="HN134">
        <v>0</v>
      </c>
    </row>
    <row r="135" spans="1:222" x14ac:dyDescent="0.35">
      <c r="A135" t="s">
        <v>250</v>
      </c>
      <c r="B135" s="1">
        <v>41640</v>
      </c>
      <c r="C135" s="1">
        <v>43100</v>
      </c>
      <c r="D135">
        <v>3</v>
      </c>
      <c r="E135" t="s">
        <v>222</v>
      </c>
      <c r="F135" t="s">
        <v>222</v>
      </c>
      <c r="G135" t="s">
        <v>222</v>
      </c>
      <c r="H135" t="s">
        <v>222</v>
      </c>
      <c r="I135" t="s">
        <v>222</v>
      </c>
      <c r="J135" t="s">
        <v>222</v>
      </c>
      <c r="K135" t="s">
        <v>222</v>
      </c>
      <c r="L135" t="s">
        <v>222</v>
      </c>
      <c r="M135" t="s">
        <v>222</v>
      </c>
      <c r="N135" t="s">
        <v>222</v>
      </c>
      <c r="O135" t="s">
        <v>222</v>
      </c>
      <c r="P135" t="s">
        <v>222</v>
      </c>
      <c r="Q135" t="s">
        <v>222</v>
      </c>
      <c r="R135" t="s">
        <v>222</v>
      </c>
      <c r="S135" t="s">
        <v>222</v>
      </c>
      <c r="T135" t="s">
        <v>222</v>
      </c>
      <c r="U135" t="s">
        <v>222</v>
      </c>
      <c r="V135" t="s">
        <v>222</v>
      </c>
      <c r="W135" t="s">
        <v>222</v>
      </c>
      <c r="X135" t="s">
        <v>222</v>
      </c>
      <c r="Y135" t="s">
        <v>222</v>
      </c>
      <c r="Z135" t="s">
        <v>222</v>
      </c>
      <c r="AA135" t="s">
        <v>222</v>
      </c>
      <c r="AB135" t="s">
        <v>222</v>
      </c>
      <c r="AC135" t="s">
        <v>222</v>
      </c>
      <c r="AD135" t="s">
        <v>222</v>
      </c>
      <c r="AE135" t="s">
        <v>222</v>
      </c>
      <c r="AF135" t="s">
        <v>222</v>
      </c>
      <c r="AG135" t="s">
        <v>222</v>
      </c>
      <c r="AH135" t="s">
        <v>222</v>
      </c>
      <c r="AI135" t="s">
        <v>222</v>
      </c>
      <c r="AJ135" t="s">
        <v>222</v>
      </c>
      <c r="AK135" t="s">
        <v>222</v>
      </c>
      <c r="AL135" t="s">
        <v>222</v>
      </c>
      <c r="AM135" t="s">
        <v>222</v>
      </c>
      <c r="AN135" t="s">
        <v>222</v>
      </c>
      <c r="AO135" t="s">
        <v>222</v>
      </c>
      <c r="AP135" t="s">
        <v>222</v>
      </c>
      <c r="AQ135" t="s">
        <v>222</v>
      </c>
      <c r="AR135" t="s">
        <v>222</v>
      </c>
      <c r="AS135" t="s">
        <v>222</v>
      </c>
      <c r="AT135" t="s">
        <v>222</v>
      </c>
      <c r="AU135" t="s">
        <v>222</v>
      </c>
      <c r="AV135" t="s">
        <v>222</v>
      </c>
      <c r="AW135" t="s">
        <v>222</v>
      </c>
      <c r="AX135" t="s">
        <v>222</v>
      </c>
      <c r="AY135" t="s">
        <v>222</v>
      </c>
      <c r="AZ135" t="s">
        <v>222</v>
      </c>
      <c r="BA135" t="s">
        <v>222</v>
      </c>
      <c r="BB135" t="s">
        <v>222</v>
      </c>
      <c r="BC135" t="s">
        <v>222</v>
      </c>
      <c r="BD135" t="s">
        <v>222</v>
      </c>
      <c r="BE135" t="s">
        <v>222</v>
      </c>
      <c r="BF135" t="s">
        <v>222</v>
      </c>
      <c r="BG135" t="s">
        <v>222</v>
      </c>
      <c r="BH135" t="s">
        <v>222</v>
      </c>
      <c r="BI135" t="s">
        <v>222</v>
      </c>
      <c r="BJ135" t="s">
        <v>222</v>
      </c>
      <c r="BK135" t="s">
        <v>222</v>
      </c>
      <c r="BL135" t="s">
        <v>222</v>
      </c>
      <c r="BM135" t="s">
        <v>222</v>
      </c>
      <c r="BN135" t="s">
        <v>222</v>
      </c>
      <c r="BO135" t="s">
        <v>222</v>
      </c>
      <c r="BP135" t="s">
        <v>222</v>
      </c>
      <c r="BQ135" t="s">
        <v>222</v>
      </c>
      <c r="BR135" t="s">
        <v>222</v>
      </c>
      <c r="BS135" t="s">
        <v>222</v>
      </c>
      <c r="BT135" t="s">
        <v>222</v>
      </c>
      <c r="BU135" t="s">
        <v>222</v>
      </c>
      <c r="BV135" t="s">
        <v>222</v>
      </c>
      <c r="BW135" t="s">
        <v>222</v>
      </c>
      <c r="BX135" t="s">
        <v>222</v>
      </c>
      <c r="BY135" t="s">
        <v>222</v>
      </c>
      <c r="BZ135" t="s">
        <v>222</v>
      </c>
      <c r="CA135" t="s">
        <v>222</v>
      </c>
      <c r="CB135" t="s">
        <v>222</v>
      </c>
      <c r="CC135" t="s">
        <v>222</v>
      </c>
      <c r="CD135" t="s">
        <v>222</v>
      </c>
      <c r="CE135" t="s">
        <v>222</v>
      </c>
      <c r="CF135" t="s">
        <v>222</v>
      </c>
      <c r="CG135" t="s">
        <v>222</v>
      </c>
      <c r="CH135" t="s">
        <v>222</v>
      </c>
      <c r="CI135" t="s">
        <v>222</v>
      </c>
      <c r="CJ135" t="s">
        <v>222</v>
      </c>
      <c r="CK135" t="s">
        <v>222</v>
      </c>
      <c r="CL135" t="s">
        <v>222</v>
      </c>
      <c r="CM135" t="s">
        <v>222</v>
      </c>
      <c r="CN135" t="s">
        <v>222</v>
      </c>
      <c r="CO135" t="s">
        <v>222</v>
      </c>
      <c r="CP135" t="s">
        <v>222</v>
      </c>
      <c r="CQ135" t="s">
        <v>222</v>
      </c>
      <c r="CR135" t="s">
        <v>222</v>
      </c>
      <c r="CS135" t="s">
        <v>222</v>
      </c>
      <c r="CT135" t="s">
        <v>222</v>
      </c>
      <c r="CU135" t="s">
        <v>222</v>
      </c>
      <c r="CV135" t="s">
        <v>222</v>
      </c>
      <c r="CW135" t="s">
        <v>222</v>
      </c>
      <c r="CX135" t="s">
        <v>222</v>
      </c>
      <c r="CY135" t="s">
        <v>222</v>
      </c>
      <c r="CZ135" t="s">
        <v>222</v>
      </c>
      <c r="DA135" t="s">
        <v>222</v>
      </c>
      <c r="DB135" t="s">
        <v>222</v>
      </c>
      <c r="DC135" t="s">
        <v>222</v>
      </c>
      <c r="DD135" t="s">
        <v>222</v>
      </c>
      <c r="DE135" t="s">
        <v>222</v>
      </c>
      <c r="DF135" t="s">
        <v>222</v>
      </c>
      <c r="DG135" t="s">
        <v>222</v>
      </c>
      <c r="DH135" t="s">
        <v>222</v>
      </c>
      <c r="DI135" t="s">
        <v>222</v>
      </c>
      <c r="DJ135" t="s">
        <v>222</v>
      </c>
      <c r="DK135" t="s">
        <v>222</v>
      </c>
      <c r="DL135" t="s">
        <v>222</v>
      </c>
      <c r="DM135" t="s">
        <v>222</v>
      </c>
      <c r="DN135" t="s">
        <v>222</v>
      </c>
      <c r="DO135" t="s">
        <v>222</v>
      </c>
      <c r="DP135" t="s">
        <v>222</v>
      </c>
      <c r="DQ135" t="s">
        <v>222</v>
      </c>
      <c r="DR135" t="s">
        <v>222</v>
      </c>
      <c r="DS135" t="s">
        <v>222</v>
      </c>
      <c r="DT135" t="s">
        <v>222</v>
      </c>
      <c r="DU135" t="s">
        <v>222</v>
      </c>
      <c r="DV135" t="s">
        <v>222</v>
      </c>
      <c r="DW135" t="s">
        <v>222</v>
      </c>
      <c r="DX135" t="s">
        <v>222</v>
      </c>
      <c r="DY135" t="s">
        <v>222</v>
      </c>
      <c r="DZ135" t="s">
        <v>222</v>
      </c>
      <c r="EA135" t="s">
        <v>222</v>
      </c>
      <c r="EB135" t="s">
        <v>222</v>
      </c>
      <c r="EC135" t="s">
        <v>222</v>
      </c>
      <c r="ED135" t="s">
        <v>222</v>
      </c>
      <c r="EE135" t="s">
        <v>222</v>
      </c>
      <c r="EF135" t="s">
        <v>222</v>
      </c>
      <c r="EG135" t="s">
        <v>222</v>
      </c>
      <c r="EH135" t="s">
        <v>222</v>
      </c>
      <c r="EI135" t="s">
        <v>222</v>
      </c>
      <c r="EJ135" t="s">
        <v>222</v>
      </c>
      <c r="EK135" t="s">
        <v>222</v>
      </c>
      <c r="EL135" t="s">
        <v>222</v>
      </c>
      <c r="EM135" t="s">
        <v>222</v>
      </c>
      <c r="EN135" t="s">
        <v>222</v>
      </c>
      <c r="EO135" t="s">
        <v>222</v>
      </c>
      <c r="EP135" t="s">
        <v>222</v>
      </c>
      <c r="EQ135" t="s">
        <v>222</v>
      </c>
      <c r="ER135" t="s">
        <v>222</v>
      </c>
      <c r="ES135" t="s">
        <v>222</v>
      </c>
      <c r="ET135" t="s">
        <v>222</v>
      </c>
      <c r="EU135" t="s">
        <v>222</v>
      </c>
      <c r="EV135" t="s">
        <v>222</v>
      </c>
      <c r="EW135" t="s">
        <v>222</v>
      </c>
      <c r="EX135" t="s">
        <v>222</v>
      </c>
      <c r="EY135" t="s">
        <v>222</v>
      </c>
      <c r="EZ135" t="s">
        <v>222</v>
      </c>
      <c r="FA135" t="s">
        <v>222</v>
      </c>
      <c r="FB135" t="s">
        <v>222</v>
      </c>
      <c r="FC135" t="s">
        <v>222</v>
      </c>
      <c r="FD135" t="s">
        <v>222</v>
      </c>
      <c r="FE135" t="s">
        <v>222</v>
      </c>
      <c r="FF135" t="s">
        <v>222</v>
      </c>
      <c r="FG135" t="s">
        <v>222</v>
      </c>
      <c r="FH135" t="s">
        <v>222</v>
      </c>
      <c r="FI135" t="s">
        <v>222</v>
      </c>
      <c r="FJ135" t="s">
        <v>222</v>
      </c>
      <c r="FK135" t="s">
        <v>222</v>
      </c>
      <c r="FL135" t="s">
        <v>222</v>
      </c>
      <c r="FM135" t="s">
        <v>222</v>
      </c>
      <c r="FN135" t="s">
        <v>222</v>
      </c>
      <c r="FO135" t="s">
        <v>222</v>
      </c>
      <c r="FP135" t="s">
        <v>222</v>
      </c>
      <c r="FQ135" t="s">
        <v>222</v>
      </c>
      <c r="FR135" t="s">
        <v>222</v>
      </c>
      <c r="FS135" t="s">
        <v>222</v>
      </c>
      <c r="FT135" t="s">
        <v>222</v>
      </c>
      <c r="FU135" t="s">
        <v>222</v>
      </c>
      <c r="FV135" t="s">
        <v>222</v>
      </c>
      <c r="FW135" t="s">
        <v>222</v>
      </c>
      <c r="FX135" t="s">
        <v>222</v>
      </c>
      <c r="FY135" t="s">
        <v>222</v>
      </c>
      <c r="FZ135" t="s">
        <v>222</v>
      </c>
      <c r="GA135" t="s">
        <v>222</v>
      </c>
      <c r="GB135" t="s">
        <v>222</v>
      </c>
      <c r="GC135" t="s">
        <v>222</v>
      </c>
      <c r="GD135" t="s">
        <v>222</v>
      </c>
      <c r="GE135" t="s">
        <v>222</v>
      </c>
      <c r="GF135" t="s">
        <v>222</v>
      </c>
      <c r="GG135" t="s">
        <v>222</v>
      </c>
      <c r="GH135" t="s">
        <v>222</v>
      </c>
      <c r="GI135" t="s">
        <v>222</v>
      </c>
      <c r="GJ135" t="s">
        <v>222</v>
      </c>
      <c r="GK135" t="s">
        <v>222</v>
      </c>
      <c r="GL135" t="s">
        <v>222</v>
      </c>
      <c r="GM135" t="s">
        <v>222</v>
      </c>
      <c r="GN135" t="s">
        <v>222</v>
      </c>
      <c r="GO135" t="s">
        <v>222</v>
      </c>
      <c r="GP135" t="s">
        <v>222</v>
      </c>
      <c r="GQ135" t="s">
        <v>222</v>
      </c>
      <c r="GR135" t="s">
        <v>222</v>
      </c>
      <c r="GS135" t="s">
        <v>222</v>
      </c>
      <c r="GT135" t="s">
        <v>222</v>
      </c>
      <c r="GU135" t="s">
        <v>222</v>
      </c>
      <c r="GV135" t="s">
        <v>222</v>
      </c>
      <c r="GW135" t="s">
        <v>222</v>
      </c>
      <c r="GX135" t="s">
        <v>222</v>
      </c>
      <c r="GY135" t="s">
        <v>222</v>
      </c>
      <c r="GZ135" t="s">
        <v>222</v>
      </c>
      <c r="HA135" t="s">
        <v>222</v>
      </c>
      <c r="HB135" t="s">
        <v>222</v>
      </c>
      <c r="HC135" t="s">
        <v>222</v>
      </c>
      <c r="HD135" t="s">
        <v>222</v>
      </c>
      <c r="HE135" t="s">
        <v>222</v>
      </c>
      <c r="HF135" t="s">
        <v>222</v>
      </c>
      <c r="HG135" t="s">
        <v>222</v>
      </c>
      <c r="HH135" t="s">
        <v>222</v>
      </c>
      <c r="HI135" t="s">
        <v>222</v>
      </c>
      <c r="HJ135" t="s">
        <v>222</v>
      </c>
      <c r="HK135" t="s">
        <v>222</v>
      </c>
      <c r="HL135" t="s">
        <v>222</v>
      </c>
      <c r="HM135" t="s">
        <v>222</v>
      </c>
      <c r="HN135" t="s">
        <v>222</v>
      </c>
    </row>
    <row r="136" spans="1:222" x14ac:dyDescent="0.35">
      <c r="A136" t="s">
        <v>250</v>
      </c>
      <c r="B136" s="1">
        <v>43101</v>
      </c>
      <c r="C136" s="1">
        <v>43276</v>
      </c>
      <c r="D136">
        <v>2</v>
      </c>
      <c r="E136">
        <v>1</v>
      </c>
      <c r="F136">
        <v>1</v>
      </c>
      <c r="G136">
        <v>1</v>
      </c>
      <c r="H136">
        <v>1</v>
      </c>
      <c r="I136">
        <v>1</v>
      </c>
      <c r="J136">
        <v>1</v>
      </c>
      <c r="K136">
        <v>1</v>
      </c>
      <c r="L136">
        <v>1</v>
      </c>
      <c r="M136">
        <v>0</v>
      </c>
      <c r="N136">
        <v>0</v>
      </c>
      <c r="O136">
        <v>0</v>
      </c>
      <c r="P136">
        <v>0</v>
      </c>
      <c r="Q136">
        <v>0</v>
      </c>
      <c r="R136">
        <v>0</v>
      </c>
      <c r="S136">
        <v>0</v>
      </c>
      <c r="T136">
        <v>1</v>
      </c>
      <c r="U136">
        <v>1</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1</v>
      </c>
      <c r="AP136">
        <v>0</v>
      </c>
      <c r="AQ136">
        <v>0</v>
      </c>
      <c r="AR136">
        <v>0</v>
      </c>
      <c r="AS136">
        <v>1</v>
      </c>
      <c r="AT136">
        <v>1</v>
      </c>
      <c r="AU136">
        <v>0</v>
      </c>
      <c r="AV136">
        <v>0</v>
      </c>
      <c r="AW136">
        <v>1</v>
      </c>
      <c r="AX136">
        <v>0</v>
      </c>
      <c r="AY136">
        <v>0</v>
      </c>
      <c r="AZ136">
        <v>0</v>
      </c>
      <c r="BA136">
        <v>0</v>
      </c>
      <c r="BB136">
        <v>1</v>
      </c>
      <c r="BC136">
        <v>0</v>
      </c>
      <c r="BD136">
        <v>0</v>
      </c>
      <c r="BE136">
        <v>0</v>
      </c>
      <c r="BF136">
        <v>1</v>
      </c>
      <c r="BG136">
        <v>1</v>
      </c>
      <c r="BH136">
        <v>1</v>
      </c>
      <c r="BI136">
        <v>0</v>
      </c>
      <c r="BJ136">
        <v>0</v>
      </c>
      <c r="BK136">
        <v>0</v>
      </c>
      <c r="BL136">
        <v>1</v>
      </c>
      <c r="BM136">
        <v>1</v>
      </c>
      <c r="BN136">
        <v>0</v>
      </c>
      <c r="BO136">
        <v>1</v>
      </c>
      <c r="BP136">
        <v>1</v>
      </c>
      <c r="BQ136">
        <v>0</v>
      </c>
      <c r="BR136">
        <v>1</v>
      </c>
      <c r="BS136">
        <v>0</v>
      </c>
      <c r="BT136">
        <v>0</v>
      </c>
      <c r="BU136">
        <v>0</v>
      </c>
      <c r="BV136">
        <v>0</v>
      </c>
      <c r="BW136">
        <v>0</v>
      </c>
      <c r="BX136">
        <v>0</v>
      </c>
      <c r="BY136">
        <v>0</v>
      </c>
      <c r="BZ136">
        <v>0</v>
      </c>
      <c r="CA136">
        <v>0</v>
      </c>
      <c r="CB136">
        <v>0</v>
      </c>
      <c r="CC136">
        <v>0</v>
      </c>
      <c r="CD136">
        <v>0</v>
      </c>
      <c r="CE136">
        <v>0</v>
      </c>
      <c r="CF136">
        <v>1</v>
      </c>
      <c r="CG136">
        <v>1</v>
      </c>
      <c r="CH136">
        <v>1</v>
      </c>
      <c r="CI136">
        <v>0</v>
      </c>
      <c r="CJ136">
        <v>0</v>
      </c>
      <c r="CK136">
        <v>0</v>
      </c>
      <c r="CL136">
        <v>0</v>
      </c>
      <c r="CM136">
        <v>0</v>
      </c>
      <c r="CN136">
        <v>0</v>
      </c>
      <c r="CO136">
        <v>0</v>
      </c>
      <c r="CP136">
        <v>0</v>
      </c>
      <c r="CQ136">
        <v>0</v>
      </c>
      <c r="CR136">
        <v>0</v>
      </c>
      <c r="CS136">
        <v>1</v>
      </c>
      <c r="CT136">
        <v>0</v>
      </c>
      <c r="CU136">
        <v>0</v>
      </c>
      <c r="CV136">
        <v>1</v>
      </c>
      <c r="CW136">
        <v>0</v>
      </c>
      <c r="CX136">
        <v>0</v>
      </c>
      <c r="CY136">
        <v>0</v>
      </c>
      <c r="CZ136">
        <v>0</v>
      </c>
      <c r="DA136">
        <v>0</v>
      </c>
      <c r="DB136">
        <v>0</v>
      </c>
      <c r="DC136">
        <v>1</v>
      </c>
      <c r="DD136">
        <v>0</v>
      </c>
      <c r="DE136">
        <v>1</v>
      </c>
      <c r="DF136">
        <v>1</v>
      </c>
      <c r="DG136">
        <v>1</v>
      </c>
      <c r="DH136">
        <v>1</v>
      </c>
      <c r="DI136">
        <v>1</v>
      </c>
      <c r="DJ136">
        <v>1</v>
      </c>
      <c r="DK136">
        <v>1</v>
      </c>
      <c r="DL136">
        <v>0</v>
      </c>
      <c r="DM136">
        <v>0</v>
      </c>
      <c r="DN136">
        <v>0</v>
      </c>
      <c r="DO136">
        <v>0</v>
      </c>
      <c r="DP136">
        <v>0</v>
      </c>
      <c r="DQ136">
        <v>0</v>
      </c>
      <c r="DR136">
        <v>0</v>
      </c>
      <c r="DS136">
        <v>1</v>
      </c>
      <c r="DT136">
        <v>1</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1</v>
      </c>
      <c r="EQ136">
        <v>0</v>
      </c>
      <c r="ER136">
        <v>0</v>
      </c>
      <c r="ES136">
        <v>0</v>
      </c>
      <c r="ET136">
        <v>0</v>
      </c>
      <c r="EU136">
        <v>0</v>
      </c>
      <c r="EV136">
        <v>0</v>
      </c>
      <c r="EW136">
        <v>1</v>
      </c>
      <c r="EX136">
        <v>1</v>
      </c>
      <c r="EY136">
        <v>0</v>
      </c>
      <c r="EZ136">
        <v>0</v>
      </c>
      <c r="FA136">
        <v>0</v>
      </c>
      <c r="FB136">
        <v>0</v>
      </c>
      <c r="FC136">
        <v>1</v>
      </c>
      <c r="FD136">
        <v>0</v>
      </c>
      <c r="FE136">
        <v>0</v>
      </c>
      <c r="FF136">
        <v>1</v>
      </c>
      <c r="FG136">
        <v>0</v>
      </c>
      <c r="FH136">
        <v>0</v>
      </c>
      <c r="FI136">
        <v>0</v>
      </c>
      <c r="FJ136">
        <v>0</v>
      </c>
      <c r="FK136">
        <v>1</v>
      </c>
      <c r="FL136">
        <v>0</v>
      </c>
      <c r="FM136">
        <v>0</v>
      </c>
      <c r="FN136">
        <v>0</v>
      </c>
      <c r="FO136">
        <v>1</v>
      </c>
      <c r="FP136">
        <v>1</v>
      </c>
      <c r="FQ136">
        <v>1</v>
      </c>
      <c r="FR136">
        <v>0</v>
      </c>
      <c r="FS136">
        <v>0</v>
      </c>
      <c r="FT136">
        <v>0</v>
      </c>
      <c r="FU136">
        <v>1</v>
      </c>
      <c r="FV136">
        <v>1</v>
      </c>
      <c r="FW136">
        <v>0</v>
      </c>
      <c r="FX136">
        <v>1</v>
      </c>
      <c r="FY136">
        <v>1</v>
      </c>
      <c r="FZ136">
        <v>1</v>
      </c>
      <c r="GA136">
        <v>0</v>
      </c>
      <c r="GB136">
        <v>0</v>
      </c>
      <c r="GC136">
        <v>0</v>
      </c>
      <c r="GD136">
        <v>0</v>
      </c>
      <c r="GE136">
        <v>0</v>
      </c>
      <c r="GF136">
        <v>0</v>
      </c>
      <c r="GG136">
        <v>0</v>
      </c>
      <c r="GH136">
        <v>0</v>
      </c>
      <c r="GI136">
        <v>0</v>
      </c>
      <c r="GJ136">
        <v>0</v>
      </c>
      <c r="GK136">
        <v>0</v>
      </c>
      <c r="GL136">
        <v>0</v>
      </c>
      <c r="GM136">
        <v>0</v>
      </c>
      <c r="GN136">
        <v>0</v>
      </c>
      <c r="GO136">
        <v>1</v>
      </c>
      <c r="GP136">
        <v>1</v>
      </c>
      <c r="GQ136">
        <v>1</v>
      </c>
      <c r="GR136">
        <v>0</v>
      </c>
      <c r="GS136">
        <v>0</v>
      </c>
      <c r="GT136">
        <v>0</v>
      </c>
      <c r="GU136">
        <v>0</v>
      </c>
      <c r="GV136">
        <v>0</v>
      </c>
      <c r="GW136">
        <v>0</v>
      </c>
      <c r="GX136">
        <v>0</v>
      </c>
      <c r="GY136">
        <v>0</v>
      </c>
      <c r="GZ136">
        <v>0</v>
      </c>
      <c r="HA136">
        <v>0</v>
      </c>
      <c r="HB136">
        <v>1</v>
      </c>
      <c r="HC136">
        <v>0</v>
      </c>
      <c r="HD136">
        <v>0</v>
      </c>
      <c r="HE136">
        <v>1</v>
      </c>
      <c r="HF136">
        <v>0</v>
      </c>
      <c r="HG136">
        <v>0</v>
      </c>
      <c r="HH136">
        <v>0</v>
      </c>
      <c r="HI136">
        <v>0</v>
      </c>
      <c r="HJ136">
        <v>0</v>
      </c>
      <c r="HK136">
        <v>0</v>
      </c>
      <c r="HL136">
        <v>1</v>
      </c>
      <c r="HM136">
        <v>0</v>
      </c>
      <c r="HN136">
        <v>0</v>
      </c>
    </row>
    <row r="137" spans="1:222" x14ac:dyDescent="0.35">
      <c r="A137" t="s">
        <v>250</v>
      </c>
      <c r="B137" s="1">
        <v>43277</v>
      </c>
      <c r="C137" s="1">
        <v>43618</v>
      </c>
      <c r="D137">
        <v>2</v>
      </c>
      <c r="E137">
        <v>1</v>
      </c>
      <c r="F137">
        <v>1</v>
      </c>
      <c r="G137">
        <v>1</v>
      </c>
      <c r="H137">
        <v>1</v>
      </c>
      <c r="I137">
        <v>1</v>
      </c>
      <c r="J137">
        <v>1</v>
      </c>
      <c r="K137">
        <v>1</v>
      </c>
      <c r="L137">
        <v>1</v>
      </c>
      <c r="M137">
        <v>0</v>
      </c>
      <c r="N137">
        <v>0</v>
      </c>
      <c r="O137">
        <v>0</v>
      </c>
      <c r="P137">
        <v>0</v>
      </c>
      <c r="Q137">
        <v>0</v>
      </c>
      <c r="R137">
        <v>0</v>
      </c>
      <c r="S137">
        <v>0</v>
      </c>
      <c r="T137">
        <v>1</v>
      </c>
      <c r="U137">
        <v>1</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1</v>
      </c>
      <c r="AP137">
        <v>0</v>
      </c>
      <c r="AQ137">
        <v>0</v>
      </c>
      <c r="AR137">
        <v>0</v>
      </c>
      <c r="AS137">
        <v>1</v>
      </c>
      <c r="AT137">
        <v>1</v>
      </c>
      <c r="AU137">
        <v>0</v>
      </c>
      <c r="AV137">
        <v>0</v>
      </c>
      <c r="AW137">
        <v>1</v>
      </c>
      <c r="AX137">
        <v>0</v>
      </c>
      <c r="AY137">
        <v>0</v>
      </c>
      <c r="AZ137">
        <v>0</v>
      </c>
      <c r="BA137">
        <v>0</v>
      </c>
      <c r="BB137">
        <v>1</v>
      </c>
      <c r="BC137">
        <v>0</v>
      </c>
      <c r="BD137">
        <v>0</v>
      </c>
      <c r="BE137">
        <v>0</v>
      </c>
      <c r="BF137">
        <v>1</v>
      </c>
      <c r="BG137">
        <v>1</v>
      </c>
      <c r="BH137">
        <v>1</v>
      </c>
      <c r="BI137">
        <v>0</v>
      </c>
      <c r="BJ137">
        <v>0</v>
      </c>
      <c r="BK137">
        <v>0</v>
      </c>
      <c r="BL137">
        <v>1</v>
      </c>
      <c r="BM137">
        <v>1</v>
      </c>
      <c r="BN137">
        <v>0</v>
      </c>
      <c r="BO137">
        <v>1</v>
      </c>
      <c r="BP137">
        <v>1</v>
      </c>
      <c r="BQ137">
        <v>0</v>
      </c>
      <c r="BR137">
        <v>1</v>
      </c>
      <c r="BS137">
        <v>0</v>
      </c>
      <c r="BT137">
        <v>0</v>
      </c>
      <c r="BU137">
        <v>0</v>
      </c>
      <c r="BV137">
        <v>0</v>
      </c>
      <c r="BW137">
        <v>0</v>
      </c>
      <c r="BX137">
        <v>0</v>
      </c>
      <c r="BY137">
        <v>0</v>
      </c>
      <c r="BZ137">
        <v>0</v>
      </c>
      <c r="CA137">
        <v>0</v>
      </c>
      <c r="CB137">
        <v>0</v>
      </c>
      <c r="CC137">
        <v>0</v>
      </c>
      <c r="CD137">
        <v>0</v>
      </c>
      <c r="CE137">
        <v>0</v>
      </c>
      <c r="CF137">
        <v>1</v>
      </c>
      <c r="CG137">
        <v>1</v>
      </c>
      <c r="CH137">
        <v>1</v>
      </c>
      <c r="CI137">
        <v>0</v>
      </c>
      <c r="CJ137">
        <v>0</v>
      </c>
      <c r="CK137">
        <v>0</v>
      </c>
      <c r="CL137">
        <v>0</v>
      </c>
      <c r="CM137">
        <v>0</v>
      </c>
      <c r="CN137">
        <v>0</v>
      </c>
      <c r="CO137">
        <v>0</v>
      </c>
      <c r="CP137">
        <v>0</v>
      </c>
      <c r="CQ137">
        <v>0</v>
      </c>
      <c r="CR137">
        <v>0</v>
      </c>
      <c r="CS137">
        <v>1</v>
      </c>
      <c r="CT137">
        <v>0</v>
      </c>
      <c r="CU137">
        <v>0</v>
      </c>
      <c r="CV137">
        <v>1</v>
      </c>
      <c r="CW137">
        <v>0</v>
      </c>
      <c r="CX137">
        <v>0</v>
      </c>
      <c r="CY137">
        <v>0</v>
      </c>
      <c r="CZ137">
        <v>0</v>
      </c>
      <c r="DA137">
        <v>0</v>
      </c>
      <c r="DB137">
        <v>0</v>
      </c>
      <c r="DC137">
        <v>1</v>
      </c>
      <c r="DD137">
        <v>0</v>
      </c>
      <c r="DE137">
        <v>1</v>
      </c>
      <c r="DF137">
        <v>1</v>
      </c>
      <c r="DG137">
        <v>1</v>
      </c>
      <c r="DH137">
        <v>1</v>
      </c>
      <c r="DI137">
        <v>1</v>
      </c>
      <c r="DJ137">
        <v>1</v>
      </c>
      <c r="DK137">
        <v>1</v>
      </c>
      <c r="DL137">
        <v>0</v>
      </c>
      <c r="DM137">
        <v>0</v>
      </c>
      <c r="DN137">
        <v>0</v>
      </c>
      <c r="DO137">
        <v>0</v>
      </c>
      <c r="DP137">
        <v>0</v>
      </c>
      <c r="DQ137">
        <v>0</v>
      </c>
      <c r="DR137">
        <v>0</v>
      </c>
      <c r="DS137">
        <v>1</v>
      </c>
      <c r="DT137">
        <v>1</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1</v>
      </c>
      <c r="EQ137">
        <v>0</v>
      </c>
      <c r="ER137">
        <v>0</v>
      </c>
      <c r="ES137">
        <v>0</v>
      </c>
      <c r="ET137">
        <v>0</v>
      </c>
      <c r="EU137">
        <v>0</v>
      </c>
      <c r="EV137">
        <v>0</v>
      </c>
      <c r="EW137">
        <v>1</v>
      </c>
      <c r="EX137">
        <v>1</v>
      </c>
      <c r="EY137">
        <v>0</v>
      </c>
      <c r="EZ137">
        <v>0</v>
      </c>
      <c r="FA137">
        <v>0</v>
      </c>
      <c r="FB137">
        <v>0</v>
      </c>
      <c r="FC137">
        <v>1</v>
      </c>
      <c r="FD137">
        <v>0</v>
      </c>
      <c r="FE137">
        <v>0</v>
      </c>
      <c r="FF137">
        <v>1</v>
      </c>
      <c r="FG137">
        <v>0</v>
      </c>
      <c r="FH137">
        <v>0</v>
      </c>
      <c r="FI137">
        <v>0</v>
      </c>
      <c r="FJ137">
        <v>0</v>
      </c>
      <c r="FK137">
        <v>1</v>
      </c>
      <c r="FL137">
        <v>0</v>
      </c>
      <c r="FM137">
        <v>0</v>
      </c>
      <c r="FN137">
        <v>0</v>
      </c>
      <c r="FO137">
        <v>1</v>
      </c>
      <c r="FP137">
        <v>1</v>
      </c>
      <c r="FQ137">
        <v>1</v>
      </c>
      <c r="FR137">
        <v>0</v>
      </c>
      <c r="FS137">
        <v>0</v>
      </c>
      <c r="FT137">
        <v>0</v>
      </c>
      <c r="FU137">
        <v>1</v>
      </c>
      <c r="FV137">
        <v>1</v>
      </c>
      <c r="FW137">
        <v>0</v>
      </c>
      <c r="FX137">
        <v>1</v>
      </c>
      <c r="FY137">
        <v>1</v>
      </c>
      <c r="FZ137">
        <v>1</v>
      </c>
      <c r="GA137">
        <v>0</v>
      </c>
      <c r="GB137">
        <v>0</v>
      </c>
      <c r="GC137">
        <v>0</v>
      </c>
      <c r="GD137">
        <v>0</v>
      </c>
      <c r="GE137">
        <v>0</v>
      </c>
      <c r="GF137">
        <v>0</v>
      </c>
      <c r="GG137">
        <v>0</v>
      </c>
      <c r="GH137">
        <v>0</v>
      </c>
      <c r="GI137">
        <v>0</v>
      </c>
      <c r="GJ137">
        <v>0</v>
      </c>
      <c r="GK137">
        <v>0</v>
      </c>
      <c r="GL137">
        <v>0</v>
      </c>
      <c r="GM137">
        <v>0</v>
      </c>
      <c r="GN137">
        <v>0</v>
      </c>
      <c r="GO137">
        <v>1</v>
      </c>
      <c r="GP137">
        <v>1</v>
      </c>
      <c r="GQ137">
        <v>1</v>
      </c>
      <c r="GR137">
        <v>0</v>
      </c>
      <c r="GS137">
        <v>0</v>
      </c>
      <c r="GT137">
        <v>0</v>
      </c>
      <c r="GU137">
        <v>0</v>
      </c>
      <c r="GV137">
        <v>0</v>
      </c>
      <c r="GW137">
        <v>0</v>
      </c>
      <c r="GX137">
        <v>0</v>
      </c>
      <c r="GY137">
        <v>0</v>
      </c>
      <c r="GZ137">
        <v>0</v>
      </c>
      <c r="HA137">
        <v>0</v>
      </c>
      <c r="HB137">
        <v>1</v>
      </c>
      <c r="HC137">
        <v>0</v>
      </c>
      <c r="HD137">
        <v>0</v>
      </c>
      <c r="HE137">
        <v>1</v>
      </c>
      <c r="HF137">
        <v>0</v>
      </c>
      <c r="HG137">
        <v>0</v>
      </c>
      <c r="HH137">
        <v>0</v>
      </c>
      <c r="HI137">
        <v>0</v>
      </c>
      <c r="HJ137">
        <v>0</v>
      </c>
      <c r="HK137">
        <v>0</v>
      </c>
      <c r="HL137">
        <v>1</v>
      </c>
      <c r="HM137">
        <v>0</v>
      </c>
      <c r="HN137">
        <v>0</v>
      </c>
    </row>
    <row r="138" spans="1:222" x14ac:dyDescent="0.35">
      <c r="A138" t="s">
        <v>250</v>
      </c>
      <c r="B138" s="1">
        <v>43619</v>
      </c>
      <c r="C138" s="1">
        <v>43646</v>
      </c>
      <c r="D138">
        <v>2</v>
      </c>
      <c r="E138">
        <v>1</v>
      </c>
      <c r="F138">
        <v>1</v>
      </c>
      <c r="G138">
        <v>1</v>
      </c>
      <c r="H138">
        <v>1</v>
      </c>
      <c r="I138">
        <v>1</v>
      </c>
      <c r="J138">
        <v>1</v>
      </c>
      <c r="K138">
        <v>1</v>
      </c>
      <c r="L138">
        <v>1</v>
      </c>
      <c r="M138">
        <v>0</v>
      </c>
      <c r="N138">
        <v>0</v>
      </c>
      <c r="O138">
        <v>0</v>
      </c>
      <c r="P138">
        <v>0</v>
      </c>
      <c r="Q138">
        <v>0</v>
      </c>
      <c r="R138">
        <v>0</v>
      </c>
      <c r="S138">
        <v>0</v>
      </c>
      <c r="T138">
        <v>1</v>
      </c>
      <c r="U138">
        <v>1</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1</v>
      </c>
      <c r="AP138">
        <v>0</v>
      </c>
      <c r="AQ138">
        <v>0</v>
      </c>
      <c r="AR138">
        <v>0</v>
      </c>
      <c r="AS138">
        <v>1</v>
      </c>
      <c r="AT138">
        <v>1</v>
      </c>
      <c r="AU138">
        <v>0</v>
      </c>
      <c r="AV138">
        <v>0</v>
      </c>
      <c r="AW138">
        <v>1</v>
      </c>
      <c r="AX138">
        <v>0</v>
      </c>
      <c r="AY138">
        <v>0</v>
      </c>
      <c r="AZ138">
        <v>0</v>
      </c>
      <c r="BA138">
        <v>0</v>
      </c>
      <c r="BB138">
        <v>1</v>
      </c>
      <c r="BC138">
        <v>1</v>
      </c>
      <c r="BD138">
        <v>0</v>
      </c>
      <c r="BE138">
        <v>0</v>
      </c>
      <c r="BF138">
        <v>1</v>
      </c>
      <c r="BG138">
        <v>1</v>
      </c>
      <c r="BH138">
        <v>1</v>
      </c>
      <c r="BI138">
        <v>0</v>
      </c>
      <c r="BJ138">
        <v>0</v>
      </c>
      <c r="BK138">
        <v>0</v>
      </c>
      <c r="BL138">
        <v>1</v>
      </c>
      <c r="BM138">
        <v>1</v>
      </c>
      <c r="BN138">
        <v>0</v>
      </c>
      <c r="BO138">
        <v>1</v>
      </c>
      <c r="BP138">
        <v>1</v>
      </c>
      <c r="BQ138">
        <v>0</v>
      </c>
      <c r="BR138">
        <v>1</v>
      </c>
      <c r="BS138">
        <v>0</v>
      </c>
      <c r="BT138">
        <v>0</v>
      </c>
      <c r="BU138">
        <v>0</v>
      </c>
      <c r="BV138">
        <v>0</v>
      </c>
      <c r="BW138">
        <v>0</v>
      </c>
      <c r="BX138">
        <v>0</v>
      </c>
      <c r="BY138">
        <v>0</v>
      </c>
      <c r="BZ138">
        <v>0</v>
      </c>
      <c r="CA138">
        <v>0</v>
      </c>
      <c r="CB138">
        <v>0</v>
      </c>
      <c r="CC138">
        <v>0</v>
      </c>
      <c r="CD138">
        <v>0</v>
      </c>
      <c r="CE138">
        <v>0</v>
      </c>
      <c r="CF138">
        <v>1</v>
      </c>
      <c r="CG138">
        <v>1</v>
      </c>
      <c r="CH138">
        <v>1</v>
      </c>
      <c r="CI138">
        <v>0</v>
      </c>
      <c r="CJ138">
        <v>0</v>
      </c>
      <c r="CK138">
        <v>0</v>
      </c>
      <c r="CL138">
        <v>0</v>
      </c>
      <c r="CM138">
        <v>0</v>
      </c>
      <c r="CN138">
        <v>0</v>
      </c>
      <c r="CO138">
        <v>0</v>
      </c>
      <c r="CP138">
        <v>0</v>
      </c>
      <c r="CQ138">
        <v>0</v>
      </c>
      <c r="CR138">
        <v>0</v>
      </c>
      <c r="CS138">
        <v>1</v>
      </c>
      <c r="CT138">
        <v>0</v>
      </c>
      <c r="CU138">
        <v>0</v>
      </c>
      <c r="CV138">
        <v>1</v>
      </c>
      <c r="CW138">
        <v>0</v>
      </c>
      <c r="CX138">
        <v>0</v>
      </c>
      <c r="CY138">
        <v>0</v>
      </c>
      <c r="CZ138">
        <v>0</v>
      </c>
      <c r="DA138">
        <v>0</v>
      </c>
      <c r="DB138">
        <v>0</v>
      </c>
      <c r="DC138">
        <v>1</v>
      </c>
      <c r="DD138">
        <v>0</v>
      </c>
      <c r="DE138">
        <v>1</v>
      </c>
      <c r="DF138">
        <v>1</v>
      </c>
      <c r="DG138">
        <v>1</v>
      </c>
      <c r="DH138">
        <v>1</v>
      </c>
      <c r="DI138">
        <v>1</v>
      </c>
      <c r="DJ138">
        <v>1</v>
      </c>
      <c r="DK138">
        <v>1</v>
      </c>
      <c r="DL138">
        <v>0</v>
      </c>
      <c r="DM138">
        <v>0</v>
      </c>
      <c r="DN138">
        <v>0</v>
      </c>
      <c r="DO138">
        <v>0</v>
      </c>
      <c r="DP138">
        <v>0</v>
      </c>
      <c r="DQ138">
        <v>0</v>
      </c>
      <c r="DR138">
        <v>0</v>
      </c>
      <c r="DS138">
        <v>1</v>
      </c>
      <c r="DT138">
        <v>1</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1</v>
      </c>
      <c r="EQ138">
        <v>0</v>
      </c>
      <c r="ER138">
        <v>0</v>
      </c>
      <c r="ES138">
        <v>0</v>
      </c>
      <c r="ET138">
        <v>0</v>
      </c>
      <c r="EU138">
        <v>0</v>
      </c>
      <c r="EV138">
        <v>0</v>
      </c>
      <c r="EW138">
        <v>1</v>
      </c>
      <c r="EX138">
        <v>1</v>
      </c>
      <c r="EY138">
        <v>0</v>
      </c>
      <c r="EZ138">
        <v>0</v>
      </c>
      <c r="FA138">
        <v>0</v>
      </c>
      <c r="FB138">
        <v>0</v>
      </c>
      <c r="FC138">
        <v>1</v>
      </c>
      <c r="FD138">
        <v>0</v>
      </c>
      <c r="FE138">
        <v>0</v>
      </c>
      <c r="FF138">
        <v>1</v>
      </c>
      <c r="FG138">
        <v>0</v>
      </c>
      <c r="FH138">
        <v>0</v>
      </c>
      <c r="FI138">
        <v>0</v>
      </c>
      <c r="FJ138">
        <v>0</v>
      </c>
      <c r="FK138">
        <v>1</v>
      </c>
      <c r="FL138">
        <v>1</v>
      </c>
      <c r="FM138">
        <v>0</v>
      </c>
      <c r="FN138">
        <v>0</v>
      </c>
      <c r="FO138">
        <v>1</v>
      </c>
      <c r="FP138">
        <v>1</v>
      </c>
      <c r="FQ138">
        <v>1</v>
      </c>
      <c r="FR138">
        <v>0</v>
      </c>
      <c r="FS138">
        <v>0</v>
      </c>
      <c r="FT138">
        <v>0</v>
      </c>
      <c r="FU138">
        <v>1</v>
      </c>
      <c r="FV138">
        <v>1</v>
      </c>
      <c r="FW138">
        <v>0</v>
      </c>
      <c r="FX138">
        <v>1</v>
      </c>
      <c r="FY138">
        <v>1</v>
      </c>
      <c r="FZ138">
        <v>1</v>
      </c>
      <c r="GA138">
        <v>0</v>
      </c>
      <c r="GB138">
        <v>0</v>
      </c>
      <c r="GC138">
        <v>0</v>
      </c>
      <c r="GD138">
        <v>0</v>
      </c>
      <c r="GE138">
        <v>0</v>
      </c>
      <c r="GF138">
        <v>0</v>
      </c>
      <c r="GG138">
        <v>0</v>
      </c>
      <c r="GH138">
        <v>0</v>
      </c>
      <c r="GI138">
        <v>0</v>
      </c>
      <c r="GJ138">
        <v>0</v>
      </c>
      <c r="GK138">
        <v>0</v>
      </c>
      <c r="GL138">
        <v>0</v>
      </c>
      <c r="GM138">
        <v>0</v>
      </c>
      <c r="GN138">
        <v>0</v>
      </c>
      <c r="GO138">
        <v>1</v>
      </c>
      <c r="GP138">
        <v>1</v>
      </c>
      <c r="GQ138">
        <v>1</v>
      </c>
      <c r="GR138">
        <v>0</v>
      </c>
      <c r="GS138">
        <v>0</v>
      </c>
      <c r="GT138">
        <v>0</v>
      </c>
      <c r="GU138">
        <v>0</v>
      </c>
      <c r="GV138">
        <v>0</v>
      </c>
      <c r="GW138">
        <v>0</v>
      </c>
      <c r="GX138">
        <v>0</v>
      </c>
      <c r="GY138">
        <v>0</v>
      </c>
      <c r="GZ138">
        <v>0</v>
      </c>
      <c r="HA138">
        <v>0</v>
      </c>
      <c r="HB138">
        <v>1</v>
      </c>
      <c r="HC138">
        <v>0</v>
      </c>
      <c r="HD138">
        <v>0</v>
      </c>
      <c r="HE138">
        <v>1</v>
      </c>
      <c r="HF138">
        <v>0</v>
      </c>
      <c r="HG138">
        <v>0</v>
      </c>
      <c r="HH138">
        <v>0</v>
      </c>
      <c r="HI138">
        <v>0</v>
      </c>
      <c r="HJ138">
        <v>0</v>
      </c>
      <c r="HK138">
        <v>0</v>
      </c>
      <c r="HL138">
        <v>1</v>
      </c>
      <c r="HM138">
        <v>0</v>
      </c>
      <c r="HN138">
        <v>0</v>
      </c>
    </row>
    <row r="139" spans="1:222" x14ac:dyDescent="0.35">
      <c r="A139" t="s">
        <v>250</v>
      </c>
      <c r="B139" s="1">
        <v>43647</v>
      </c>
      <c r="C139" s="1">
        <v>43830</v>
      </c>
      <c r="D139">
        <v>2</v>
      </c>
      <c r="E139">
        <v>1</v>
      </c>
      <c r="F139">
        <v>1</v>
      </c>
      <c r="G139">
        <v>1</v>
      </c>
      <c r="H139">
        <v>1</v>
      </c>
      <c r="I139">
        <v>1</v>
      </c>
      <c r="J139">
        <v>1</v>
      </c>
      <c r="K139">
        <v>1</v>
      </c>
      <c r="L139">
        <v>1</v>
      </c>
      <c r="M139">
        <v>0</v>
      </c>
      <c r="N139">
        <v>0</v>
      </c>
      <c r="O139">
        <v>0</v>
      </c>
      <c r="P139">
        <v>0</v>
      </c>
      <c r="Q139">
        <v>0</v>
      </c>
      <c r="R139">
        <v>0</v>
      </c>
      <c r="S139">
        <v>0</v>
      </c>
      <c r="T139">
        <v>1</v>
      </c>
      <c r="U139">
        <v>1</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1</v>
      </c>
      <c r="AP139">
        <v>0</v>
      </c>
      <c r="AQ139">
        <v>0</v>
      </c>
      <c r="AR139">
        <v>0</v>
      </c>
      <c r="AS139">
        <v>1</v>
      </c>
      <c r="AT139">
        <v>1</v>
      </c>
      <c r="AU139">
        <v>0</v>
      </c>
      <c r="AV139">
        <v>0</v>
      </c>
      <c r="AW139">
        <v>1</v>
      </c>
      <c r="AX139">
        <v>0</v>
      </c>
      <c r="AY139">
        <v>0</v>
      </c>
      <c r="AZ139">
        <v>0</v>
      </c>
      <c r="BA139">
        <v>0</v>
      </c>
      <c r="BB139">
        <v>1</v>
      </c>
      <c r="BC139">
        <v>1</v>
      </c>
      <c r="BD139">
        <v>0</v>
      </c>
      <c r="BE139">
        <v>0</v>
      </c>
      <c r="BF139">
        <v>1</v>
      </c>
      <c r="BG139">
        <v>1</v>
      </c>
      <c r="BH139">
        <v>1</v>
      </c>
      <c r="BI139">
        <v>0</v>
      </c>
      <c r="BJ139">
        <v>0</v>
      </c>
      <c r="BK139">
        <v>0</v>
      </c>
      <c r="BL139">
        <v>1</v>
      </c>
      <c r="BM139">
        <v>1</v>
      </c>
      <c r="BN139">
        <v>0</v>
      </c>
      <c r="BO139">
        <v>1</v>
      </c>
      <c r="BP139">
        <v>1</v>
      </c>
      <c r="BQ139">
        <v>0</v>
      </c>
      <c r="BR139">
        <v>1</v>
      </c>
      <c r="BS139">
        <v>0</v>
      </c>
      <c r="BT139">
        <v>0</v>
      </c>
      <c r="BU139">
        <v>0</v>
      </c>
      <c r="BV139">
        <v>0</v>
      </c>
      <c r="BW139">
        <v>0</v>
      </c>
      <c r="BX139">
        <v>0</v>
      </c>
      <c r="BY139">
        <v>0</v>
      </c>
      <c r="BZ139">
        <v>0</v>
      </c>
      <c r="CA139">
        <v>0</v>
      </c>
      <c r="CB139">
        <v>0</v>
      </c>
      <c r="CC139">
        <v>0</v>
      </c>
      <c r="CD139">
        <v>0</v>
      </c>
      <c r="CE139">
        <v>0</v>
      </c>
      <c r="CF139">
        <v>1</v>
      </c>
      <c r="CG139">
        <v>1</v>
      </c>
      <c r="CH139">
        <v>1</v>
      </c>
      <c r="CI139">
        <v>0</v>
      </c>
      <c r="CJ139">
        <v>0</v>
      </c>
      <c r="CK139">
        <v>0</v>
      </c>
      <c r="CL139">
        <v>0</v>
      </c>
      <c r="CM139">
        <v>0</v>
      </c>
      <c r="CN139">
        <v>0</v>
      </c>
      <c r="CO139">
        <v>0</v>
      </c>
      <c r="CP139">
        <v>0</v>
      </c>
      <c r="CQ139">
        <v>0</v>
      </c>
      <c r="CR139">
        <v>0</v>
      </c>
      <c r="CS139">
        <v>1</v>
      </c>
      <c r="CT139">
        <v>0</v>
      </c>
      <c r="CU139">
        <v>0</v>
      </c>
      <c r="CV139">
        <v>1</v>
      </c>
      <c r="CW139">
        <v>0</v>
      </c>
      <c r="CX139">
        <v>0</v>
      </c>
      <c r="CY139">
        <v>0</v>
      </c>
      <c r="CZ139">
        <v>0</v>
      </c>
      <c r="DA139">
        <v>0</v>
      </c>
      <c r="DB139">
        <v>0</v>
      </c>
      <c r="DC139">
        <v>1</v>
      </c>
      <c r="DD139">
        <v>0</v>
      </c>
      <c r="DE139">
        <v>1</v>
      </c>
      <c r="DF139">
        <v>1</v>
      </c>
      <c r="DG139">
        <v>1</v>
      </c>
      <c r="DH139">
        <v>1</v>
      </c>
      <c r="DI139">
        <v>1</v>
      </c>
      <c r="DJ139">
        <v>1</v>
      </c>
      <c r="DK139">
        <v>1</v>
      </c>
      <c r="DL139">
        <v>0</v>
      </c>
      <c r="DM139">
        <v>0</v>
      </c>
      <c r="DN139">
        <v>0</v>
      </c>
      <c r="DO139">
        <v>0</v>
      </c>
      <c r="DP139">
        <v>0</v>
      </c>
      <c r="DQ139">
        <v>0</v>
      </c>
      <c r="DR139">
        <v>0</v>
      </c>
      <c r="DS139">
        <v>1</v>
      </c>
      <c r="DT139">
        <v>1</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1</v>
      </c>
      <c r="EQ139">
        <v>0</v>
      </c>
      <c r="ER139">
        <v>0</v>
      </c>
      <c r="ES139">
        <v>0</v>
      </c>
      <c r="ET139">
        <v>0</v>
      </c>
      <c r="EU139">
        <v>0</v>
      </c>
      <c r="EV139">
        <v>0</v>
      </c>
      <c r="EW139">
        <v>1</v>
      </c>
      <c r="EX139">
        <v>1</v>
      </c>
      <c r="EY139">
        <v>0</v>
      </c>
      <c r="EZ139">
        <v>0</v>
      </c>
      <c r="FA139">
        <v>0</v>
      </c>
      <c r="FB139">
        <v>0</v>
      </c>
      <c r="FC139">
        <v>1</v>
      </c>
      <c r="FD139">
        <v>0</v>
      </c>
      <c r="FE139">
        <v>0</v>
      </c>
      <c r="FF139">
        <v>1</v>
      </c>
      <c r="FG139">
        <v>0</v>
      </c>
      <c r="FH139">
        <v>0</v>
      </c>
      <c r="FI139">
        <v>0</v>
      </c>
      <c r="FJ139">
        <v>0</v>
      </c>
      <c r="FK139">
        <v>1</v>
      </c>
      <c r="FL139">
        <v>1</v>
      </c>
      <c r="FM139">
        <v>0</v>
      </c>
      <c r="FN139">
        <v>0</v>
      </c>
      <c r="FO139">
        <v>1</v>
      </c>
      <c r="FP139">
        <v>1</v>
      </c>
      <c r="FQ139">
        <v>1</v>
      </c>
      <c r="FR139">
        <v>0</v>
      </c>
      <c r="FS139">
        <v>0</v>
      </c>
      <c r="FT139">
        <v>0</v>
      </c>
      <c r="FU139">
        <v>1</v>
      </c>
      <c r="FV139">
        <v>1</v>
      </c>
      <c r="FW139">
        <v>0</v>
      </c>
      <c r="FX139">
        <v>1</v>
      </c>
      <c r="FY139">
        <v>1</v>
      </c>
      <c r="FZ139">
        <v>1</v>
      </c>
      <c r="GA139">
        <v>0</v>
      </c>
      <c r="GB139">
        <v>0</v>
      </c>
      <c r="GC139">
        <v>0</v>
      </c>
      <c r="GD139">
        <v>0</v>
      </c>
      <c r="GE139">
        <v>0</v>
      </c>
      <c r="GF139">
        <v>0</v>
      </c>
      <c r="GG139">
        <v>0</v>
      </c>
      <c r="GH139">
        <v>0</v>
      </c>
      <c r="GI139">
        <v>0</v>
      </c>
      <c r="GJ139">
        <v>0</v>
      </c>
      <c r="GK139">
        <v>0</v>
      </c>
      <c r="GL139">
        <v>0</v>
      </c>
      <c r="GM139">
        <v>0</v>
      </c>
      <c r="GN139">
        <v>0</v>
      </c>
      <c r="GO139">
        <v>1</v>
      </c>
      <c r="GP139">
        <v>1</v>
      </c>
      <c r="GQ139">
        <v>1</v>
      </c>
      <c r="GR139">
        <v>0</v>
      </c>
      <c r="GS139">
        <v>0</v>
      </c>
      <c r="GT139">
        <v>0</v>
      </c>
      <c r="GU139">
        <v>0</v>
      </c>
      <c r="GV139">
        <v>0</v>
      </c>
      <c r="GW139">
        <v>0</v>
      </c>
      <c r="GX139">
        <v>0</v>
      </c>
      <c r="GY139">
        <v>0</v>
      </c>
      <c r="GZ139">
        <v>0</v>
      </c>
      <c r="HA139">
        <v>0</v>
      </c>
      <c r="HB139">
        <v>1</v>
      </c>
      <c r="HC139">
        <v>0</v>
      </c>
      <c r="HD139">
        <v>0</v>
      </c>
      <c r="HE139">
        <v>1</v>
      </c>
      <c r="HF139">
        <v>0</v>
      </c>
      <c r="HG139">
        <v>0</v>
      </c>
      <c r="HH139">
        <v>0</v>
      </c>
      <c r="HI139">
        <v>0</v>
      </c>
      <c r="HJ139">
        <v>0</v>
      </c>
      <c r="HK139">
        <v>0</v>
      </c>
      <c r="HL139">
        <v>1</v>
      </c>
      <c r="HM139">
        <v>0</v>
      </c>
      <c r="HN139">
        <v>0</v>
      </c>
    </row>
    <row r="140" spans="1:222" x14ac:dyDescent="0.35">
      <c r="A140" t="s">
        <v>251</v>
      </c>
      <c r="B140" s="1">
        <v>41640</v>
      </c>
      <c r="C140" s="1">
        <v>42492</v>
      </c>
      <c r="D140">
        <v>3</v>
      </c>
      <c r="E140" t="s">
        <v>222</v>
      </c>
      <c r="F140" t="s">
        <v>222</v>
      </c>
      <c r="G140" t="s">
        <v>222</v>
      </c>
      <c r="H140" t="s">
        <v>222</v>
      </c>
      <c r="I140" t="s">
        <v>222</v>
      </c>
      <c r="J140" t="s">
        <v>222</v>
      </c>
      <c r="K140" t="s">
        <v>222</v>
      </c>
      <c r="L140" t="s">
        <v>222</v>
      </c>
      <c r="M140" t="s">
        <v>222</v>
      </c>
      <c r="N140" t="s">
        <v>222</v>
      </c>
      <c r="O140" t="s">
        <v>222</v>
      </c>
      <c r="P140" t="s">
        <v>222</v>
      </c>
      <c r="Q140" t="s">
        <v>222</v>
      </c>
      <c r="R140" t="s">
        <v>222</v>
      </c>
      <c r="S140" t="s">
        <v>222</v>
      </c>
      <c r="T140" t="s">
        <v>222</v>
      </c>
      <c r="U140" t="s">
        <v>222</v>
      </c>
      <c r="V140" t="s">
        <v>222</v>
      </c>
      <c r="W140" t="s">
        <v>222</v>
      </c>
      <c r="X140" t="s">
        <v>222</v>
      </c>
      <c r="Y140" t="s">
        <v>222</v>
      </c>
      <c r="Z140" t="s">
        <v>222</v>
      </c>
      <c r="AA140" t="s">
        <v>222</v>
      </c>
      <c r="AB140" t="s">
        <v>222</v>
      </c>
      <c r="AC140" t="s">
        <v>222</v>
      </c>
      <c r="AD140" t="s">
        <v>222</v>
      </c>
      <c r="AE140" t="s">
        <v>222</v>
      </c>
      <c r="AF140" t="s">
        <v>222</v>
      </c>
      <c r="AG140" t="s">
        <v>222</v>
      </c>
      <c r="AH140" t="s">
        <v>222</v>
      </c>
      <c r="AI140" t="s">
        <v>222</v>
      </c>
      <c r="AJ140" t="s">
        <v>222</v>
      </c>
      <c r="AK140" t="s">
        <v>222</v>
      </c>
      <c r="AL140" t="s">
        <v>222</v>
      </c>
      <c r="AM140" t="s">
        <v>222</v>
      </c>
      <c r="AN140" t="s">
        <v>222</v>
      </c>
      <c r="AO140" t="s">
        <v>222</v>
      </c>
      <c r="AP140" t="s">
        <v>222</v>
      </c>
      <c r="AQ140" t="s">
        <v>222</v>
      </c>
      <c r="AR140" t="s">
        <v>222</v>
      </c>
      <c r="AS140" t="s">
        <v>222</v>
      </c>
      <c r="AT140" t="s">
        <v>222</v>
      </c>
      <c r="AU140" t="s">
        <v>222</v>
      </c>
      <c r="AV140" t="s">
        <v>222</v>
      </c>
      <c r="AW140" t="s">
        <v>222</v>
      </c>
      <c r="AX140" t="s">
        <v>222</v>
      </c>
      <c r="AY140" t="s">
        <v>222</v>
      </c>
      <c r="AZ140" t="s">
        <v>222</v>
      </c>
      <c r="BA140" t="s">
        <v>222</v>
      </c>
      <c r="BB140" t="s">
        <v>222</v>
      </c>
      <c r="BC140" t="s">
        <v>222</v>
      </c>
      <c r="BD140" t="s">
        <v>222</v>
      </c>
      <c r="BE140" t="s">
        <v>222</v>
      </c>
      <c r="BF140" t="s">
        <v>222</v>
      </c>
      <c r="BG140" t="s">
        <v>222</v>
      </c>
      <c r="BH140" t="s">
        <v>222</v>
      </c>
      <c r="BI140" t="s">
        <v>222</v>
      </c>
      <c r="BJ140" t="s">
        <v>222</v>
      </c>
      <c r="BK140" t="s">
        <v>222</v>
      </c>
      <c r="BL140" t="s">
        <v>222</v>
      </c>
      <c r="BM140" t="s">
        <v>222</v>
      </c>
      <c r="BN140" t="s">
        <v>222</v>
      </c>
      <c r="BO140" t="s">
        <v>222</v>
      </c>
      <c r="BP140" t="s">
        <v>222</v>
      </c>
      <c r="BQ140" t="s">
        <v>222</v>
      </c>
      <c r="BR140" t="s">
        <v>222</v>
      </c>
      <c r="BS140" t="s">
        <v>222</v>
      </c>
      <c r="BT140" t="s">
        <v>222</v>
      </c>
      <c r="BU140" t="s">
        <v>222</v>
      </c>
      <c r="BV140" t="s">
        <v>222</v>
      </c>
      <c r="BW140" t="s">
        <v>222</v>
      </c>
      <c r="BX140" t="s">
        <v>222</v>
      </c>
      <c r="BY140" t="s">
        <v>222</v>
      </c>
      <c r="BZ140" t="s">
        <v>222</v>
      </c>
      <c r="CA140" t="s">
        <v>222</v>
      </c>
      <c r="CB140" t="s">
        <v>222</v>
      </c>
      <c r="CC140" t="s">
        <v>222</v>
      </c>
      <c r="CD140" t="s">
        <v>222</v>
      </c>
      <c r="CE140" t="s">
        <v>222</v>
      </c>
      <c r="CF140" t="s">
        <v>222</v>
      </c>
      <c r="CG140" t="s">
        <v>222</v>
      </c>
      <c r="CH140" t="s">
        <v>222</v>
      </c>
      <c r="CI140" t="s">
        <v>222</v>
      </c>
      <c r="CJ140" t="s">
        <v>222</v>
      </c>
      <c r="CK140" t="s">
        <v>222</v>
      </c>
      <c r="CL140" t="s">
        <v>222</v>
      </c>
      <c r="CM140" t="s">
        <v>222</v>
      </c>
      <c r="CN140" t="s">
        <v>222</v>
      </c>
      <c r="CO140" t="s">
        <v>222</v>
      </c>
      <c r="CP140" t="s">
        <v>222</v>
      </c>
      <c r="CQ140" t="s">
        <v>222</v>
      </c>
      <c r="CR140" t="s">
        <v>222</v>
      </c>
      <c r="CS140" t="s">
        <v>222</v>
      </c>
      <c r="CT140" t="s">
        <v>222</v>
      </c>
      <c r="CU140" t="s">
        <v>222</v>
      </c>
      <c r="CV140" t="s">
        <v>222</v>
      </c>
      <c r="CW140" t="s">
        <v>222</v>
      </c>
      <c r="CX140" t="s">
        <v>222</v>
      </c>
      <c r="CY140" t="s">
        <v>222</v>
      </c>
      <c r="CZ140" t="s">
        <v>222</v>
      </c>
      <c r="DA140" t="s">
        <v>222</v>
      </c>
      <c r="DB140" t="s">
        <v>222</v>
      </c>
      <c r="DC140" t="s">
        <v>222</v>
      </c>
      <c r="DD140" t="s">
        <v>222</v>
      </c>
      <c r="DE140" t="s">
        <v>222</v>
      </c>
      <c r="DF140" t="s">
        <v>222</v>
      </c>
      <c r="DG140" t="s">
        <v>222</v>
      </c>
      <c r="DH140" t="s">
        <v>222</v>
      </c>
      <c r="DI140" t="s">
        <v>222</v>
      </c>
      <c r="DJ140" t="s">
        <v>222</v>
      </c>
      <c r="DK140" t="s">
        <v>222</v>
      </c>
      <c r="DL140" t="s">
        <v>222</v>
      </c>
      <c r="DM140" t="s">
        <v>222</v>
      </c>
      <c r="DN140" t="s">
        <v>222</v>
      </c>
      <c r="DO140" t="s">
        <v>222</v>
      </c>
      <c r="DP140" t="s">
        <v>222</v>
      </c>
      <c r="DQ140" t="s">
        <v>222</v>
      </c>
      <c r="DR140" t="s">
        <v>222</v>
      </c>
      <c r="DS140" t="s">
        <v>222</v>
      </c>
      <c r="DT140" t="s">
        <v>222</v>
      </c>
      <c r="DU140" t="s">
        <v>222</v>
      </c>
      <c r="DV140" t="s">
        <v>222</v>
      </c>
      <c r="DW140" t="s">
        <v>222</v>
      </c>
      <c r="DX140" t="s">
        <v>222</v>
      </c>
      <c r="DY140" t="s">
        <v>222</v>
      </c>
      <c r="DZ140" t="s">
        <v>222</v>
      </c>
      <c r="EA140" t="s">
        <v>222</v>
      </c>
      <c r="EB140" t="s">
        <v>222</v>
      </c>
      <c r="EC140" t="s">
        <v>222</v>
      </c>
      <c r="ED140" t="s">
        <v>222</v>
      </c>
      <c r="EE140" t="s">
        <v>222</v>
      </c>
      <c r="EF140" t="s">
        <v>222</v>
      </c>
      <c r="EG140" t="s">
        <v>222</v>
      </c>
      <c r="EH140" t="s">
        <v>222</v>
      </c>
      <c r="EI140" t="s">
        <v>222</v>
      </c>
      <c r="EJ140" t="s">
        <v>222</v>
      </c>
      <c r="EK140" t="s">
        <v>222</v>
      </c>
      <c r="EL140" t="s">
        <v>222</v>
      </c>
      <c r="EM140" t="s">
        <v>222</v>
      </c>
      <c r="EN140" t="s">
        <v>222</v>
      </c>
      <c r="EO140" t="s">
        <v>222</v>
      </c>
      <c r="EP140" t="s">
        <v>222</v>
      </c>
      <c r="EQ140" t="s">
        <v>222</v>
      </c>
      <c r="ER140" t="s">
        <v>222</v>
      </c>
      <c r="ES140" t="s">
        <v>222</v>
      </c>
      <c r="ET140" t="s">
        <v>222</v>
      </c>
      <c r="EU140" t="s">
        <v>222</v>
      </c>
      <c r="EV140" t="s">
        <v>222</v>
      </c>
      <c r="EW140" t="s">
        <v>222</v>
      </c>
      <c r="EX140" t="s">
        <v>222</v>
      </c>
      <c r="EY140" t="s">
        <v>222</v>
      </c>
      <c r="EZ140" t="s">
        <v>222</v>
      </c>
      <c r="FA140" t="s">
        <v>222</v>
      </c>
      <c r="FB140" t="s">
        <v>222</v>
      </c>
      <c r="FC140" t="s">
        <v>222</v>
      </c>
      <c r="FD140" t="s">
        <v>222</v>
      </c>
      <c r="FE140" t="s">
        <v>222</v>
      </c>
      <c r="FF140" t="s">
        <v>222</v>
      </c>
      <c r="FG140" t="s">
        <v>222</v>
      </c>
      <c r="FH140" t="s">
        <v>222</v>
      </c>
      <c r="FI140" t="s">
        <v>222</v>
      </c>
      <c r="FJ140" t="s">
        <v>222</v>
      </c>
      <c r="FK140" t="s">
        <v>222</v>
      </c>
      <c r="FL140" t="s">
        <v>222</v>
      </c>
      <c r="FM140" t="s">
        <v>222</v>
      </c>
      <c r="FN140" t="s">
        <v>222</v>
      </c>
      <c r="FO140" t="s">
        <v>222</v>
      </c>
      <c r="FP140" t="s">
        <v>222</v>
      </c>
      <c r="FQ140" t="s">
        <v>222</v>
      </c>
      <c r="FR140" t="s">
        <v>222</v>
      </c>
      <c r="FS140" t="s">
        <v>222</v>
      </c>
      <c r="FT140" t="s">
        <v>222</v>
      </c>
      <c r="FU140" t="s">
        <v>222</v>
      </c>
      <c r="FV140" t="s">
        <v>222</v>
      </c>
      <c r="FW140" t="s">
        <v>222</v>
      </c>
      <c r="FX140" t="s">
        <v>222</v>
      </c>
      <c r="FY140" t="s">
        <v>222</v>
      </c>
      <c r="FZ140" t="s">
        <v>222</v>
      </c>
      <c r="GA140" t="s">
        <v>222</v>
      </c>
      <c r="GB140" t="s">
        <v>222</v>
      </c>
      <c r="GC140" t="s">
        <v>222</v>
      </c>
      <c r="GD140" t="s">
        <v>222</v>
      </c>
      <c r="GE140" t="s">
        <v>222</v>
      </c>
      <c r="GF140" t="s">
        <v>222</v>
      </c>
      <c r="GG140" t="s">
        <v>222</v>
      </c>
      <c r="GH140" t="s">
        <v>222</v>
      </c>
      <c r="GI140" t="s">
        <v>222</v>
      </c>
      <c r="GJ140" t="s">
        <v>222</v>
      </c>
      <c r="GK140" t="s">
        <v>222</v>
      </c>
      <c r="GL140" t="s">
        <v>222</v>
      </c>
      <c r="GM140" t="s">
        <v>222</v>
      </c>
      <c r="GN140" t="s">
        <v>222</v>
      </c>
      <c r="GO140" t="s">
        <v>222</v>
      </c>
      <c r="GP140" t="s">
        <v>222</v>
      </c>
      <c r="GQ140" t="s">
        <v>222</v>
      </c>
      <c r="GR140" t="s">
        <v>222</v>
      </c>
      <c r="GS140" t="s">
        <v>222</v>
      </c>
      <c r="GT140" t="s">
        <v>222</v>
      </c>
      <c r="GU140" t="s">
        <v>222</v>
      </c>
      <c r="GV140" t="s">
        <v>222</v>
      </c>
      <c r="GW140" t="s">
        <v>222</v>
      </c>
      <c r="GX140" t="s">
        <v>222</v>
      </c>
      <c r="GY140" t="s">
        <v>222</v>
      </c>
      <c r="GZ140" t="s">
        <v>222</v>
      </c>
      <c r="HA140" t="s">
        <v>222</v>
      </c>
      <c r="HB140" t="s">
        <v>222</v>
      </c>
      <c r="HC140" t="s">
        <v>222</v>
      </c>
      <c r="HD140" t="s">
        <v>222</v>
      </c>
      <c r="HE140" t="s">
        <v>222</v>
      </c>
      <c r="HF140" t="s">
        <v>222</v>
      </c>
      <c r="HG140" t="s">
        <v>222</v>
      </c>
      <c r="HH140" t="s">
        <v>222</v>
      </c>
      <c r="HI140" t="s">
        <v>222</v>
      </c>
      <c r="HJ140" t="s">
        <v>222</v>
      </c>
      <c r="HK140" t="s">
        <v>222</v>
      </c>
      <c r="HL140" t="s">
        <v>222</v>
      </c>
      <c r="HM140" t="s">
        <v>222</v>
      </c>
      <c r="HN140" t="s">
        <v>222</v>
      </c>
    </row>
    <row r="141" spans="1:222" x14ac:dyDescent="0.35">
      <c r="A141" t="s">
        <v>251</v>
      </c>
      <c r="B141" s="1">
        <v>42493</v>
      </c>
      <c r="C141" s="1">
        <v>42527</v>
      </c>
      <c r="D141">
        <v>2</v>
      </c>
      <c r="E141">
        <v>1</v>
      </c>
      <c r="F141">
        <v>1</v>
      </c>
      <c r="G141">
        <v>1</v>
      </c>
      <c r="H141">
        <v>0</v>
      </c>
      <c r="I141">
        <v>0</v>
      </c>
      <c r="J141">
        <v>0</v>
      </c>
      <c r="K141">
        <v>0</v>
      </c>
      <c r="L141">
        <v>0</v>
      </c>
      <c r="M141">
        <v>0</v>
      </c>
      <c r="N141">
        <v>0</v>
      </c>
      <c r="O141">
        <v>0</v>
      </c>
      <c r="P141">
        <v>0</v>
      </c>
      <c r="Q141">
        <v>0</v>
      </c>
      <c r="R141">
        <v>1</v>
      </c>
      <c r="S141">
        <v>1</v>
      </c>
      <c r="T141">
        <v>0</v>
      </c>
      <c r="U141">
        <v>0</v>
      </c>
      <c r="V141">
        <v>0</v>
      </c>
      <c r="W141">
        <v>0</v>
      </c>
      <c r="X141">
        <v>0</v>
      </c>
      <c r="Y141">
        <v>0</v>
      </c>
      <c r="Z141">
        <v>0</v>
      </c>
      <c r="AA141">
        <v>0</v>
      </c>
      <c r="AB141">
        <v>0</v>
      </c>
      <c r="AC141">
        <v>1</v>
      </c>
      <c r="AD141">
        <v>0</v>
      </c>
      <c r="AE141">
        <v>0</v>
      </c>
      <c r="AF141">
        <v>0</v>
      </c>
      <c r="AG141">
        <v>0</v>
      </c>
      <c r="AH141">
        <v>1</v>
      </c>
      <c r="AI141">
        <v>0</v>
      </c>
      <c r="AJ141">
        <v>0</v>
      </c>
      <c r="AK141">
        <v>0</v>
      </c>
      <c r="AL141">
        <v>0</v>
      </c>
      <c r="AM141">
        <v>0</v>
      </c>
      <c r="AN141">
        <v>0</v>
      </c>
      <c r="AO141">
        <v>0</v>
      </c>
      <c r="AP141">
        <v>0</v>
      </c>
      <c r="AQ141">
        <v>0</v>
      </c>
      <c r="AR141">
        <v>0</v>
      </c>
      <c r="AS141">
        <v>0</v>
      </c>
      <c r="AT141">
        <v>1</v>
      </c>
      <c r="AU141">
        <v>0</v>
      </c>
      <c r="AV141">
        <v>0</v>
      </c>
      <c r="AW141">
        <v>0</v>
      </c>
      <c r="AX141">
        <v>0</v>
      </c>
      <c r="AY141">
        <v>0</v>
      </c>
      <c r="AZ141">
        <v>0</v>
      </c>
      <c r="BA141">
        <v>0</v>
      </c>
      <c r="BB141">
        <v>0</v>
      </c>
      <c r="BC141">
        <v>1</v>
      </c>
      <c r="BD141">
        <v>0</v>
      </c>
      <c r="BE141">
        <v>1</v>
      </c>
      <c r="BF141">
        <v>0</v>
      </c>
      <c r="BG141">
        <v>1</v>
      </c>
      <c r="BH141">
        <v>0</v>
      </c>
      <c r="BI141">
        <v>0</v>
      </c>
      <c r="BJ141">
        <v>0</v>
      </c>
      <c r="BK141">
        <v>0</v>
      </c>
      <c r="BL141">
        <v>1</v>
      </c>
      <c r="BM141">
        <v>1</v>
      </c>
      <c r="BN141">
        <v>1</v>
      </c>
      <c r="BO141">
        <v>1</v>
      </c>
      <c r="BP141">
        <v>0</v>
      </c>
      <c r="BQ141">
        <v>0</v>
      </c>
      <c r="BR141">
        <v>0</v>
      </c>
      <c r="BS141">
        <v>0</v>
      </c>
      <c r="BT141">
        <v>0</v>
      </c>
      <c r="BU141">
        <v>0</v>
      </c>
      <c r="BV141">
        <v>1</v>
      </c>
      <c r="BW141">
        <v>1</v>
      </c>
      <c r="BX141">
        <v>1</v>
      </c>
      <c r="BY141">
        <v>0</v>
      </c>
      <c r="BZ141">
        <v>1</v>
      </c>
      <c r="CA141">
        <v>1</v>
      </c>
      <c r="CB141">
        <v>1</v>
      </c>
      <c r="CC141">
        <v>0</v>
      </c>
      <c r="CD141">
        <v>0</v>
      </c>
      <c r="CE141">
        <v>1</v>
      </c>
      <c r="CF141">
        <v>0</v>
      </c>
      <c r="CG141">
        <v>0</v>
      </c>
      <c r="CH141">
        <v>0</v>
      </c>
      <c r="CI141">
        <v>0</v>
      </c>
      <c r="CJ141">
        <v>0</v>
      </c>
      <c r="CK141">
        <v>0</v>
      </c>
      <c r="CL141">
        <v>0</v>
      </c>
      <c r="CM141">
        <v>0</v>
      </c>
      <c r="CN141">
        <v>0</v>
      </c>
      <c r="CO141">
        <v>0</v>
      </c>
      <c r="CP141">
        <v>0</v>
      </c>
      <c r="CQ141">
        <v>0</v>
      </c>
      <c r="CR141">
        <v>0</v>
      </c>
      <c r="CS141">
        <v>1</v>
      </c>
      <c r="CT141">
        <v>0</v>
      </c>
      <c r="CU141">
        <v>1</v>
      </c>
      <c r="CV141">
        <v>0</v>
      </c>
      <c r="CW141">
        <v>0</v>
      </c>
      <c r="CX141">
        <v>0</v>
      </c>
      <c r="CY141">
        <v>0</v>
      </c>
      <c r="CZ141">
        <v>0</v>
      </c>
      <c r="DA141">
        <v>0</v>
      </c>
      <c r="DB141">
        <v>0</v>
      </c>
      <c r="DC141">
        <v>1</v>
      </c>
      <c r="DD141">
        <v>1</v>
      </c>
      <c r="DE141">
        <v>1</v>
      </c>
      <c r="DF141">
        <v>1</v>
      </c>
      <c r="DG141">
        <v>0</v>
      </c>
      <c r="DH141">
        <v>0</v>
      </c>
      <c r="DI141">
        <v>0</v>
      </c>
      <c r="DJ141">
        <v>0</v>
      </c>
      <c r="DK141">
        <v>0</v>
      </c>
      <c r="DL141">
        <v>0</v>
      </c>
      <c r="DM141">
        <v>0</v>
      </c>
      <c r="DN141">
        <v>0</v>
      </c>
      <c r="DO141">
        <v>0</v>
      </c>
      <c r="DP141">
        <v>0</v>
      </c>
      <c r="DQ141">
        <v>1</v>
      </c>
      <c r="DR141">
        <v>1</v>
      </c>
      <c r="DS141">
        <v>0</v>
      </c>
      <c r="DT141">
        <v>0</v>
      </c>
      <c r="DU141">
        <v>0</v>
      </c>
      <c r="DV141">
        <v>0</v>
      </c>
      <c r="DW141">
        <v>0</v>
      </c>
      <c r="DX141">
        <v>0</v>
      </c>
      <c r="DY141">
        <v>0</v>
      </c>
      <c r="DZ141">
        <v>0</v>
      </c>
      <c r="EA141">
        <v>0</v>
      </c>
      <c r="EB141">
        <v>0</v>
      </c>
      <c r="EC141">
        <v>0</v>
      </c>
      <c r="ED141">
        <v>0</v>
      </c>
      <c r="EE141">
        <v>1</v>
      </c>
      <c r="EF141">
        <v>0</v>
      </c>
      <c r="EG141">
        <v>0</v>
      </c>
      <c r="EH141">
        <v>0</v>
      </c>
      <c r="EI141">
        <v>0</v>
      </c>
      <c r="EJ141">
        <v>0</v>
      </c>
      <c r="EK141">
        <v>0</v>
      </c>
      <c r="EL141">
        <v>1</v>
      </c>
      <c r="EM141">
        <v>0</v>
      </c>
      <c r="EN141">
        <v>0</v>
      </c>
      <c r="EO141">
        <v>0</v>
      </c>
      <c r="EP141">
        <v>0</v>
      </c>
      <c r="EQ141">
        <v>0</v>
      </c>
      <c r="ER141">
        <v>0</v>
      </c>
      <c r="ES141">
        <v>0</v>
      </c>
      <c r="ET141">
        <v>0</v>
      </c>
      <c r="EU141">
        <v>0</v>
      </c>
      <c r="EV141">
        <v>0</v>
      </c>
      <c r="EW141">
        <v>0</v>
      </c>
      <c r="EX141">
        <v>0</v>
      </c>
      <c r="EY141">
        <v>0</v>
      </c>
      <c r="EZ141">
        <v>0</v>
      </c>
      <c r="FA141">
        <v>0</v>
      </c>
      <c r="FB141">
        <v>1</v>
      </c>
      <c r="FC141">
        <v>1</v>
      </c>
      <c r="FD141">
        <v>0</v>
      </c>
      <c r="FE141">
        <v>0</v>
      </c>
      <c r="FF141">
        <v>0</v>
      </c>
      <c r="FG141">
        <v>0</v>
      </c>
      <c r="FH141">
        <v>0</v>
      </c>
      <c r="FI141">
        <v>0</v>
      </c>
      <c r="FJ141">
        <v>0</v>
      </c>
      <c r="FK141">
        <v>0</v>
      </c>
      <c r="FL141">
        <v>1</v>
      </c>
      <c r="FM141">
        <v>0</v>
      </c>
      <c r="FN141">
        <v>1</v>
      </c>
      <c r="FO141">
        <v>0</v>
      </c>
      <c r="FP141">
        <v>1</v>
      </c>
      <c r="FQ141">
        <v>0</v>
      </c>
      <c r="FR141">
        <v>0</v>
      </c>
      <c r="FS141">
        <v>0</v>
      </c>
      <c r="FT141">
        <v>0</v>
      </c>
      <c r="FU141">
        <v>1</v>
      </c>
      <c r="FV141">
        <v>1</v>
      </c>
      <c r="FW141">
        <v>1</v>
      </c>
      <c r="FX141">
        <v>1</v>
      </c>
      <c r="FY141">
        <v>0</v>
      </c>
      <c r="FZ141">
        <v>0</v>
      </c>
      <c r="GA141">
        <v>0</v>
      </c>
      <c r="GB141">
        <v>0</v>
      </c>
      <c r="GC141">
        <v>0</v>
      </c>
      <c r="GD141">
        <v>0</v>
      </c>
      <c r="GE141">
        <v>1</v>
      </c>
      <c r="GF141">
        <v>1</v>
      </c>
      <c r="GG141">
        <v>1</v>
      </c>
      <c r="GH141">
        <v>0</v>
      </c>
      <c r="GI141">
        <v>1</v>
      </c>
      <c r="GJ141">
        <v>1</v>
      </c>
      <c r="GK141">
        <v>1</v>
      </c>
      <c r="GL141">
        <v>0</v>
      </c>
      <c r="GM141">
        <v>0</v>
      </c>
      <c r="GN141">
        <v>1</v>
      </c>
      <c r="GO141">
        <v>0</v>
      </c>
      <c r="GP141">
        <v>0</v>
      </c>
      <c r="GQ141">
        <v>0</v>
      </c>
      <c r="GR141">
        <v>0</v>
      </c>
      <c r="GS141">
        <v>0</v>
      </c>
      <c r="GT141">
        <v>0</v>
      </c>
      <c r="GU141">
        <v>0</v>
      </c>
      <c r="GV141">
        <v>0</v>
      </c>
      <c r="GW141">
        <v>0</v>
      </c>
      <c r="GX141">
        <v>0</v>
      </c>
      <c r="GY141">
        <v>0</v>
      </c>
      <c r="GZ141">
        <v>0</v>
      </c>
      <c r="HA141">
        <v>0</v>
      </c>
      <c r="HB141">
        <v>1</v>
      </c>
      <c r="HC141">
        <v>0</v>
      </c>
      <c r="HD141">
        <v>1</v>
      </c>
      <c r="HE141">
        <v>0</v>
      </c>
      <c r="HF141">
        <v>0</v>
      </c>
      <c r="HG141">
        <v>0</v>
      </c>
      <c r="HH141">
        <v>0</v>
      </c>
      <c r="HI141">
        <v>0</v>
      </c>
      <c r="HJ141">
        <v>0</v>
      </c>
      <c r="HK141">
        <v>0</v>
      </c>
      <c r="HL141">
        <v>1</v>
      </c>
      <c r="HM141">
        <v>1</v>
      </c>
      <c r="HN141">
        <v>0</v>
      </c>
    </row>
    <row r="142" spans="1:222" x14ac:dyDescent="0.35">
      <c r="A142" t="s">
        <v>251</v>
      </c>
      <c r="B142" s="1">
        <v>42528</v>
      </c>
      <c r="C142" s="1">
        <v>42529</v>
      </c>
      <c r="D142">
        <v>2</v>
      </c>
      <c r="E142">
        <v>1</v>
      </c>
      <c r="F142">
        <v>1</v>
      </c>
      <c r="G142">
        <v>1</v>
      </c>
      <c r="H142">
        <v>0</v>
      </c>
      <c r="I142">
        <v>0</v>
      </c>
      <c r="J142">
        <v>0</v>
      </c>
      <c r="K142">
        <v>0</v>
      </c>
      <c r="L142">
        <v>0</v>
      </c>
      <c r="M142">
        <v>0</v>
      </c>
      <c r="N142">
        <v>0</v>
      </c>
      <c r="O142">
        <v>0</v>
      </c>
      <c r="P142">
        <v>0</v>
      </c>
      <c r="Q142">
        <v>0</v>
      </c>
      <c r="R142">
        <v>1</v>
      </c>
      <c r="S142">
        <v>1</v>
      </c>
      <c r="T142">
        <v>0</v>
      </c>
      <c r="U142">
        <v>0</v>
      </c>
      <c r="V142">
        <v>0</v>
      </c>
      <c r="W142">
        <v>0</v>
      </c>
      <c r="X142">
        <v>0</v>
      </c>
      <c r="Y142">
        <v>0</v>
      </c>
      <c r="Z142">
        <v>0</v>
      </c>
      <c r="AA142">
        <v>0</v>
      </c>
      <c r="AB142">
        <v>0</v>
      </c>
      <c r="AC142">
        <v>1</v>
      </c>
      <c r="AD142">
        <v>0</v>
      </c>
      <c r="AE142">
        <v>0</v>
      </c>
      <c r="AF142">
        <v>0</v>
      </c>
      <c r="AG142">
        <v>0</v>
      </c>
      <c r="AH142">
        <v>1</v>
      </c>
      <c r="AI142">
        <v>0</v>
      </c>
      <c r="AJ142">
        <v>0</v>
      </c>
      <c r="AK142">
        <v>0</v>
      </c>
      <c r="AL142">
        <v>0</v>
      </c>
      <c r="AM142">
        <v>0</v>
      </c>
      <c r="AN142">
        <v>0</v>
      </c>
      <c r="AO142">
        <v>0</v>
      </c>
      <c r="AP142">
        <v>0</v>
      </c>
      <c r="AQ142">
        <v>0</v>
      </c>
      <c r="AR142">
        <v>0</v>
      </c>
      <c r="AS142">
        <v>0</v>
      </c>
      <c r="AT142">
        <v>1</v>
      </c>
      <c r="AU142">
        <v>0</v>
      </c>
      <c r="AV142">
        <v>0</v>
      </c>
      <c r="AW142">
        <v>0</v>
      </c>
      <c r="AX142">
        <v>0</v>
      </c>
      <c r="AY142">
        <v>0</v>
      </c>
      <c r="AZ142">
        <v>0</v>
      </c>
      <c r="BA142">
        <v>0</v>
      </c>
      <c r="BB142">
        <v>0</v>
      </c>
      <c r="BC142">
        <v>1</v>
      </c>
      <c r="BD142">
        <v>0</v>
      </c>
      <c r="BE142">
        <v>1</v>
      </c>
      <c r="BF142">
        <v>0</v>
      </c>
      <c r="BG142">
        <v>1</v>
      </c>
      <c r="BH142">
        <v>0</v>
      </c>
      <c r="BI142">
        <v>0</v>
      </c>
      <c r="BJ142">
        <v>0</v>
      </c>
      <c r="BK142">
        <v>0</v>
      </c>
      <c r="BL142">
        <v>1</v>
      </c>
      <c r="BM142">
        <v>1</v>
      </c>
      <c r="BN142">
        <v>1</v>
      </c>
      <c r="BO142">
        <v>1</v>
      </c>
      <c r="BP142">
        <v>0</v>
      </c>
      <c r="BQ142">
        <v>0</v>
      </c>
      <c r="BR142">
        <v>0</v>
      </c>
      <c r="BS142">
        <v>0</v>
      </c>
      <c r="BT142">
        <v>0</v>
      </c>
      <c r="BU142">
        <v>0</v>
      </c>
      <c r="BV142">
        <v>1</v>
      </c>
      <c r="BW142">
        <v>1</v>
      </c>
      <c r="BX142">
        <v>1</v>
      </c>
      <c r="BY142">
        <v>0</v>
      </c>
      <c r="BZ142">
        <v>1</v>
      </c>
      <c r="CA142">
        <v>1</v>
      </c>
      <c r="CB142">
        <v>1</v>
      </c>
      <c r="CC142">
        <v>0</v>
      </c>
      <c r="CD142">
        <v>0</v>
      </c>
      <c r="CE142">
        <v>1</v>
      </c>
      <c r="CF142">
        <v>0</v>
      </c>
      <c r="CG142">
        <v>0</v>
      </c>
      <c r="CH142">
        <v>0</v>
      </c>
      <c r="CI142">
        <v>0</v>
      </c>
      <c r="CJ142">
        <v>0</v>
      </c>
      <c r="CK142">
        <v>0</v>
      </c>
      <c r="CL142">
        <v>0</v>
      </c>
      <c r="CM142">
        <v>0</v>
      </c>
      <c r="CN142">
        <v>0</v>
      </c>
      <c r="CO142">
        <v>0</v>
      </c>
      <c r="CP142">
        <v>0</v>
      </c>
      <c r="CQ142">
        <v>0</v>
      </c>
      <c r="CR142">
        <v>0</v>
      </c>
      <c r="CS142">
        <v>1</v>
      </c>
      <c r="CT142">
        <v>0</v>
      </c>
      <c r="CU142">
        <v>1</v>
      </c>
      <c r="CV142">
        <v>0</v>
      </c>
      <c r="CW142">
        <v>0</v>
      </c>
      <c r="CX142">
        <v>0</v>
      </c>
      <c r="CY142">
        <v>0</v>
      </c>
      <c r="CZ142">
        <v>0</v>
      </c>
      <c r="DA142">
        <v>0</v>
      </c>
      <c r="DB142">
        <v>0</v>
      </c>
      <c r="DC142">
        <v>1</v>
      </c>
      <c r="DD142">
        <v>1</v>
      </c>
      <c r="DE142">
        <v>1</v>
      </c>
      <c r="DF142">
        <v>1</v>
      </c>
      <c r="DG142">
        <v>0</v>
      </c>
      <c r="DH142">
        <v>0</v>
      </c>
      <c r="DI142">
        <v>0</v>
      </c>
      <c r="DJ142">
        <v>0</v>
      </c>
      <c r="DK142">
        <v>0</v>
      </c>
      <c r="DL142">
        <v>0</v>
      </c>
      <c r="DM142">
        <v>0</v>
      </c>
      <c r="DN142">
        <v>0</v>
      </c>
      <c r="DO142">
        <v>0</v>
      </c>
      <c r="DP142">
        <v>0</v>
      </c>
      <c r="DQ142">
        <v>1</v>
      </c>
      <c r="DR142">
        <v>1</v>
      </c>
      <c r="DS142">
        <v>0</v>
      </c>
      <c r="DT142">
        <v>0</v>
      </c>
      <c r="DU142">
        <v>0</v>
      </c>
      <c r="DV142">
        <v>0</v>
      </c>
      <c r="DW142">
        <v>0</v>
      </c>
      <c r="DX142">
        <v>0</v>
      </c>
      <c r="DY142">
        <v>0</v>
      </c>
      <c r="DZ142">
        <v>0</v>
      </c>
      <c r="EA142">
        <v>0</v>
      </c>
      <c r="EB142">
        <v>0</v>
      </c>
      <c r="EC142">
        <v>0</v>
      </c>
      <c r="ED142">
        <v>0</v>
      </c>
      <c r="EE142">
        <v>1</v>
      </c>
      <c r="EF142">
        <v>0</v>
      </c>
      <c r="EG142">
        <v>0</v>
      </c>
      <c r="EH142">
        <v>0</v>
      </c>
      <c r="EI142">
        <v>0</v>
      </c>
      <c r="EJ142">
        <v>0</v>
      </c>
      <c r="EK142">
        <v>0</v>
      </c>
      <c r="EL142">
        <v>1</v>
      </c>
      <c r="EM142">
        <v>0</v>
      </c>
      <c r="EN142">
        <v>0</v>
      </c>
      <c r="EO142">
        <v>0</v>
      </c>
      <c r="EP142">
        <v>0</v>
      </c>
      <c r="EQ142">
        <v>0</v>
      </c>
      <c r="ER142">
        <v>0</v>
      </c>
      <c r="ES142">
        <v>0</v>
      </c>
      <c r="ET142">
        <v>0</v>
      </c>
      <c r="EU142">
        <v>0</v>
      </c>
      <c r="EV142">
        <v>0</v>
      </c>
      <c r="EW142">
        <v>0</v>
      </c>
      <c r="EX142">
        <v>0</v>
      </c>
      <c r="EY142">
        <v>0</v>
      </c>
      <c r="EZ142">
        <v>0</v>
      </c>
      <c r="FA142">
        <v>0</v>
      </c>
      <c r="FB142">
        <v>1</v>
      </c>
      <c r="FC142">
        <v>1</v>
      </c>
      <c r="FD142">
        <v>0</v>
      </c>
      <c r="FE142">
        <v>0</v>
      </c>
      <c r="FF142">
        <v>0</v>
      </c>
      <c r="FG142">
        <v>0</v>
      </c>
      <c r="FH142">
        <v>0</v>
      </c>
      <c r="FI142">
        <v>0</v>
      </c>
      <c r="FJ142">
        <v>0</v>
      </c>
      <c r="FK142">
        <v>0</v>
      </c>
      <c r="FL142">
        <v>1</v>
      </c>
      <c r="FM142">
        <v>0</v>
      </c>
      <c r="FN142">
        <v>1</v>
      </c>
      <c r="FO142">
        <v>0</v>
      </c>
      <c r="FP142">
        <v>1</v>
      </c>
      <c r="FQ142">
        <v>0</v>
      </c>
      <c r="FR142">
        <v>0</v>
      </c>
      <c r="FS142">
        <v>0</v>
      </c>
      <c r="FT142">
        <v>0</v>
      </c>
      <c r="FU142">
        <v>1</v>
      </c>
      <c r="FV142">
        <v>1</v>
      </c>
      <c r="FW142">
        <v>1</v>
      </c>
      <c r="FX142">
        <v>1</v>
      </c>
      <c r="FY142">
        <v>0</v>
      </c>
      <c r="FZ142">
        <v>0</v>
      </c>
      <c r="GA142">
        <v>0</v>
      </c>
      <c r="GB142">
        <v>0</v>
      </c>
      <c r="GC142">
        <v>0</v>
      </c>
      <c r="GD142">
        <v>0</v>
      </c>
      <c r="GE142">
        <v>1</v>
      </c>
      <c r="GF142">
        <v>1</v>
      </c>
      <c r="GG142">
        <v>1</v>
      </c>
      <c r="GH142">
        <v>0</v>
      </c>
      <c r="GI142">
        <v>1</v>
      </c>
      <c r="GJ142">
        <v>1</v>
      </c>
      <c r="GK142">
        <v>1</v>
      </c>
      <c r="GL142">
        <v>0</v>
      </c>
      <c r="GM142">
        <v>0</v>
      </c>
      <c r="GN142">
        <v>1</v>
      </c>
      <c r="GO142">
        <v>0</v>
      </c>
      <c r="GP142">
        <v>0</v>
      </c>
      <c r="GQ142">
        <v>0</v>
      </c>
      <c r="GR142">
        <v>0</v>
      </c>
      <c r="GS142">
        <v>0</v>
      </c>
      <c r="GT142">
        <v>0</v>
      </c>
      <c r="GU142">
        <v>0</v>
      </c>
      <c r="GV142">
        <v>0</v>
      </c>
      <c r="GW142">
        <v>0</v>
      </c>
      <c r="GX142">
        <v>0</v>
      </c>
      <c r="GY142">
        <v>0</v>
      </c>
      <c r="GZ142">
        <v>0</v>
      </c>
      <c r="HA142">
        <v>0</v>
      </c>
      <c r="HB142">
        <v>1</v>
      </c>
      <c r="HC142">
        <v>0</v>
      </c>
      <c r="HD142">
        <v>1</v>
      </c>
      <c r="HE142">
        <v>0</v>
      </c>
      <c r="HF142">
        <v>0</v>
      </c>
      <c r="HG142">
        <v>0</v>
      </c>
      <c r="HH142">
        <v>0</v>
      </c>
      <c r="HI142">
        <v>0</v>
      </c>
      <c r="HJ142">
        <v>0</v>
      </c>
      <c r="HK142">
        <v>0</v>
      </c>
      <c r="HL142">
        <v>1</v>
      </c>
      <c r="HM142">
        <v>1</v>
      </c>
      <c r="HN142">
        <v>0</v>
      </c>
    </row>
    <row r="143" spans="1:222" x14ac:dyDescent="0.35">
      <c r="A143" t="s">
        <v>251</v>
      </c>
      <c r="B143" s="1">
        <v>42530</v>
      </c>
      <c r="C143" s="1">
        <v>42549</v>
      </c>
      <c r="D143">
        <v>2</v>
      </c>
      <c r="E143">
        <v>1</v>
      </c>
      <c r="F143">
        <v>1</v>
      </c>
      <c r="G143">
        <v>1</v>
      </c>
      <c r="H143">
        <v>0</v>
      </c>
      <c r="I143">
        <v>1</v>
      </c>
      <c r="J143">
        <v>0</v>
      </c>
      <c r="K143">
        <v>0</v>
      </c>
      <c r="L143">
        <v>0</v>
      </c>
      <c r="M143">
        <v>0</v>
      </c>
      <c r="N143">
        <v>0</v>
      </c>
      <c r="O143">
        <v>0</v>
      </c>
      <c r="P143">
        <v>0</v>
      </c>
      <c r="Q143">
        <v>0</v>
      </c>
      <c r="R143">
        <v>1</v>
      </c>
      <c r="S143">
        <v>1</v>
      </c>
      <c r="T143">
        <v>0</v>
      </c>
      <c r="U143">
        <v>0</v>
      </c>
      <c r="V143">
        <v>0</v>
      </c>
      <c r="W143">
        <v>0</v>
      </c>
      <c r="X143">
        <v>0</v>
      </c>
      <c r="Y143">
        <v>0</v>
      </c>
      <c r="Z143">
        <v>0</v>
      </c>
      <c r="AA143">
        <v>0</v>
      </c>
      <c r="AB143">
        <v>0</v>
      </c>
      <c r="AC143">
        <v>1</v>
      </c>
      <c r="AD143">
        <v>0</v>
      </c>
      <c r="AE143">
        <v>0</v>
      </c>
      <c r="AF143">
        <v>0</v>
      </c>
      <c r="AG143">
        <v>0</v>
      </c>
      <c r="AH143">
        <v>1</v>
      </c>
      <c r="AI143">
        <v>0</v>
      </c>
      <c r="AJ143">
        <v>0</v>
      </c>
      <c r="AK143">
        <v>0</v>
      </c>
      <c r="AL143">
        <v>0</v>
      </c>
      <c r="AM143">
        <v>0</v>
      </c>
      <c r="AN143">
        <v>0</v>
      </c>
      <c r="AO143">
        <v>0</v>
      </c>
      <c r="AP143">
        <v>0</v>
      </c>
      <c r="AQ143">
        <v>0</v>
      </c>
      <c r="AR143">
        <v>0</v>
      </c>
      <c r="AS143">
        <v>0</v>
      </c>
      <c r="AT143">
        <v>1</v>
      </c>
      <c r="AU143">
        <v>0</v>
      </c>
      <c r="AV143">
        <v>0</v>
      </c>
      <c r="AW143">
        <v>0</v>
      </c>
      <c r="AX143">
        <v>0</v>
      </c>
      <c r="AY143">
        <v>0</v>
      </c>
      <c r="AZ143">
        <v>0</v>
      </c>
      <c r="BA143">
        <v>0</v>
      </c>
      <c r="BB143">
        <v>0</v>
      </c>
      <c r="BC143">
        <v>1</v>
      </c>
      <c r="BD143">
        <v>0</v>
      </c>
      <c r="BE143">
        <v>1</v>
      </c>
      <c r="BF143">
        <v>0</v>
      </c>
      <c r="BG143">
        <v>1</v>
      </c>
      <c r="BH143">
        <v>0</v>
      </c>
      <c r="BI143">
        <v>0</v>
      </c>
      <c r="BJ143">
        <v>0</v>
      </c>
      <c r="BK143">
        <v>0</v>
      </c>
      <c r="BL143">
        <v>1</v>
      </c>
      <c r="BM143">
        <v>1</v>
      </c>
      <c r="BN143">
        <v>1</v>
      </c>
      <c r="BO143">
        <v>1</v>
      </c>
      <c r="BP143">
        <v>0</v>
      </c>
      <c r="BQ143">
        <v>0</v>
      </c>
      <c r="BR143">
        <v>0</v>
      </c>
      <c r="BS143">
        <v>0</v>
      </c>
      <c r="BT143">
        <v>0</v>
      </c>
      <c r="BU143">
        <v>0</v>
      </c>
      <c r="BV143">
        <v>1</v>
      </c>
      <c r="BW143">
        <v>1</v>
      </c>
      <c r="BX143">
        <v>1</v>
      </c>
      <c r="BY143">
        <v>0</v>
      </c>
      <c r="BZ143">
        <v>1</v>
      </c>
      <c r="CA143">
        <v>1</v>
      </c>
      <c r="CB143">
        <v>1</v>
      </c>
      <c r="CC143">
        <v>0</v>
      </c>
      <c r="CD143">
        <v>0</v>
      </c>
      <c r="CE143">
        <v>1</v>
      </c>
      <c r="CF143">
        <v>0</v>
      </c>
      <c r="CG143">
        <v>0</v>
      </c>
      <c r="CH143">
        <v>0</v>
      </c>
      <c r="CI143">
        <v>0</v>
      </c>
      <c r="CJ143">
        <v>0</v>
      </c>
      <c r="CK143">
        <v>0</v>
      </c>
      <c r="CL143">
        <v>0</v>
      </c>
      <c r="CM143">
        <v>0</v>
      </c>
      <c r="CN143">
        <v>0</v>
      </c>
      <c r="CO143">
        <v>0</v>
      </c>
      <c r="CP143">
        <v>0</v>
      </c>
      <c r="CQ143">
        <v>0</v>
      </c>
      <c r="CR143">
        <v>0</v>
      </c>
      <c r="CS143">
        <v>1</v>
      </c>
      <c r="CT143">
        <v>0</v>
      </c>
      <c r="CU143">
        <v>1</v>
      </c>
      <c r="CV143">
        <v>0</v>
      </c>
      <c r="CW143">
        <v>0</v>
      </c>
      <c r="CX143">
        <v>0</v>
      </c>
      <c r="CY143">
        <v>0</v>
      </c>
      <c r="CZ143">
        <v>0</v>
      </c>
      <c r="DA143">
        <v>0</v>
      </c>
      <c r="DB143">
        <v>0</v>
      </c>
      <c r="DC143">
        <v>1</v>
      </c>
      <c r="DD143">
        <v>1</v>
      </c>
      <c r="DE143">
        <v>1</v>
      </c>
      <c r="DF143">
        <v>1</v>
      </c>
      <c r="DG143">
        <v>0</v>
      </c>
      <c r="DH143">
        <v>1</v>
      </c>
      <c r="DI143">
        <v>0</v>
      </c>
      <c r="DJ143">
        <v>0</v>
      </c>
      <c r="DK143">
        <v>0</v>
      </c>
      <c r="DL143">
        <v>0</v>
      </c>
      <c r="DM143">
        <v>0</v>
      </c>
      <c r="DN143">
        <v>0</v>
      </c>
      <c r="DO143">
        <v>0</v>
      </c>
      <c r="DP143">
        <v>0</v>
      </c>
      <c r="DQ143">
        <v>1</v>
      </c>
      <c r="DR143">
        <v>1</v>
      </c>
      <c r="DS143">
        <v>0</v>
      </c>
      <c r="DT143">
        <v>0</v>
      </c>
      <c r="DU143">
        <v>0</v>
      </c>
      <c r="DV143">
        <v>0</v>
      </c>
      <c r="DW143">
        <v>0</v>
      </c>
      <c r="DX143">
        <v>0</v>
      </c>
      <c r="DY143">
        <v>0</v>
      </c>
      <c r="DZ143">
        <v>0</v>
      </c>
      <c r="EA143">
        <v>0</v>
      </c>
      <c r="EB143">
        <v>0</v>
      </c>
      <c r="EC143">
        <v>0</v>
      </c>
      <c r="ED143">
        <v>0</v>
      </c>
      <c r="EE143">
        <v>1</v>
      </c>
      <c r="EF143">
        <v>0</v>
      </c>
      <c r="EG143">
        <v>0</v>
      </c>
      <c r="EH143">
        <v>0</v>
      </c>
      <c r="EI143">
        <v>0</v>
      </c>
      <c r="EJ143">
        <v>0</v>
      </c>
      <c r="EK143">
        <v>0</v>
      </c>
      <c r="EL143">
        <v>1</v>
      </c>
      <c r="EM143">
        <v>0</v>
      </c>
      <c r="EN143">
        <v>0</v>
      </c>
      <c r="EO143">
        <v>0</v>
      </c>
      <c r="EP143">
        <v>0</v>
      </c>
      <c r="EQ143">
        <v>0</v>
      </c>
      <c r="ER143">
        <v>0</v>
      </c>
      <c r="ES143">
        <v>0</v>
      </c>
      <c r="ET143">
        <v>0</v>
      </c>
      <c r="EU143">
        <v>0</v>
      </c>
      <c r="EV143">
        <v>0</v>
      </c>
      <c r="EW143">
        <v>0</v>
      </c>
      <c r="EX143">
        <v>0</v>
      </c>
      <c r="EY143">
        <v>0</v>
      </c>
      <c r="EZ143">
        <v>0</v>
      </c>
      <c r="FA143">
        <v>0</v>
      </c>
      <c r="FB143">
        <v>1</v>
      </c>
      <c r="FC143">
        <v>1</v>
      </c>
      <c r="FD143">
        <v>0</v>
      </c>
      <c r="FE143">
        <v>0</v>
      </c>
      <c r="FF143">
        <v>0</v>
      </c>
      <c r="FG143">
        <v>0</v>
      </c>
      <c r="FH143">
        <v>0</v>
      </c>
      <c r="FI143">
        <v>0</v>
      </c>
      <c r="FJ143">
        <v>0</v>
      </c>
      <c r="FK143">
        <v>0</v>
      </c>
      <c r="FL143">
        <v>1</v>
      </c>
      <c r="FM143">
        <v>0</v>
      </c>
      <c r="FN143">
        <v>1</v>
      </c>
      <c r="FO143">
        <v>0</v>
      </c>
      <c r="FP143">
        <v>1</v>
      </c>
      <c r="FQ143">
        <v>0</v>
      </c>
      <c r="FR143">
        <v>0</v>
      </c>
      <c r="FS143">
        <v>0</v>
      </c>
      <c r="FT143">
        <v>0</v>
      </c>
      <c r="FU143">
        <v>1</v>
      </c>
      <c r="FV143">
        <v>1</v>
      </c>
      <c r="FW143">
        <v>1</v>
      </c>
      <c r="FX143">
        <v>1</v>
      </c>
      <c r="FY143">
        <v>0</v>
      </c>
      <c r="FZ143">
        <v>0</v>
      </c>
      <c r="GA143">
        <v>0</v>
      </c>
      <c r="GB143">
        <v>0</v>
      </c>
      <c r="GC143">
        <v>0</v>
      </c>
      <c r="GD143">
        <v>0</v>
      </c>
      <c r="GE143">
        <v>1</v>
      </c>
      <c r="GF143">
        <v>1</v>
      </c>
      <c r="GG143">
        <v>1</v>
      </c>
      <c r="GH143">
        <v>0</v>
      </c>
      <c r="GI143">
        <v>1</v>
      </c>
      <c r="GJ143">
        <v>1</v>
      </c>
      <c r="GK143">
        <v>1</v>
      </c>
      <c r="GL143">
        <v>0</v>
      </c>
      <c r="GM143">
        <v>0</v>
      </c>
      <c r="GN143">
        <v>1</v>
      </c>
      <c r="GO143">
        <v>0</v>
      </c>
      <c r="GP143">
        <v>0</v>
      </c>
      <c r="GQ143">
        <v>0</v>
      </c>
      <c r="GR143">
        <v>0</v>
      </c>
      <c r="GS143">
        <v>0</v>
      </c>
      <c r="GT143">
        <v>0</v>
      </c>
      <c r="GU143">
        <v>0</v>
      </c>
      <c r="GV143">
        <v>0</v>
      </c>
      <c r="GW143">
        <v>0</v>
      </c>
      <c r="GX143">
        <v>0</v>
      </c>
      <c r="GY143">
        <v>0</v>
      </c>
      <c r="GZ143">
        <v>0</v>
      </c>
      <c r="HA143">
        <v>0</v>
      </c>
      <c r="HB143">
        <v>1</v>
      </c>
      <c r="HC143">
        <v>0</v>
      </c>
      <c r="HD143">
        <v>1</v>
      </c>
      <c r="HE143">
        <v>0</v>
      </c>
      <c r="HF143">
        <v>0</v>
      </c>
      <c r="HG143">
        <v>0</v>
      </c>
      <c r="HH143">
        <v>0</v>
      </c>
      <c r="HI143">
        <v>0</v>
      </c>
      <c r="HJ143">
        <v>0</v>
      </c>
      <c r="HK143">
        <v>0</v>
      </c>
      <c r="HL143">
        <v>1</v>
      </c>
      <c r="HM143">
        <v>1</v>
      </c>
      <c r="HN143">
        <v>0</v>
      </c>
    </row>
    <row r="144" spans="1:222" x14ac:dyDescent="0.35">
      <c r="A144" t="s">
        <v>251</v>
      </c>
      <c r="B144" s="1">
        <v>42550</v>
      </c>
      <c r="C144" s="1">
        <v>42568</v>
      </c>
      <c r="D144">
        <v>2</v>
      </c>
      <c r="E144">
        <v>1</v>
      </c>
      <c r="F144">
        <v>1</v>
      </c>
      <c r="G144">
        <v>1</v>
      </c>
      <c r="H144">
        <v>1</v>
      </c>
      <c r="I144">
        <v>1</v>
      </c>
      <c r="J144">
        <v>0</v>
      </c>
      <c r="K144">
        <v>0</v>
      </c>
      <c r="L144">
        <v>0</v>
      </c>
      <c r="M144">
        <v>0</v>
      </c>
      <c r="N144">
        <v>0</v>
      </c>
      <c r="O144">
        <v>0</v>
      </c>
      <c r="P144">
        <v>0</v>
      </c>
      <c r="Q144">
        <v>0</v>
      </c>
      <c r="R144">
        <v>1</v>
      </c>
      <c r="S144">
        <v>1</v>
      </c>
      <c r="T144">
        <v>0</v>
      </c>
      <c r="U144">
        <v>0</v>
      </c>
      <c r="V144">
        <v>0</v>
      </c>
      <c r="W144">
        <v>0</v>
      </c>
      <c r="X144">
        <v>0</v>
      </c>
      <c r="Y144">
        <v>0</v>
      </c>
      <c r="Z144">
        <v>0</v>
      </c>
      <c r="AA144">
        <v>0</v>
      </c>
      <c r="AB144">
        <v>0</v>
      </c>
      <c r="AC144">
        <v>1</v>
      </c>
      <c r="AD144">
        <v>0</v>
      </c>
      <c r="AE144">
        <v>0</v>
      </c>
      <c r="AF144">
        <v>0</v>
      </c>
      <c r="AG144">
        <v>0</v>
      </c>
      <c r="AH144">
        <v>1</v>
      </c>
      <c r="AI144">
        <v>0</v>
      </c>
      <c r="AJ144">
        <v>0</v>
      </c>
      <c r="AK144">
        <v>0</v>
      </c>
      <c r="AL144">
        <v>0</v>
      </c>
      <c r="AM144">
        <v>0</v>
      </c>
      <c r="AN144">
        <v>0</v>
      </c>
      <c r="AO144">
        <v>0</v>
      </c>
      <c r="AP144">
        <v>0</v>
      </c>
      <c r="AQ144">
        <v>0</v>
      </c>
      <c r="AR144">
        <v>0</v>
      </c>
      <c r="AS144">
        <v>0</v>
      </c>
      <c r="AT144">
        <v>1</v>
      </c>
      <c r="AU144">
        <v>0</v>
      </c>
      <c r="AV144">
        <v>0</v>
      </c>
      <c r="AW144">
        <v>0</v>
      </c>
      <c r="AX144">
        <v>0</v>
      </c>
      <c r="AY144">
        <v>0</v>
      </c>
      <c r="AZ144">
        <v>0</v>
      </c>
      <c r="BA144">
        <v>0</v>
      </c>
      <c r="BB144">
        <v>0</v>
      </c>
      <c r="BC144">
        <v>1</v>
      </c>
      <c r="BD144">
        <v>0</v>
      </c>
      <c r="BE144">
        <v>1</v>
      </c>
      <c r="BF144">
        <v>0</v>
      </c>
      <c r="BG144">
        <v>1</v>
      </c>
      <c r="BH144">
        <v>0</v>
      </c>
      <c r="BI144">
        <v>0</v>
      </c>
      <c r="BJ144">
        <v>0</v>
      </c>
      <c r="BK144">
        <v>0</v>
      </c>
      <c r="BL144">
        <v>1</v>
      </c>
      <c r="BM144">
        <v>1</v>
      </c>
      <c r="BN144">
        <v>1</v>
      </c>
      <c r="BO144">
        <v>1</v>
      </c>
      <c r="BP144">
        <v>0</v>
      </c>
      <c r="BQ144">
        <v>0</v>
      </c>
      <c r="BR144">
        <v>0</v>
      </c>
      <c r="BS144">
        <v>0</v>
      </c>
      <c r="BT144">
        <v>0</v>
      </c>
      <c r="BU144">
        <v>0</v>
      </c>
      <c r="BV144">
        <v>1</v>
      </c>
      <c r="BW144">
        <v>1</v>
      </c>
      <c r="BX144">
        <v>1</v>
      </c>
      <c r="BY144">
        <v>0</v>
      </c>
      <c r="BZ144">
        <v>1</v>
      </c>
      <c r="CA144">
        <v>1</v>
      </c>
      <c r="CB144">
        <v>1</v>
      </c>
      <c r="CC144">
        <v>0</v>
      </c>
      <c r="CD144">
        <v>0</v>
      </c>
      <c r="CE144">
        <v>1</v>
      </c>
      <c r="CF144">
        <v>0</v>
      </c>
      <c r="CG144">
        <v>0</v>
      </c>
      <c r="CH144">
        <v>0</v>
      </c>
      <c r="CI144">
        <v>0</v>
      </c>
      <c r="CJ144">
        <v>0</v>
      </c>
      <c r="CK144">
        <v>0</v>
      </c>
      <c r="CL144">
        <v>0</v>
      </c>
      <c r="CM144">
        <v>0</v>
      </c>
      <c r="CN144">
        <v>0</v>
      </c>
      <c r="CO144">
        <v>0</v>
      </c>
      <c r="CP144">
        <v>0</v>
      </c>
      <c r="CQ144">
        <v>0</v>
      </c>
      <c r="CR144">
        <v>0</v>
      </c>
      <c r="CS144">
        <v>1</v>
      </c>
      <c r="CT144">
        <v>0</v>
      </c>
      <c r="CU144">
        <v>1</v>
      </c>
      <c r="CV144">
        <v>0</v>
      </c>
      <c r="CW144">
        <v>0</v>
      </c>
      <c r="CX144">
        <v>0</v>
      </c>
      <c r="CY144">
        <v>0</v>
      </c>
      <c r="CZ144">
        <v>0</v>
      </c>
      <c r="DA144">
        <v>0</v>
      </c>
      <c r="DB144">
        <v>0</v>
      </c>
      <c r="DC144">
        <v>1</v>
      </c>
      <c r="DD144">
        <v>1</v>
      </c>
      <c r="DE144">
        <v>1</v>
      </c>
      <c r="DF144">
        <v>1</v>
      </c>
      <c r="DG144">
        <v>1</v>
      </c>
      <c r="DH144">
        <v>1</v>
      </c>
      <c r="DI144">
        <v>0</v>
      </c>
      <c r="DJ144">
        <v>0</v>
      </c>
      <c r="DK144">
        <v>0</v>
      </c>
      <c r="DL144">
        <v>0</v>
      </c>
      <c r="DM144">
        <v>0</v>
      </c>
      <c r="DN144">
        <v>0</v>
      </c>
      <c r="DO144">
        <v>0</v>
      </c>
      <c r="DP144">
        <v>0</v>
      </c>
      <c r="DQ144">
        <v>1</v>
      </c>
      <c r="DR144">
        <v>1</v>
      </c>
      <c r="DS144">
        <v>0</v>
      </c>
      <c r="DT144">
        <v>0</v>
      </c>
      <c r="DU144">
        <v>0</v>
      </c>
      <c r="DV144">
        <v>0</v>
      </c>
      <c r="DW144">
        <v>0</v>
      </c>
      <c r="DX144">
        <v>0</v>
      </c>
      <c r="DY144">
        <v>0</v>
      </c>
      <c r="DZ144">
        <v>0</v>
      </c>
      <c r="EA144">
        <v>0</v>
      </c>
      <c r="EB144">
        <v>0</v>
      </c>
      <c r="EC144">
        <v>0</v>
      </c>
      <c r="ED144">
        <v>0</v>
      </c>
      <c r="EE144">
        <v>1</v>
      </c>
      <c r="EF144">
        <v>0</v>
      </c>
      <c r="EG144">
        <v>0</v>
      </c>
      <c r="EH144">
        <v>0</v>
      </c>
      <c r="EI144">
        <v>0</v>
      </c>
      <c r="EJ144">
        <v>0</v>
      </c>
      <c r="EK144">
        <v>0</v>
      </c>
      <c r="EL144">
        <v>1</v>
      </c>
      <c r="EM144">
        <v>0</v>
      </c>
      <c r="EN144">
        <v>0</v>
      </c>
      <c r="EO144">
        <v>0</v>
      </c>
      <c r="EP144">
        <v>0</v>
      </c>
      <c r="EQ144">
        <v>0</v>
      </c>
      <c r="ER144">
        <v>0</v>
      </c>
      <c r="ES144">
        <v>0</v>
      </c>
      <c r="ET144">
        <v>0</v>
      </c>
      <c r="EU144">
        <v>0</v>
      </c>
      <c r="EV144">
        <v>0</v>
      </c>
      <c r="EW144">
        <v>0</v>
      </c>
      <c r="EX144">
        <v>0</v>
      </c>
      <c r="EY144">
        <v>0</v>
      </c>
      <c r="EZ144">
        <v>0</v>
      </c>
      <c r="FA144">
        <v>0</v>
      </c>
      <c r="FB144">
        <v>1</v>
      </c>
      <c r="FC144">
        <v>1</v>
      </c>
      <c r="FD144">
        <v>0</v>
      </c>
      <c r="FE144">
        <v>0</v>
      </c>
      <c r="FF144">
        <v>0</v>
      </c>
      <c r="FG144">
        <v>0</v>
      </c>
      <c r="FH144">
        <v>0</v>
      </c>
      <c r="FI144">
        <v>0</v>
      </c>
      <c r="FJ144">
        <v>0</v>
      </c>
      <c r="FK144">
        <v>0</v>
      </c>
      <c r="FL144">
        <v>1</v>
      </c>
      <c r="FM144">
        <v>0</v>
      </c>
      <c r="FN144">
        <v>1</v>
      </c>
      <c r="FO144">
        <v>0</v>
      </c>
      <c r="FP144">
        <v>1</v>
      </c>
      <c r="FQ144">
        <v>0</v>
      </c>
      <c r="FR144">
        <v>0</v>
      </c>
      <c r="FS144">
        <v>0</v>
      </c>
      <c r="FT144">
        <v>0</v>
      </c>
      <c r="FU144">
        <v>1</v>
      </c>
      <c r="FV144">
        <v>1</v>
      </c>
      <c r="FW144">
        <v>1</v>
      </c>
      <c r="FX144">
        <v>1</v>
      </c>
      <c r="FY144">
        <v>0</v>
      </c>
      <c r="FZ144">
        <v>0</v>
      </c>
      <c r="GA144">
        <v>0</v>
      </c>
      <c r="GB144">
        <v>0</v>
      </c>
      <c r="GC144">
        <v>0</v>
      </c>
      <c r="GD144">
        <v>0</v>
      </c>
      <c r="GE144">
        <v>1</v>
      </c>
      <c r="GF144">
        <v>1</v>
      </c>
      <c r="GG144">
        <v>1</v>
      </c>
      <c r="GH144">
        <v>0</v>
      </c>
      <c r="GI144">
        <v>1</v>
      </c>
      <c r="GJ144">
        <v>1</v>
      </c>
      <c r="GK144">
        <v>1</v>
      </c>
      <c r="GL144">
        <v>0</v>
      </c>
      <c r="GM144">
        <v>0</v>
      </c>
      <c r="GN144">
        <v>1</v>
      </c>
      <c r="GO144">
        <v>0</v>
      </c>
      <c r="GP144">
        <v>0</v>
      </c>
      <c r="GQ144">
        <v>0</v>
      </c>
      <c r="GR144">
        <v>0</v>
      </c>
      <c r="GS144">
        <v>0</v>
      </c>
      <c r="GT144">
        <v>0</v>
      </c>
      <c r="GU144">
        <v>0</v>
      </c>
      <c r="GV144">
        <v>0</v>
      </c>
      <c r="GW144">
        <v>0</v>
      </c>
      <c r="GX144">
        <v>0</v>
      </c>
      <c r="GY144">
        <v>0</v>
      </c>
      <c r="GZ144">
        <v>0</v>
      </c>
      <c r="HA144">
        <v>0</v>
      </c>
      <c r="HB144">
        <v>1</v>
      </c>
      <c r="HC144">
        <v>0</v>
      </c>
      <c r="HD144">
        <v>1</v>
      </c>
      <c r="HE144">
        <v>0</v>
      </c>
      <c r="HF144">
        <v>0</v>
      </c>
      <c r="HG144">
        <v>0</v>
      </c>
      <c r="HH144">
        <v>0</v>
      </c>
      <c r="HI144">
        <v>0</v>
      </c>
      <c r="HJ144">
        <v>0</v>
      </c>
      <c r="HK144">
        <v>0</v>
      </c>
      <c r="HL144">
        <v>1</v>
      </c>
      <c r="HM144">
        <v>1</v>
      </c>
      <c r="HN144">
        <v>0</v>
      </c>
    </row>
    <row r="145" spans="1:222" x14ac:dyDescent="0.35">
      <c r="A145" t="s">
        <v>251</v>
      </c>
      <c r="B145" s="1">
        <v>42569</v>
      </c>
      <c r="C145" s="1">
        <v>42735</v>
      </c>
      <c r="D145">
        <v>2</v>
      </c>
      <c r="E145">
        <v>1</v>
      </c>
      <c r="F145">
        <v>1</v>
      </c>
      <c r="G145">
        <v>1</v>
      </c>
      <c r="H145">
        <v>1</v>
      </c>
      <c r="I145">
        <v>1</v>
      </c>
      <c r="J145">
        <v>0</v>
      </c>
      <c r="K145">
        <v>0</v>
      </c>
      <c r="L145">
        <v>0</v>
      </c>
      <c r="M145">
        <v>0</v>
      </c>
      <c r="N145">
        <v>0</v>
      </c>
      <c r="O145">
        <v>0</v>
      </c>
      <c r="P145">
        <v>0</v>
      </c>
      <c r="Q145">
        <v>0</v>
      </c>
      <c r="R145">
        <v>1</v>
      </c>
      <c r="S145">
        <v>1</v>
      </c>
      <c r="T145">
        <v>0</v>
      </c>
      <c r="U145">
        <v>0</v>
      </c>
      <c r="V145">
        <v>0</v>
      </c>
      <c r="W145">
        <v>0</v>
      </c>
      <c r="X145">
        <v>0</v>
      </c>
      <c r="Y145">
        <v>0</v>
      </c>
      <c r="Z145">
        <v>0</v>
      </c>
      <c r="AA145">
        <v>0</v>
      </c>
      <c r="AB145">
        <v>0</v>
      </c>
      <c r="AC145">
        <v>1</v>
      </c>
      <c r="AD145">
        <v>0</v>
      </c>
      <c r="AE145">
        <v>0</v>
      </c>
      <c r="AF145">
        <v>0</v>
      </c>
      <c r="AG145">
        <v>0</v>
      </c>
      <c r="AH145">
        <v>1</v>
      </c>
      <c r="AI145">
        <v>0</v>
      </c>
      <c r="AJ145">
        <v>0</v>
      </c>
      <c r="AK145">
        <v>0</v>
      </c>
      <c r="AL145">
        <v>0</v>
      </c>
      <c r="AM145">
        <v>0</v>
      </c>
      <c r="AN145">
        <v>0</v>
      </c>
      <c r="AO145">
        <v>0</v>
      </c>
      <c r="AP145">
        <v>0</v>
      </c>
      <c r="AQ145">
        <v>0</v>
      </c>
      <c r="AR145">
        <v>0</v>
      </c>
      <c r="AS145">
        <v>0</v>
      </c>
      <c r="AT145">
        <v>1</v>
      </c>
      <c r="AU145">
        <v>0</v>
      </c>
      <c r="AV145">
        <v>0</v>
      </c>
      <c r="AW145">
        <v>0</v>
      </c>
      <c r="AX145">
        <v>0</v>
      </c>
      <c r="AY145">
        <v>0</v>
      </c>
      <c r="AZ145">
        <v>0</v>
      </c>
      <c r="BA145">
        <v>0</v>
      </c>
      <c r="BB145">
        <v>0</v>
      </c>
      <c r="BC145">
        <v>1</v>
      </c>
      <c r="BD145">
        <v>0</v>
      </c>
      <c r="BE145">
        <v>1</v>
      </c>
      <c r="BF145">
        <v>0</v>
      </c>
      <c r="BG145">
        <v>1</v>
      </c>
      <c r="BH145">
        <v>0</v>
      </c>
      <c r="BI145">
        <v>0</v>
      </c>
      <c r="BJ145">
        <v>0</v>
      </c>
      <c r="BK145">
        <v>0</v>
      </c>
      <c r="BL145">
        <v>1</v>
      </c>
      <c r="BM145">
        <v>1</v>
      </c>
      <c r="BN145">
        <v>1</v>
      </c>
      <c r="BO145">
        <v>1</v>
      </c>
      <c r="BP145">
        <v>0</v>
      </c>
      <c r="BQ145">
        <v>0</v>
      </c>
      <c r="BR145">
        <v>0</v>
      </c>
      <c r="BS145">
        <v>0</v>
      </c>
      <c r="BT145">
        <v>0</v>
      </c>
      <c r="BU145">
        <v>0</v>
      </c>
      <c r="BV145">
        <v>1</v>
      </c>
      <c r="BW145">
        <v>1</v>
      </c>
      <c r="BX145">
        <v>1</v>
      </c>
      <c r="BY145">
        <v>0</v>
      </c>
      <c r="BZ145">
        <v>1</v>
      </c>
      <c r="CA145">
        <v>1</v>
      </c>
      <c r="CB145">
        <v>1</v>
      </c>
      <c r="CC145">
        <v>0</v>
      </c>
      <c r="CD145">
        <v>0</v>
      </c>
      <c r="CE145">
        <v>1</v>
      </c>
      <c r="CF145">
        <v>0</v>
      </c>
      <c r="CG145">
        <v>0</v>
      </c>
      <c r="CH145">
        <v>0</v>
      </c>
      <c r="CI145">
        <v>0</v>
      </c>
      <c r="CJ145">
        <v>0</v>
      </c>
      <c r="CK145">
        <v>0</v>
      </c>
      <c r="CL145">
        <v>0</v>
      </c>
      <c r="CM145">
        <v>0</v>
      </c>
      <c r="CN145">
        <v>0</v>
      </c>
      <c r="CO145">
        <v>0</v>
      </c>
      <c r="CP145">
        <v>0</v>
      </c>
      <c r="CQ145">
        <v>0</v>
      </c>
      <c r="CR145">
        <v>0</v>
      </c>
      <c r="CS145">
        <v>1</v>
      </c>
      <c r="CT145">
        <v>0</v>
      </c>
      <c r="CU145">
        <v>1</v>
      </c>
      <c r="CV145">
        <v>0</v>
      </c>
      <c r="CW145">
        <v>0</v>
      </c>
      <c r="CX145">
        <v>0</v>
      </c>
      <c r="CY145">
        <v>0</v>
      </c>
      <c r="CZ145">
        <v>0</v>
      </c>
      <c r="DA145">
        <v>0</v>
      </c>
      <c r="DB145">
        <v>0</v>
      </c>
      <c r="DC145">
        <v>1</v>
      </c>
      <c r="DD145">
        <v>1</v>
      </c>
      <c r="DE145">
        <v>1</v>
      </c>
      <c r="DF145">
        <v>1</v>
      </c>
      <c r="DG145">
        <v>1</v>
      </c>
      <c r="DH145">
        <v>1</v>
      </c>
      <c r="DI145">
        <v>0</v>
      </c>
      <c r="DJ145">
        <v>0</v>
      </c>
      <c r="DK145">
        <v>0</v>
      </c>
      <c r="DL145">
        <v>0</v>
      </c>
      <c r="DM145">
        <v>0</v>
      </c>
      <c r="DN145">
        <v>0</v>
      </c>
      <c r="DO145">
        <v>0</v>
      </c>
      <c r="DP145">
        <v>0</v>
      </c>
      <c r="DQ145">
        <v>1</v>
      </c>
      <c r="DR145">
        <v>1</v>
      </c>
      <c r="DS145">
        <v>0</v>
      </c>
      <c r="DT145">
        <v>0</v>
      </c>
      <c r="DU145">
        <v>0</v>
      </c>
      <c r="DV145">
        <v>0</v>
      </c>
      <c r="DW145">
        <v>0</v>
      </c>
      <c r="DX145">
        <v>0</v>
      </c>
      <c r="DY145">
        <v>0</v>
      </c>
      <c r="DZ145">
        <v>0</v>
      </c>
      <c r="EA145">
        <v>0</v>
      </c>
      <c r="EB145">
        <v>0</v>
      </c>
      <c r="EC145">
        <v>0</v>
      </c>
      <c r="ED145">
        <v>0</v>
      </c>
      <c r="EE145">
        <v>1</v>
      </c>
      <c r="EF145">
        <v>0</v>
      </c>
      <c r="EG145">
        <v>0</v>
      </c>
      <c r="EH145">
        <v>0</v>
      </c>
      <c r="EI145">
        <v>0</v>
      </c>
      <c r="EJ145">
        <v>0</v>
      </c>
      <c r="EK145">
        <v>0</v>
      </c>
      <c r="EL145">
        <v>1</v>
      </c>
      <c r="EM145">
        <v>0</v>
      </c>
      <c r="EN145">
        <v>0</v>
      </c>
      <c r="EO145">
        <v>0</v>
      </c>
      <c r="EP145">
        <v>0</v>
      </c>
      <c r="EQ145">
        <v>0</v>
      </c>
      <c r="ER145">
        <v>0</v>
      </c>
      <c r="ES145">
        <v>0</v>
      </c>
      <c r="ET145">
        <v>0</v>
      </c>
      <c r="EU145">
        <v>0</v>
      </c>
      <c r="EV145">
        <v>0</v>
      </c>
      <c r="EW145">
        <v>0</v>
      </c>
      <c r="EX145">
        <v>0</v>
      </c>
      <c r="EY145">
        <v>0</v>
      </c>
      <c r="EZ145">
        <v>0</v>
      </c>
      <c r="FA145">
        <v>0</v>
      </c>
      <c r="FB145">
        <v>1</v>
      </c>
      <c r="FC145">
        <v>1</v>
      </c>
      <c r="FD145">
        <v>0</v>
      </c>
      <c r="FE145">
        <v>0</v>
      </c>
      <c r="FF145">
        <v>0</v>
      </c>
      <c r="FG145">
        <v>0</v>
      </c>
      <c r="FH145">
        <v>0</v>
      </c>
      <c r="FI145">
        <v>0</v>
      </c>
      <c r="FJ145">
        <v>0</v>
      </c>
      <c r="FK145">
        <v>0</v>
      </c>
      <c r="FL145">
        <v>1</v>
      </c>
      <c r="FM145">
        <v>0</v>
      </c>
      <c r="FN145">
        <v>1</v>
      </c>
      <c r="FO145">
        <v>0</v>
      </c>
      <c r="FP145">
        <v>1</v>
      </c>
      <c r="FQ145">
        <v>0</v>
      </c>
      <c r="FR145">
        <v>0</v>
      </c>
      <c r="FS145">
        <v>0</v>
      </c>
      <c r="FT145">
        <v>0</v>
      </c>
      <c r="FU145">
        <v>1</v>
      </c>
      <c r="FV145">
        <v>1</v>
      </c>
      <c r="FW145">
        <v>1</v>
      </c>
      <c r="FX145">
        <v>1</v>
      </c>
      <c r="FY145">
        <v>0</v>
      </c>
      <c r="FZ145">
        <v>0</v>
      </c>
      <c r="GA145">
        <v>0</v>
      </c>
      <c r="GB145">
        <v>0</v>
      </c>
      <c r="GC145">
        <v>0</v>
      </c>
      <c r="GD145">
        <v>0</v>
      </c>
      <c r="GE145">
        <v>1</v>
      </c>
      <c r="GF145">
        <v>1</v>
      </c>
      <c r="GG145">
        <v>1</v>
      </c>
      <c r="GH145">
        <v>0</v>
      </c>
      <c r="GI145">
        <v>1</v>
      </c>
      <c r="GJ145">
        <v>1</v>
      </c>
      <c r="GK145">
        <v>1</v>
      </c>
      <c r="GL145">
        <v>0</v>
      </c>
      <c r="GM145">
        <v>0</v>
      </c>
      <c r="GN145">
        <v>1</v>
      </c>
      <c r="GO145">
        <v>0</v>
      </c>
      <c r="GP145">
        <v>0</v>
      </c>
      <c r="GQ145">
        <v>0</v>
      </c>
      <c r="GR145">
        <v>0</v>
      </c>
      <c r="GS145">
        <v>0</v>
      </c>
      <c r="GT145">
        <v>0</v>
      </c>
      <c r="GU145">
        <v>0</v>
      </c>
      <c r="GV145">
        <v>0</v>
      </c>
      <c r="GW145">
        <v>0</v>
      </c>
      <c r="GX145">
        <v>0</v>
      </c>
      <c r="GY145">
        <v>0</v>
      </c>
      <c r="GZ145">
        <v>0</v>
      </c>
      <c r="HA145">
        <v>0</v>
      </c>
      <c r="HB145">
        <v>1</v>
      </c>
      <c r="HC145">
        <v>0</v>
      </c>
      <c r="HD145">
        <v>1</v>
      </c>
      <c r="HE145">
        <v>0</v>
      </c>
      <c r="HF145">
        <v>0</v>
      </c>
      <c r="HG145">
        <v>0</v>
      </c>
      <c r="HH145">
        <v>0</v>
      </c>
      <c r="HI145">
        <v>0</v>
      </c>
      <c r="HJ145">
        <v>0</v>
      </c>
      <c r="HK145">
        <v>0</v>
      </c>
      <c r="HL145">
        <v>1</v>
      </c>
      <c r="HM145">
        <v>1</v>
      </c>
      <c r="HN145">
        <v>0</v>
      </c>
    </row>
    <row r="146" spans="1:222" x14ac:dyDescent="0.35">
      <c r="A146" t="s">
        <v>251</v>
      </c>
      <c r="B146" s="1">
        <v>42736</v>
      </c>
      <c r="C146" s="1">
        <v>42818</v>
      </c>
      <c r="D146">
        <v>2</v>
      </c>
      <c r="E146">
        <v>1</v>
      </c>
      <c r="F146">
        <v>1</v>
      </c>
      <c r="G146">
        <v>1</v>
      </c>
      <c r="H146">
        <v>1</v>
      </c>
      <c r="I146">
        <v>1</v>
      </c>
      <c r="J146">
        <v>1</v>
      </c>
      <c r="K146">
        <v>1</v>
      </c>
      <c r="L146">
        <v>0</v>
      </c>
      <c r="M146">
        <v>0</v>
      </c>
      <c r="N146">
        <v>0</v>
      </c>
      <c r="O146">
        <v>0</v>
      </c>
      <c r="P146">
        <v>0</v>
      </c>
      <c r="Q146">
        <v>0</v>
      </c>
      <c r="R146">
        <v>1</v>
      </c>
      <c r="S146">
        <v>1</v>
      </c>
      <c r="T146">
        <v>0</v>
      </c>
      <c r="U146">
        <v>0</v>
      </c>
      <c r="V146">
        <v>0</v>
      </c>
      <c r="W146">
        <v>0</v>
      </c>
      <c r="X146">
        <v>0</v>
      </c>
      <c r="Y146">
        <v>0</v>
      </c>
      <c r="Z146">
        <v>0</v>
      </c>
      <c r="AA146">
        <v>0</v>
      </c>
      <c r="AB146">
        <v>0</v>
      </c>
      <c r="AC146">
        <v>1</v>
      </c>
      <c r="AD146">
        <v>0</v>
      </c>
      <c r="AE146">
        <v>0</v>
      </c>
      <c r="AF146">
        <v>0</v>
      </c>
      <c r="AG146">
        <v>0</v>
      </c>
      <c r="AH146">
        <v>1</v>
      </c>
      <c r="AI146">
        <v>0</v>
      </c>
      <c r="AJ146">
        <v>0</v>
      </c>
      <c r="AK146">
        <v>0</v>
      </c>
      <c r="AL146">
        <v>0</v>
      </c>
      <c r="AM146">
        <v>0</v>
      </c>
      <c r="AN146">
        <v>1</v>
      </c>
      <c r="AO146">
        <v>0</v>
      </c>
      <c r="AP146">
        <v>0</v>
      </c>
      <c r="AQ146">
        <v>0</v>
      </c>
      <c r="AR146">
        <v>0</v>
      </c>
      <c r="AS146">
        <v>0</v>
      </c>
      <c r="AT146">
        <v>1</v>
      </c>
      <c r="AU146">
        <v>0</v>
      </c>
      <c r="AV146">
        <v>0</v>
      </c>
      <c r="AW146">
        <v>0</v>
      </c>
      <c r="AX146">
        <v>0</v>
      </c>
      <c r="AY146">
        <v>0</v>
      </c>
      <c r="AZ146">
        <v>0</v>
      </c>
      <c r="BA146">
        <v>0</v>
      </c>
      <c r="BB146">
        <v>0</v>
      </c>
      <c r="BC146">
        <v>1</v>
      </c>
      <c r="BD146">
        <v>0</v>
      </c>
      <c r="BE146">
        <v>1</v>
      </c>
      <c r="BF146">
        <v>0</v>
      </c>
      <c r="BG146">
        <v>1</v>
      </c>
      <c r="BH146">
        <v>0</v>
      </c>
      <c r="BI146">
        <v>0</v>
      </c>
      <c r="BJ146">
        <v>0</v>
      </c>
      <c r="BK146">
        <v>0</v>
      </c>
      <c r="BL146">
        <v>1</v>
      </c>
      <c r="BM146">
        <v>1</v>
      </c>
      <c r="BN146">
        <v>1</v>
      </c>
      <c r="BO146">
        <v>1</v>
      </c>
      <c r="BP146">
        <v>0</v>
      </c>
      <c r="BQ146">
        <v>0</v>
      </c>
      <c r="BR146">
        <v>0</v>
      </c>
      <c r="BS146">
        <v>0</v>
      </c>
      <c r="BT146">
        <v>0</v>
      </c>
      <c r="BU146">
        <v>0</v>
      </c>
      <c r="BV146">
        <v>1</v>
      </c>
      <c r="BW146">
        <v>1</v>
      </c>
      <c r="BX146">
        <v>1</v>
      </c>
      <c r="BY146">
        <v>0</v>
      </c>
      <c r="BZ146">
        <v>1</v>
      </c>
      <c r="CA146">
        <v>1</v>
      </c>
      <c r="CB146">
        <v>1</v>
      </c>
      <c r="CC146">
        <v>0</v>
      </c>
      <c r="CD146">
        <v>0</v>
      </c>
      <c r="CE146">
        <v>1</v>
      </c>
      <c r="CF146">
        <v>0</v>
      </c>
      <c r="CG146">
        <v>0</v>
      </c>
      <c r="CH146">
        <v>0</v>
      </c>
      <c r="CI146">
        <v>0</v>
      </c>
      <c r="CJ146">
        <v>0</v>
      </c>
      <c r="CK146">
        <v>0</v>
      </c>
      <c r="CL146">
        <v>0</v>
      </c>
      <c r="CM146">
        <v>0</v>
      </c>
      <c r="CN146">
        <v>0</v>
      </c>
      <c r="CO146">
        <v>0</v>
      </c>
      <c r="CP146">
        <v>0</v>
      </c>
      <c r="CQ146">
        <v>0</v>
      </c>
      <c r="CR146">
        <v>0</v>
      </c>
      <c r="CS146">
        <v>1</v>
      </c>
      <c r="CT146">
        <v>0</v>
      </c>
      <c r="CU146">
        <v>1</v>
      </c>
      <c r="CV146">
        <v>0</v>
      </c>
      <c r="CW146">
        <v>0</v>
      </c>
      <c r="CX146">
        <v>0</v>
      </c>
      <c r="CY146">
        <v>0</v>
      </c>
      <c r="CZ146">
        <v>0</v>
      </c>
      <c r="DA146">
        <v>0</v>
      </c>
      <c r="DB146">
        <v>0</v>
      </c>
      <c r="DC146">
        <v>1</v>
      </c>
      <c r="DD146">
        <v>1</v>
      </c>
      <c r="DE146">
        <v>1</v>
      </c>
      <c r="DF146">
        <v>1</v>
      </c>
      <c r="DG146">
        <v>1</v>
      </c>
      <c r="DH146">
        <v>1</v>
      </c>
      <c r="DI146">
        <v>1</v>
      </c>
      <c r="DJ146">
        <v>1</v>
      </c>
      <c r="DK146">
        <v>0</v>
      </c>
      <c r="DL146">
        <v>0</v>
      </c>
      <c r="DM146">
        <v>0</v>
      </c>
      <c r="DN146">
        <v>0</v>
      </c>
      <c r="DO146">
        <v>0</v>
      </c>
      <c r="DP146">
        <v>0</v>
      </c>
      <c r="DQ146">
        <v>1</v>
      </c>
      <c r="DR146">
        <v>1</v>
      </c>
      <c r="DS146">
        <v>0</v>
      </c>
      <c r="DT146">
        <v>0</v>
      </c>
      <c r="DU146">
        <v>0</v>
      </c>
      <c r="DV146">
        <v>0</v>
      </c>
      <c r="DW146">
        <v>0</v>
      </c>
      <c r="DX146">
        <v>0</v>
      </c>
      <c r="DY146">
        <v>0</v>
      </c>
      <c r="DZ146">
        <v>0</v>
      </c>
      <c r="EA146">
        <v>0</v>
      </c>
      <c r="EB146">
        <v>0</v>
      </c>
      <c r="EC146">
        <v>0</v>
      </c>
      <c r="ED146">
        <v>0</v>
      </c>
      <c r="EE146">
        <v>1</v>
      </c>
      <c r="EF146">
        <v>0</v>
      </c>
      <c r="EG146">
        <v>0</v>
      </c>
      <c r="EH146">
        <v>0</v>
      </c>
      <c r="EI146">
        <v>0</v>
      </c>
      <c r="EJ146">
        <v>0</v>
      </c>
      <c r="EK146">
        <v>0</v>
      </c>
      <c r="EL146">
        <v>1</v>
      </c>
      <c r="EM146">
        <v>0</v>
      </c>
      <c r="EN146">
        <v>0</v>
      </c>
      <c r="EO146">
        <v>1</v>
      </c>
      <c r="EP146">
        <v>0</v>
      </c>
      <c r="EQ146">
        <v>0</v>
      </c>
      <c r="ER146">
        <v>0</v>
      </c>
      <c r="ES146">
        <v>0</v>
      </c>
      <c r="ET146">
        <v>0</v>
      </c>
      <c r="EU146">
        <v>0</v>
      </c>
      <c r="EV146">
        <v>0</v>
      </c>
      <c r="EW146">
        <v>0</v>
      </c>
      <c r="EX146">
        <v>0</v>
      </c>
      <c r="EY146">
        <v>0</v>
      </c>
      <c r="EZ146">
        <v>0</v>
      </c>
      <c r="FA146">
        <v>0</v>
      </c>
      <c r="FB146">
        <v>1</v>
      </c>
      <c r="FC146">
        <v>1</v>
      </c>
      <c r="FD146">
        <v>0</v>
      </c>
      <c r="FE146">
        <v>0</v>
      </c>
      <c r="FF146">
        <v>0</v>
      </c>
      <c r="FG146">
        <v>0</v>
      </c>
      <c r="FH146">
        <v>0</v>
      </c>
      <c r="FI146">
        <v>0</v>
      </c>
      <c r="FJ146">
        <v>0</v>
      </c>
      <c r="FK146">
        <v>0</v>
      </c>
      <c r="FL146">
        <v>1</v>
      </c>
      <c r="FM146">
        <v>0</v>
      </c>
      <c r="FN146">
        <v>1</v>
      </c>
      <c r="FO146">
        <v>0</v>
      </c>
      <c r="FP146">
        <v>1</v>
      </c>
      <c r="FQ146">
        <v>0</v>
      </c>
      <c r="FR146">
        <v>0</v>
      </c>
      <c r="FS146">
        <v>0</v>
      </c>
      <c r="FT146">
        <v>0</v>
      </c>
      <c r="FU146">
        <v>1</v>
      </c>
      <c r="FV146">
        <v>1</v>
      </c>
      <c r="FW146">
        <v>1</v>
      </c>
      <c r="FX146">
        <v>1</v>
      </c>
      <c r="FY146">
        <v>0</v>
      </c>
      <c r="FZ146">
        <v>0</v>
      </c>
      <c r="GA146">
        <v>0</v>
      </c>
      <c r="GB146">
        <v>0</v>
      </c>
      <c r="GC146">
        <v>0</v>
      </c>
      <c r="GD146">
        <v>0</v>
      </c>
      <c r="GE146">
        <v>1</v>
      </c>
      <c r="GF146">
        <v>1</v>
      </c>
      <c r="GG146">
        <v>1</v>
      </c>
      <c r="GH146">
        <v>0</v>
      </c>
      <c r="GI146">
        <v>1</v>
      </c>
      <c r="GJ146">
        <v>1</v>
      </c>
      <c r="GK146">
        <v>1</v>
      </c>
      <c r="GL146">
        <v>0</v>
      </c>
      <c r="GM146">
        <v>0</v>
      </c>
      <c r="GN146">
        <v>1</v>
      </c>
      <c r="GO146">
        <v>0</v>
      </c>
      <c r="GP146">
        <v>0</v>
      </c>
      <c r="GQ146">
        <v>0</v>
      </c>
      <c r="GR146">
        <v>0</v>
      </c>
      <c r="GS146">
        <v>0</v>
      </c>
      <c r="GT146">
        <v>0</v>
      </c>
      <c r="GU146">
        <v>0</v>
      </c>
      <c r="GV146">
        <v>0</v>
      </c>
      <c r="GW146">
        <v>0</v>
      </c>
      <c r="GX146">
        <v>0</v>
      </c>
      <c r="GY146">
        <v>0</v>
      </c>
      <c r="GZ146">
        <v>0</v>
      </c>
      <c r="HA146">
        <v>0</v>
      </c>
      <c r="HB146">
        <v>1</v>
      </c>
      <c r="HC146">
        <v>0</v>
      </c>
      <c r="HD146">
        <v>1</v>
      </c>
      <c r="HE146">
        <v>0</v>
      </c>
      <c r="HF146">
        <v>0</v>
      </c>
      <c r="HG146">
        <v>0</v>
      </c>
      <c r="HH146">
        <v>0</v>
      </c>
      <c r="HI146">
        <v>0</v>
      </c>
      <c r="HJ146">
        <v>0</v>
      </c>
      <c r="HK146">
        <v>0</v>
      </c>
      <c r="HL146">
        <v>1</v>
      </c>
      <c r="HM146">
        <v>1</v>
      </c>
      <c r="HN146">
        <v>0</v>
      </c>
    </row>
    <row r="147" spans="1:222" x14ac:dyDescent="0.35">
      <c r="A147" t="s">
        <v>251</v>
      </c>
      <c r="B147" s="1">
        <v>42819</v>
      </c>
      <c r="C147" s="1">
        <v>42961</v>
      </c>
      <c r="D147">
        <v>2</v>
      </c>
      <c r="E147">
        <v>1</v>
      </c>
      <c r="F147">
        <v>1</v>
      </c>
      <c r="G147">
        <v>1</v>
      </c>
      <c r="H147">
        <v>1</v>
      </c>
      <c r="I147">
        <v>1</v>
      </c>
      <c r="J147">
        <v>1</v>
      </c>
      <c r="K147">
        <v>1</v>
      </c>
      <c r="L147">
        <v>1</v>
      </c>
      <c r="M147">
        <v>0</v>
      </c>
      <c r="N147">
        <v>0</v>
      </c>
      <c r="O147">
        <v>0</v>
      </c>
      <c r="P147">
        <v>0</v>
      </c>
      <c r="Q147">
        <v>0</v>
      </c>
      <c r="R147">
        <v>1</v>
      </c>
      <c r="S147">
        <v>1</v>
      </c>
      <c r="T147">
        <v>0</v>
      </c>
      <c r="U147">
        <v>0</v>
      </c>
      <c r="V147">
        <v>0</v>
      </c>
      <c r="W147">
        <v>0</v>
      </c>
      <c r="X147">
        <v>0</v>
      </c>
      <c r="Y147">
        <v>0</v>
      </c>
      <c r="Z147">
        <v>0</v>
      </c>
      <c r="AA147">
        <v>0</v>
      </c>
      <c r="AB147">
        <v>0</v>
      </c>
      <c r="AC147">
        <v>1</v>
      </c>
      <c r="AD147">
        <v>0</v>
      </c>
      <c r="AE147">
        <v>0</v>
      </c>
      <c r="AF147">
        <v>0</v>
      </c>
      <c r="AG147">
        <v>0</v>
      </c>
      <c r="AH147">
        <v>1</v>
      </c>
      <c r="AI147">
        <v>0</v>
      </c>
      <c r="AJ147">
        <v>0</v>
      </c>
      <c r="AK147">
        <v>0</v>
      </c>
      <c r="AL147">
        <v>0</v>
      </c>
      <c r="AM147">
        <v>0</v>
      </c>
      <c r="AN147">
        <v>1</v>
      </c>
      <c r="AO147">
        <v>0</v>
      </c>
      <c r="AP147">
        <v>0</v>
      </c>
      <c r="AQ147">
        <v>0</v>
      </c>
      <c r="AR147">
        <v>0</v>
      </c>
      <c r="AS147">
        <v>0</v>
      </c>
      <c r="AT147">
        <v>1</v>
      </c>
      <c r="AU147">
        <v>0</v>
      </c>
      <c r="AV147">
        <v>0</v>
      </c>
      <c r="AW147">
        <v>0</v>
      </c>
      <c r="AX147">
        <v>0</v>
      </c>
      <c r="AY147">
        <v>0</v>
      </c>
      <c r="AZ147">
        <v>0</v>
      </c>
      <c r="BA147">
        <v>0</v>
      </c>
      <c r="BB147">
        <v>0</v>
      </c>
      <c r="BC147">
        <v>1</v>
      </c>
      <c r="BD147">
        <v>0</v>
      </c>
      <c r="BE147">
        <v>1</v>
      </c>
      <c r="BF147">
        <v>0</v>
      </c>
      <c r="BG147">
        <v>1</v>
      </c>
      <c r="BH147">
        <v>0</v>
      </c>
      <c r="BI147">
        <v>0</v>
      </c>
      <c r="BJ147">
        <v>0</v>
      </c>
      <c r="BK147">
        <v>0</v>
      </c>
      <c r="BL147">
        <v>1</v>
      </c>
      <c r="BM147">
        <v>1</v>
      </c>
      <c r="BN147">
        <v>1</v>
      </c>
      <c r="BO147">
        <v>1</v>
      </c>
      <c r="BP147">
        <v>0</v>
      </c>
      <c r="BQ147">
        <v>0</v>
      </c>
      <c r="BR147">
        <v>0</v>
      </c>
      <c r="BS147">
        <v>0</v>
      </c>
      <c r="BT147">
        <v>0</v>
      </c>
      <c r="BU147">
        <v>0</v>
      </c>
      <c r="BV147">
        <v>1</v>
      </c>
      <c r="BW147">
        <v>1</v>
      </c>
      <c r="BX147">
        <v>1</v>
      </c>
      <c r="BY147">
        <v>0</v>
      </c>
      <c r="BZ147">
        <v>1</v>
      </c>
      <c r="CA147">
        <v>1</v>
      </c>
      <c r="CB147">
        <v>1</v>
      </c>
      <c r="CC147">
        <v>0</v>
      </c>
      <c r="CD147">
        <v>0</v>
      </c>
      <c r="CE147">
        <v>1</v>
      </c>
      <c r="CF147">
        <v>0</v>
      </c>
      <c r="CG147">
        <v>0</v>
      </c>
      <c r="CH147">
        <v>0</v>
      </c>
      <c r="CI147">
        <v>0</v>
      </c>
      <c r="CJ147">
        <v>0</v>
      </c>
      <c r="CK147">
        <v>0</v>
      </c>
      <c r="CL147">
        <v>0</v>
      </c>
      <c r="CM147">
        <v>0</v>
      </c>
      <c r="CN147">
        <v>0</v>
      </c>
      <c r="CO147">
        <v>0</v>
      </c>
      <c r="CP147">
        <v>0</v>
      </c>
      <c r="CQ147">
        <v>0</v>
      </c>
      <c r="CR147">
        <v>0</v>
      </c>
      <c r="CS147">
        <v>1</v>
      </c>
      <c r="CT147">
        <v>0</v>
      </c>
      <c r="CU147">
        <v>1</v>
      </c>
      <c r="CV147">
        <v>0</v>
      </c>
      <c r="CW147">
        <v>0</v>
      </c>
      <c r="CX147">
        <v>0</v>
      </c>
      <c r="CY147">
        <v>0</v>
      </c>
      <c r="CZ147">
        <v>0</v>
      </c>
      <c r="DA147">
        <v>0</v>
      </c>
      <c r="DB147">
        <v>0</v>
      </c>
      <c r="DC147">
        <v>1</v>
      </c>
      <c r="DD147">
        <v>1</v>
      </c>
      <c r="DE147">
        <v>1</v>
      </c>
      <c r="DF147">
        <v>1</v>
      </c>
      <c r="DG147">
        <v>1</v>
      </c>
      <c r="DH147">
        <v>1</v>
      </c>
      <c r="DI147">
        <v>1</v>
      </c>
      <c r="DJ147">
        <v>1</v>
      </c>
      <c r="DK147">
        <v>1</v>
      </c>
      <c r="DL147">
        <v>0</v>
      </c>
      <c r="DM147">
        <v>0</v>
      </c>
      <c r="DN147">
        <v>0</v>
      </c>
      <c r="DO147">
        <v>0</v>
      </c>
      <c r="DP147">
        <v>0</v>
      </c>
      <c r="DQ147">
        <v>1</v>
      </c>
      <c r="DR147">
        <v>1</v>
      </c>
      <c r="DS147">
        <v>0</v>
      </c>
      <c r="DT147">
        <v>0</v>
      </c>
      <c r="DU147">
        <v>0</v>
      </c>
      <c r="DV147">
        <v>0</v>
      </c>
      <c r="DW147">
        <v>0</v>
      </c>
      <c r="DX147">
        <v>0</v>
      </c>
      <c r="DY147">
        <v>0</v>
      </c>
      <c r="DZ147">
        <v>0</v>
      </c>
      <c r="EA147">
        <v>0</v>
      </c>
      <c r="EB147">
        <v>0</v>
      </c>
      <c r="EC147">
        <v>0</v>
      </c>
      <c r="ED147">
        <v>0</v>
      </c>
      <c r="EE147">
        <v>1</v>
      </c>
      <c r="EF147">
        <v>0</v>
      </c>
      <c r="EG147">
        <v>0</v>
      </c>
      <c r="EH147">
        <v>0</v>
      </c>
      <c r="EI147">
        <v>0</v>
      </c>
      <c r="EJ147">
        <v>0</v>
      </c>
      <c r="EK147">
        <v>0</v>
      </c>
      <c r="EL147">
        <v>1</v>
      </c>
      <c r="EM147">
        <v>0</v>
      </c>
      <c r="EN147">
        <v>0</v>
      </c>
      <c r="EO147">
        <v>1</v>
      </c>
      <c r="EP147">
        <v>0</v>
      </c>
      <c r="EQ147">
        <v>0</v>
      </c>
      <c r="ER147">
        <v>0</v>
      </c>
      <c r="ES147">
        <v>0</v>
      </c>
      <c r="ET147">
        <v>0</v>
      </c>
      <c r="EU147">
        <v>0</v>
      </c>
      <c r="EV147">
        <v>0</v>
      </c>
      <c r="EW147">
        <v>0</v>
      </c>
      <c r="EX147">
        <v>0</v>
      </c>
      <c r="EY147">
        <v>0</v>
      </c>
      <c r="EZ147">
        <v>0</v>
      </c>
      <c r="FA147">
        <v>0</v>
      </c>
      <c r="FB147">
        <v>1</v>
      </c>
      <c r="FC147">
        <v>1</v>
      </c>
      <c r="FD147">
        <v>0</v>
      </c>
      <c r="FE147">
        <v>0</v>
      </c>
      <c r="FF147">
        <v>0</v>
      </c>
      <c r="FG147">
        <v>0</v>
      </c>
      <c r="FH147">
        <v>0</v>
      </c>
      <c r="FI147">
        <v>0</v>
      </c>
      <c r="FJ147">
        <v>0</v>
      </c>
      <c r="FK147">
        <v>0</v>
      </c>
      <c r="FL147">
        <v>1</v>
      </c>
      <c r="FM147">
        <v>0</v>
      </c>
      <c r="FN147">
        <v>1</v>
      </c>
      <c r="FO147">
        <v>0</v>
      </c>
      <c r="FP147">
        <v>1</v>
      </c>
      <c r="FQ147">
        <v>0</v>
      </c>
      <c r="FR147">
        <v>0</v>
      </c>
      <c r="FS147">
        <v>0</v>
      </c>
      <c r="FT147">
        <v>0</v>
      </c>
      <c r="FU147">
        <v>1</v>
      </c>
      <c r="FV147">
        <v>1</v>
      </c>
      <c r="FW147">
        <v>1</v>
      </c>
      <c r="FX147">
        <v>1</v>
      </c>
      <c r="FY147">
        <v>0</v>
      </c>
      <c r="FZ147">
        <v>0</v>
      </c>
      <c r="GA147">
        <v>0</v>
      </c>
      <c r="GB147">
        <v>0</v>
      </c>
      <c r="GC147">
        <v>0</v>
      </c>
      <c r="GD147">
        <v>0</v>
      </c>
      <c r="GE147">
        <v>1</v>
      </c>
      <c r="GF147">
        <v>1</v>
      </c>
      <c r="GG147">
        <v>1</v>
      </c>
      <c r="GH147">
        <v>0</v>
      </c>
      <c r="GI147">
        <v>1</v>
      </c>
      <c r="GJ147">
        <v>1</v>
      </c>
      <c r="GK147">
        <v>1</v>
      </c>
      <c r="GL147">
        <v>0</v>
      </c>
      <c r="GM147">
        <v>0</v>
      </c>
      <c r="GN147">
        <v>1</v>
      </c>
      <c r="GO147">
        <v>0</v>
      </c>
      <c r="GP147">
        <v>0</v>
      </c>
      <c r="GQ147">
        <v>0</v>
      </c>
      <c r="GR147">
        <v>0</v>
      </c>
      <c r="GS147">
        <v>0</v>
      </c>
      <c r="GT147">
        <v>0</v>
      </c>
      <c r="GU147">
        <v>0</v>
      </c>
      <c r="GV147">
        <v>0</v>
      </c>
      <c r="GW147">
        <v>0</v>
      </c>
      <c r="GX147">
        <v>0</v>
      </c>
      <c r="GY147">
        <v>0</v>
      </c>
      <c r="GZ147">
        <v>0</v>
      </c>
      <c r="HA147">
        <v>0</v>
      </c>
      <c r="HB147">
        <v>1</v>
      </c>
      <c r="HC147">
        <v>0</v>
      </c>
      <c r="HD147">
        <v>1</v>
      </c>
      <c r="HE147">
        <v>0</v>
      </c>
      <c r="HF147">
        <v>0</v>
      </c>
      <c r="HG147">
        <v>0</v>
      </c>
      <c r="HH147">
        <v>0</v>
      </c>
      <c r="HI147">
        <v>0</v>
      </c>
      <c r="HJ147">
        <v>0</v>
      </c>
      <c r="HK147">
        <v>0</v>
      </c>
      <c r="HL147">
        <v>1</v>
      </c>
      <c r="HM147">
        <v>1</v>
      </c>
      <c r="HN147">
        <v>0</v>
      </c>
    </row>
    <row r="148" spans="1:222" x14ac:dyDescent="0.35">
      <c r="A148" t="s">
        <v>251</v>
      </c>
      <c r="B148" s="1">
        <v>42962</v>
      </c>
      <c r="C148" s="1">
        <v>43318</v>
      </c>
      <c r="D148">
        <v>2</v>
      </c>
      <c r="E148">
        <v>1</v>
      </c>
      <c r="F148">
        <v>1</v>
      </c>
      <c r="G148">
        <v>1</v>
      </c>
      <c r="H148">
        <v>1</v>
      </c>
      <c r="I148">
        <v>1</v>
      </c>
      <c r="J148">
        <v>1</v>
      </c>
      <c r="K148">
        <v>1</v>
      </c>
      <c r="L148">
        <v>1</v>
      </c>
      <c r="M148">
        <v>0</v>
      </c>
      <c r="N148">
        <v>0</v>
      </c>
      <c r="O148">
        <v>0</v>
      </c>
      <c r="P148">
        <v>0</v>
      </c>
      <c r="Q148">
        <v>0</v>
      </c>
      <c r="R148">
        <v>1</v>
      </c>
      <c r="S148">
        <v>1</v>
      </c>
      <c r="T148">
        <v>0</v>
      </c>
      <c r="U148">
        <v>0</v>
      </c>
      <c r="V148">
        <v>0</v>
      </c>
      <c r="W148">
        <v>0</v>
      </c>
      <c r="X148">
        <v>0</v>
      </c>
      <c r="Y148">
        <v>0</v>
      </c>
      <c r="Z148">
        <v>0</v>
      </c>
      <c r="AA148">
        <v>0</v>
      </c>
      <c r="AB148">
        <v>0</v>
      </c>
      <c r="AC148">
        <v>1</v>
      </c>
      <c r="AD148">
        <v>0</v>
      </c>
      <c r="AE148">
        <v>0</v>
      </c>
      <c r="AF148">
        <v>0</v>
      </c>
      <c r="AG148">
        <v>0</v>
      </c>
      <c r="AH148">
        <v>1</v>
      </c>
      <c r="AI148">
        <v>0</v>
      </c>
      <c r="AJ148">
        <v>0</v>
      </c>
      <c r="AK148">
        <v>0</v>
      </c>
      <c r="AL148">
        <v>0</v>
      </c>
      <c r="AM148">
        <v>0</v>
      </c>
      <c r="AN148">
        <v>1</v>
      </c>
      <c r="AO148">
        <v>0</v>
      </c>
      <c r="AP148">
        <v>0</v>
      </c>
      <c r="AQ148">
        <v>0</v>
      </c>
      <c r="AR148">
        <v>0</v>
      </c>
      <c r="AS148">
        <v>0</v>
      </c>
      <c r="AT148">
        <v>1</v>
      </c>
      <c r="AU148">
        <v>0</v>
      </c>
      <c r="AV148">
        <v>0</v>
      </c>
      <c r="AW148">
        <v>0</v>
      </c>
      <c r="AX148">
        <v>0</v>
      </c>
      <c r="AY148">
        <v>0</v>
      </c>
      <c r="AZ148">
        <v>0</v>
      </c>
      <c r="BA148">
        <v>0</v>
      </c>
      <c r="BB148">
        <v>0</v>
      </c>
      <c r="BC148">
        <v>1</v>
      </c>
      <c r="BD148">
        <v>0</v>
      </c>
      <c r="BE148">
        <v>1</v>
      </c>
      <c r="BF148">
        <v>0</v>
      </c>
      <c r="BG148">
        <v>1</v>
      </c>
      <c r="BH148">
        <v>0</v>
      </c>
      <c r="BI148">
        <v>0</v>
      </c>
      <c r="BJ148">
        <v>0</v>
      </c>
      <c r="BK148">
        <v>0</v>
      </c>
      <c r="BL148">
        <v>1</v>
      </c>
      <c r="BM148">
        <v>1</v>
      </c>
      <c r="BN148">
        <v>1</v>
      </c>
      <c r="BO148">
        <v>1</v>
      </c>
      <c r="BP148">
        <v>0</v>
      </c>
      <c r="BQ148">
        <v>0</v>
      </c>
      <c r="BR148">
        <v>0</v>
      </c>
      <c r="BS148">
        <v>0</v>
      </c>
      <c r="BT148">
        <v>0</v>
      </c>
      <c r="BU148">
        <v>0</v>
      </c>
      <c r="BV148">
        <v>1</v>
      </c>
      <c r="BW148">
        <v>1</v>
      </c>
      <c r="BX148">
        <v>1</v>
      </c>
      <c r="BY148">
        <v>0</v>
      </c>
      <c r="BZ148">
        <v>1</v>
      </c>
      <c r="CA148">
        <v>1</v>
      </c>
      <c r="CB148">
        <v>1</v>
      </c>
      <c r="CC148">
        <v>0</v>
      </c>
      <c r="CD148">
        <v>0</v>
      </c>
      <c r="CE148">
        <v>1</v>
      </c>
      <c r="CF148">
        <v>0</v>
      </c>
      <c r="CG148">
        <v>0</v>
      </c>
      <c r="CH148">
        <v>0</v>
      </c>
      <c r="CI148">
        <v>0</v>
      </c>
      <c r="CJ148">
        <v>0</v>
      </c>
      <c r="CK148">
        <v>0</v>
      </c>
      <c r="CL148">
        <v>0</v>
      </c>
      <c r="CM148">
        <v>0</v>
      </c>
      <c r="CN148">
        <v>0</v>
      </c>
      <c r="CO148">
        <v>0</v>
      </c>
      <c r="CP148">
        <v>0</v>
      </c>
      <c r="CQ148">
        <v>0</v>
      </c>
      <c r="CR148">
        <v>0</v>
      </c>
      <c r="CS148">
        <v>1</v>
      </c>
      <c r="CT148">
        <v>0</v>
      </c>
      <c r="CU148">
        <v>1</v>
      </c>
      <c r="CV148">
        <v>0</v>
      </c>
      <c r="CW148">
        <v>0</v>
      </c>
      <c r="CX148">
        <v>0</v>
      </c>
      <c r="CY148">
        <v>0</v>
      </c>
      <c r="CZ148">
        <v>0</v>
      </c>
      <c r="DA148">
        <v>0</v>
      </c>
      <c r="DB148">
        <v>0</v>
      </c>
      <c r="DC148">
        <v>1</v>
      </c>
      <c r="DD148">
        <v>1</v>
      </c>
      <c r="DE148">
        <v>1</v>
      </c>
      <c r="DF148">
        <v>1</v>
      </c>
      <c r="DG148">
        <v>1</v>
      </c>
      <c r="DH148">
        <v>1</v>
      </c>
      <c r="DI148">
        <v>1</v>
      </c>
      <c r="DJ148">
        <v>1</v>
      </c>
      <c r="DK148">
        <v>1</v>
      </c>
      <c r="DL148">
        <v>0</v>
      </c>
      <c r="DM148">
        <v>0</v>
      </c>
      <c r="DN148">
        <v>0</v>
      </c>
      <c r="DO148">
        <v>0</v>
      </c>
      <c r="DP148">
        <v>0</v>
      </c>
      <c r="DQ148">
        <v>1</v>
      </c>
      <c r="DR148">
        <v>1</v>
      </c>
      <c r="DS148">
        <v>0</v>
      </c>
      <c r="DT148">
        <v>0</v>
      </c>
      <c r="DU148">
        <v>0</v>
      </c>
      <c r="DV148">
        <v>0</v>
      </c>
      <c r="DW148">
        <v>0</v>
      </c>
      <c r="DX148">
        <v>0</v>
      </c>
      <c r="DY148">
        <v>0</v>
      </c>
      <c r="DZ148">
        <v>0</v>
      </c>
      <c r="EA148">
        <v>0</v>
      </c>
      <c r="EB148">
        <v>0</v>
      </c>
      <c r="EC148">
        <v>0</v>
      </c>
      <c r="ED148">
        <v>0</v>
      </c>
      <c r="EE148">
        <v>1</v>
      </c>
      <c r="EF148">
        <v>0</v>
      </c>
      <c r="EG148">
        <v>0</v>
      </c>
      <c r="EH148">
        <v>0</v>
      </c>
      <c r="EI148">
        <v>0</v>
      </c>
      <c r="EJ148">
        <v>0</v>
      </c>
      <c r="EK148">
        <v>0</v>
      </c>
      <c r="EL148">
        <v>1</v>
      </c>
      <c r="EM148">
        <v>0</v>
      </c>
      <c r="EN148">
        <v>0</v>
      </c>
      <c r="EO148">
        <v>1</v>
      </c>
      <c r="EP148">
        <v>0</v>
      </c>
      <c r="EQ148">
        <v>0</v>
      </c>
      <c r="ER148">
        <v>0</v>
      </c>
      <c r="ES148">
        <v>0</v>
      </c>
      <c r="ET148">
        <v>0</v>
      </c>
      <c r="EU148">
        <v>0</v>
      </c>
      <c r="EV148">
        <v>0</v>
      </c>
      <c r="EW148">
        <v>0</v>
      </c>
      <c r="EX148">
        <v>0</v>
      </c>
      <c r="EY148">
        <v>0</v>
      </c>
      <c r="EZ148">
        <v>0</v>
      </c>
      <c r="FA148">
        <v>0</v>
      </c>
      <c r="FB148">
        <v>1</v>
      </c>
      <c r="FC148">
        <v>1</v>
      </c>
      <c r="FD148">
        <v>0</v>
      </c>
      <c r="FE148">
        <v>0</v>
      </c>
      <c r="FF148">
        <v>0</v>
      </c>
      <c r="FG148">
        <v>0</v>
      </c>
      <c r="FH148">
        <v>0</v>
      </c>
      <c r="FI148">
        <v>0</v>
      </c>
      <c r="FJ148">
        <v>0</v>
      </c>
      <c r="FK148">
        <v>0</v>
      </c>
      <c r="FL148">
        <v>1</v>
      </c>
      <c r="FM148">
        <v>0</v>
      </c>
      <c r="FN148">
        <v>1</v>
      </c>
      <c r="FO148">
        <v>0</v>
      </c>
      <c r="FP148">
        <v>1</v>
      </c>
      <c r="FQ148">
        <v>0</v>
      </c>
      <c r="FR148">
        <v>0</v>
      </c>
      <c r="FS148">
        <v>0</v>
      </c>
      <c r="FT148">
        <v>0</v>
      </c>
      <c r="FU148">
        <v>1</v>
      </c>
      <c r="FV148">
        <v>1</v>
      </c>
      <c r="FW148">
        <v>1</v>
      </c>
      <c r="FX148">
        <v>1</v>
      </c>
      <c r="FY148">
        <v>0</v>
      </c>
      <c r="FZ148">
        <v>0</v>
      </c>
      <c r="GA148">
        <v>0</v>
      </c>
      <c r="GB148">
        <v>0</v>
      </c>
      <c r="GC148">
        <v>0</v>
      </c>
      <c r="GD148">
        <v>0</v>
      </c>
      <c r="GE148">
        <v>1</v>
      </c>
      <c r="GF148">
        <v>1</v>
      </c>
      <c r="GG148">
        <v>1</v>
      </c>
      <c r="GH148">
        <v>0</v>
      </c>
      <c r="GI148">
        <v>1</v>
      </c>
      <c r="GJ148">
        <v>1</v>
      </c>
      <c r="GK148">
        <v>1</v>
      </c>
      <c r="GL148">
        <v>0</v>
      </c>
      <c r="GM148">
        <v>0</v>
      </c>
      <c r="GN148">
        <v>1</v>
      </c>
      <c r="GO148">
        <v>0</v>
      </c>
      <c r="GP148">
        <v>0</v>
      </c>
      <c r="GQ148">
        <v>0</v>
      </c>
      <c r="GR148">
        <v>0</v>
      </c>
      <c r="GS148">
        <v>0</v>
      </c>
      <c r="GT148">
        <v>0</v>
      </c>
      <c r="GU148">
        <v>0</v>
      </c>
      <c r="GV148">
        <v>0</v>
      </c>
      <c r="GW148">
        <v>0</v>
      </c>
      <c r="GX148">
        <v>0</v>
      </c>
      <c r="GY148">
        <v>0</v>
      </c>
      <c r="GZ148">
        <v>0</v>
      </c>
      <c r="HA148">
        <v>0</v>
      </c>
      <c r="HB148">
        <v>1</v>
      </c>
      <c r="HC148">
        <v>0</v>
      </c>
      <c r="HD148">
        <v>1</v>
      </c>
      <c r="HE148">
        <v>0</v>
      </c>
      <c r="HF148">
        <v>0</v>
      </c>
      <c r="HG148">
        <v>0</v>
      </c>
      <c r="HH148">
        <v>0</v>
      </c>
      <c r="HI148">
        <v>0</v>
      </c>
      <c r="HJ148">
        <v>0</v>
      </c>
      <c r="HK148">
        <v>0</v>
      </c>
      <c r="HL148">
        <v>1</v>
      </c>
      <c r="HM148">
        <v>1</v>
      </c>
      <c r="HN148">
        <v>0</v>
      </c>
    </row>
    <row r="149" spans="1:222" x14ac:dyDescent="0.35">
      <c r="A149" t="s">
        <v>251</v>
      </c>
      <c r="B149" s="1">
        <v>43319</v>
      </c>
      <c r="C149" s="1">
        <v>43328</v>
      </c>
      <c r="D149">
        <v>2</v>
      </c>
      <c r="E149">
        <v>1</v>
      </c>
      <c r="F149">
        <v>1</v>
      </c>
      <c r="G149">
        <v>1</v>
      </c>
      <c r="H149">
        <v>1</v>
      </c>
      <c r="I149">
        <v>1</v>
      </c>
      <c r="J149">
        <v>1</v>
      </c>
      <c r="K149">
        <v>1</v>
      </c>
      <c r="L149">
        <v>1</v>
      </c>
      <c r="M149">
        <v>0</v>
      </c>
      <c r="N149">
        <v>0</v>
      </c>
      <c r="O149">
        <v>0</v>
      </c>
      <c r="P149">
        <v>0</v>
      </c>
      <c r="Q149">
        <v>0</v>
      </c>
      <c r="R149">
        <v>1</v>
      </c>
      <c r="S149">
        <v>1</v>
      </c>
      <c r="T149">
        <v>0</v>
      </c>
      <c r="U149">
        <v>0</v>
      </c>
      <c r="V149">
        <v>0</v>
      </c>
      <c r="W149">
        <v>0</v>
      </c>
      <c r="X149">
        <v>0</v>
      </c>
      <c r="Y149">
        <v>0</v>
      </c>
      <c r="Z149">
        <v>0</v>
      </c>
      <c r="AA149">
        <v>0</v>
      </c>
      <c r="AB149">
        <v>0</v>
      </c>
      <c r="AC149">
        <v>1</v>
      </c>
      <c r="AD149">
        <v>0</v>
      </c>
      <c r="AE149">
        <v>0</v>
      </c>
      <c r="AF149">
        <v>0</v>
      </c>
      <c r="AG149">
        <v>0</v>
      </c>
      <c r="AH149">
        <v>1</v>
      </c>
      <c r="AI149">
        <v>0</v>
      </c>
      <c r="AJ149">
        <v>0</v>
      </c>
      <c r="AK149">
        <v>0</v>
      </c>
      <c r="AL149">
        <v>0</v>
      </c>
      <c r="AM149">
        <v>0</v>
      </c>
      <c r="AN149">
        <v>1</v>
      </c>
      <c r="AO149">
        <v>0</v>
      </c>
      <c r="AP149">
        <v>0</v>
      </c>
      <c r="AQ149">
        <v>0</v>
      </c>
      <c r="AR149">
        <v>0</v>
      </c>
      <c r="AS149">
        <v>0</v>
      </c>
      <c r="AT149">
        <v>1</v>
      </c>
      <c r="AU149">
        <v>0</v>
      </c>
      <c r="AV149">
        <v>0</v>
      </c>
      <c r="AW149">
        <v>0</v>
      </c>
      <c r="AX149">
        <v>0</v>
      </c>
      <c r="AY149">
        <v>0</v>
      </c>
      <c r="AZ149">
        <v>0</v>
      </c>
      <c r="BA149">
        <v>0</v>
      </c>
      <c r="BB149">
        <v>0</v>
      </c>
      <c r="BC149">
        <v>1</v>
      </c>
      <c r="BD149">
        <v>0</v>
      </c>
      <c r="BE149">
        <v>1</v>
      </c>
      <c r="BF149">
        <v>0</v>
      </c>
      <c r="BG149">
        <v>1</v>
      </c>
      <c r="BH149">
        <v>0</v>
      </c>
      <c r="BI149">
        <v>0</v>
      </c>
      <c r="BJ149">
        <v>0</v>
      </c>
      <c r="BK149">
        <v>0</v>
      </c>
      <c r="BL149">
        <v>1</v>
      </c>
      <c r="BM149">
        <v>1</v>
      </c>
      <c r="BN149">
        <v>1</v>
      </c>
      <c r="BO149">
        <v>1</v>
      </c>
      <c r="BP149">
        <v>0</v>
      </c>
      <c r="BQ149">
        <v>0</v>
      </c>
      <c r="BR149">
        <v>0</v>
      </c>
      <c r="BS149">
        <v>0</v>
      </c>
      <c r="BT149">
        <v>0</v>
      </c>
      <c r="BU149">
        <v>0</v>
      </c>
      <c r="BV149">
        <v>1</v>
      </c>
      <c r="BW149">
        <v>1</v>
      </c>
      <c r="BX149">
        <v>1</v>
      </c>
      <c r="BY149">
        <v>0</v>
      </c>
      <c r="BZ149">
        <v>1</v>
      </c>
      <c r="CA149">
        <v>1</v>
      </c>
      <c r="CB149">
        <v>1</v>
      </c>
      <c r="CC149">
        <v>0</v>
      </c>
      <c r="CD149">
        <v>0</v>
      </c>
      <c r="CE149">
        <v>1</v>
      </c>
      <c r="CF149">
        <v>0</v>
      </c>
      <c r="CG149">
        <v>0</v>
      </c>
      <c r="CH149">
        <v>0</v>
      </c>
      <c r="CI149">
        <v>0</v>
      </c>
      <c r="CJ149">
        <v>0</v>
      </c>
      <c r="CK149">
        <v>0</v>
      </c>
      <c r="CL149">
        <v>0</v>
      </c>
      <c r="CM149">
        <v>0</v>
      </c>
      <c r="CN149">
        <v>0</v>
      </c>
      <c r="CO149">
        <v>0</v>
      </c>
      <c r="CP149">
        <v>0</v>
      </c>
      <c r="CQ149">
        <v>0</v>
      </c>
      <c r="CR149">
        <v>0</v>
      </c>
      <c r="CS149">
        <v>1</v>
      </c>
      <c r="CT149">
        <v>0</v>
      </c>
      <c r="CU149">
        <v>1</v>
      </c>
      <c r="CV149">
        <v>0</v>
      </c>
      <c r="CW149">
        <v>0</v>
      </c>
      <c r="CX149">
        <v>0</v>
      </c>
      <c r="CY149">
        <v>0</v>
      </c>
      <c r="CZ149">
        <v>0</v>
      </c>
      <c r="DA149">
        <v>0</v>
      </c>
      <c r="DB149">
        <v>0</v>
      </c>
      <c r="DC149">
        <v>1</v>
      </c>
      <c r="DD149">
        <v>1</v>
      </c>
      <c r="DE149">
        <v>1</v>
      </c>
      <c r="DF149">
        <v>1</v>
      </c>
      <c r="DG149">
        <v>1</v>
      </c>
      <c r="DH149">
        <v>1</v>
      </c>
      <c r="DI149">
        <v>1</v>
      </c>
      <c r="DJ149">
        <v>1</v>
      </c>
      <c r="DK149">
        <v>1</v>
      </c>
      <c r="DL149">
        <v>0</v>
      </c>
      <c r="DM149">
        <v>0</v>
      </c>
      <c r="DN149">
        <v>0</v>
      </c>
      <c r="DO149">
        <v>0</v>
      </c>
      <c r="DP149">
        <v>0</v>
      </c>
      <c r="DQ149">
        <v>1</v>
      </c>
      <c r="DR149">
        <v>1</v>
      </c>
      <c r="DS149">
        <v>0</v>
      </c>
      <c r="DT149">
        <v>0</v>
      </c>
      <c r="DU149">
        <v>0</v>
      </c>
      <c r="DV149">
        <v>0</v>
      </c>
      <c r="DW149">
        <v>0</v>
      </c>
      <c r="DX149">
        <v>0</v>
      </c>
      <c r="DY149">
        <v>0</v>
      </c>
      <c r="DZ149">
        <v>0</v>
      </c>
      <c r="EA149">
        <v>0</v>
      </c>
      <c r="EB149">
        <v>0</v>
      </c>
      <c r="EC149">
        <v>0</v>
      </c>
      <c r="ED149">
        <v>0</v>
      </c>
      <c r="EE149">
        <v>1</v>
      </c>
      <c r="EF149">
        <v>0</v>
      </c>
      <c r="EG149">
        <v>0</v>
      </c>
      <c r="EH149">
        <v>0</v>
      </c>
      <c r="EI149">
        <v>0</v>
      </c>
      <c r="EJ149">
        <v>0</v>
      </c>
      <c r="EK149">
        <v>0</v>
      </c>
      <c r="EL149">
        <v>1</v>
      </c>
      <c r="EM149">
        <v>0</v>
      </c>
      <c r="EN149">
        <v>0</v>
      </c>
      <c r="EO149">
        <v>1</v>
      </c>
      <c r="EP149">
        <v>0</v>
      </c>
      <c r="EQ149">
        <v>0</v>
      </c>
      <c r="ER149">
        <v>0</v>
      </c>
      <c r="ES149">
        <v>0</v>
      </c>
      <c r="ET149">
        <v>0</v>
      </c>
      <c r="EU149">
        <v>0</v>
      </c>
      <c r="EV149">
        <v>0</v>
      </c>
      <c r="EW149">
        <v>0</v>
      </c>
      <c r="EX149">
        <v>0</v>
      </c>
      <c r="EY149">
        <v>0</v>
      </c>
      <c r="EZ149">
        <v>0</v>
      </c>
      <c r="FA149">
        <v>0</v>
      </c>
      <c r="FB149">
        <v>1</v>
      </c>
      <c r="FC149">
        <v>1</v>
      </c>
      <c r="FD149">
        <v>0</v>
      </c>
      <c r="FE149">
        <v>0</v>
      </c>
      <c r="FF149">
        <v>0</v>
      </c>
      <c r="FG149">
        <v>0</v>
      </c>
      <c r="FH149">
        <v>0</v>
      </c>
      <c r="FI149">
        <v>0</v>
      </c>
      <c r="FJ149">
        <v>0</v>
      </c>
      <c r="FK149">
        <v>0</v>
      </c>
      <c r="FL149">
        <v>1</v>
      </c>
      <c r="FM149">
        <v>0</v>
      </c>
      <c r="FN149">
        <v>1</v>
      </c>
      <c r="FO149">
        <v>0</v>
      </c>
      <c r="FP149">
        <v>1</v>
      </c>
      <c r="FQ149">
        <v>0</v>
      </c>
      <c r="FR149">
        <v>0</v>
      </c>
      <c r="FS149">
        <v>0</v>
      </c>
      <c r="FT149">
        <v>0</v>
      </c>
      <c r="FU149">
        <v>1</v>
      </c>
      <c r="FV149">
        <v>1</v>
      </c>
      <c r="FW149">
        <v>1</v>
      </c>
      <c r="FX149">
        <v>1</v>
      </c>
      <c r="FY149">
        <v>0</v>
      </c>
      <c r="FZ149">
        <v>0</v>
      </c>
      <c r="GA149">
        <v>0</v>
      </c>
      <c r="GB149">
        <v>0</v>
      </c>
      <c r="GC149">
        <v>0</v>
      </c>
      <c r="GD149">
        <v>0</v>
      </c>
      <c r="GE149">
        <v>1</v>
      </c>
      <c r="GF149">
        <v>1</v>
      </c>
      <c r="GG149">
        <v>1</v>
      </c>
      <c r="GH149">
        <v>0</v>
      </c>
      <c r="GI149">
        <v>1</v>
      </c>
      <c r="GJ149">
        <v>1</v>
      </c>
      <c r="GK149">
        <v>1</v>
      </c>
      <c r="GL149">
        <v>0</v>
      </c>
      <c r="GM149">
        <v>0</v>
      </c>
      <c r="GN149">
        <v>1</v>
      </c>
      <c r="GO149">
        <v>0</v>
      </c>
      <c r="GP149">
        <v>0</v>
      </c>
      <c r="GQ149">
        <v>0</v>
      </c>
      <c r="GR149">
        <v>0</v>
      </c>
      <c r="GS149">
        <v>0</v>
      </c>
      <c r="GT149">
        <v>0</v>
      </c>
      <c r="GU149">
        <v>0</v>
      </c>
      <c r="GV149">
        <v>0</v>
      </c>
      <c r="GW149">
        <v>0</v>
      </c>
      <c r="GX149">
        <v>0</v>
      </c>
      <c r="GY149">
        <v>0</v>
      </c>
      <c r="GZ149">
        <v>0</v>
      </c>
      <c r="HA149">
        <v>0</v>
      </c>
      <c r="HB149">
        <v>1</v>
      </c>
      <c r="HC149">
        <v>0</v>
      </c>
      <c r="HD149">
        <v>1</v>
      </c>
      <c r="HE149">
        <v>0</v>
      </c>
      <c r="HF149">
        <v>0</v>
      </c>
      <c r="HG149">
        <v>0</v>
      </c>
      <c r="HH149">
        <v>0</v>
      </c>
      <c r="HI149">
        <v>0</v>
      </c>
      <c r="HJ149">
        <v>0</v>
      </c>
      <c r="HK149">
        <v>0</v>
      </c>
      <c r="HL149">
        <v>1</v>
      </c>
      <c r="HM149">
        <v>1</v>
      </c>
      <c r="HN149">
        <v>0</v>
      </c>
    </row>
    <row r="150" spans="1:222" x14ac:dyDescent="0.35">
      <c r="A150" t="s">
        <v>251</v>
      </c>
      <c r="B150" s="1">
        <v>43329</v>
      </c>
      <c r="C150" s="1">
        <v>43335</v>
      </c>
      <c r="D150">
        <v>2</v>
      </c>
      <c r="E150">
        <v>1</v>
      </c>
      <c r="F150">
        <v>1</v>
      </c>
      <c r="G150">
        <v>1</v>
      </c>
      <c r="H150">
        <v>1</v>
      </c>
      <c r="I150">
        <v>1</v>
      </c>
      <c r="J150">
        <v>1</v>
      </c>
      <c r="K150">
        <v>1</v>
      </c>
      <c r="L150">
        <v>1</v>
      </c>
      <c r="M150">
        <v>0</v>
      </c>
      <c r="N150">
        <v>0</v>
      </c>
      <c r="O150">
        <v>0</v>
      </c>
      <c r="P150">
        <v>0</v>
      </c>
      <c r="Q150">
        <v>0</v>
      </c>
      <c r="R150">
        <v>1</v>
      </c>
      <c r="S150">
        <v>1</v>
      </c>
      <c r="T150">
        <v>0</v>
      </c>
      <c r="U150">
        <v>0</v>
      </c>
      <c r="V150">
        <v>0</v>
      </c>
      <c r="W150">
        <v>0</v>
      </c>
      <c r="X150">
        <v>0</v>
      </c>
      <c r="Y150">
        <v>0</v>
      </c>
      <c r="Z150">
        <v>0</v>
      </c>
      <c r="AA150">
        <v>0</v>
      </c>
      <c r="AB150">
        <v>0</v>
      </c>
      <c r="AC150">
        <v>1</v>
      </c>
      <c r="AD150">
        <v>0</v>
      </c>
      <c r="AE150">
        <v>0</v>
      </c>
      <c r="AF150">
        <v>0</v>
      </c>
      <c r="AG150">
        <v>0</v>
      </c>
      <c r="AH150">
        <v>1</v>
      </c>
      <c r="AI150">
        <v>0</v>
      </c>
      <c r="AJ150">
        <v>0</v>
      </c>
      <c r="AK150">
        <v>0</v>
      </c>
      <c r="AL150">
        <v>0</v>
      </c>
      <c r="AM150">
        <v>0</v>
      </c>
      <c r="AN150">
        <v>1</v>
      </c>
      <c r="AO150">
        <v>0</v>
      </c>
      <c r="AP150">
        <v>0</v>
      </c>
      <c r="AQ150">
        <v>0</v>
      </c>
      <c r="AR150">
        <v>0</v>
      </c>
      <c r="AS150">
        <v>0</v>
      </c>
      <c r="AT150">
        <v>1</v>
      </c>
      <c r="AU150">
        <v>0</v>
      </c>
      <c r="AV150">
        <v>0</v>
      </c>
      <c r="AW150">
        <v>0</v>
      </c>
      <c r="AX150">
        <v>0</v>
      </c>
      <c r="AY150">
        <v>0</v>
      </c>
      <c r="AZ150">
        <v>0</v>
      </c>
      <c r="BA150">
        <v>0</v>
      </c>
      <c r="BB150">
        <v>0</v>
      </c>
      <c r="BC150">
        <v>1</v>
      </c>
      <c r="BD150">
        <v>0</v>
      </c>
      <c r="BE150">
        <v>1</v>
      </c>
      <c r="BF150">
        <v>0</v>
      </c>
      <c r="BG150">
        <v>1</v>
      </c>
      <c r="BH150">
        <v>0</v>
      </c>
      <c r="BI150">
        <v>0</v>
      </c>
      <c r="BJ150">
        <v>0</v>
      </c>
      <c r="BK150">
        <v>0</v>
      </c>
      <c r="BL150">
        <v>1</v>
      </c>
      <c r="BM150">
        <v>1</v>
      </c>
      <c r="BN150">
        <v>1</v>
      </c>
      <c r="BO150">
        <v>1</v>
      </c>
      <c r="BP150">
        <v>0</v>
      </c>
      <c r="BQ150">
        <v>0</v>
      </c>
      <c r="BR150">
        <v>0</v>
      </c>
      <c r="BS150">
        <v>0</v>
      </c>
      <c r="BT150">
        <v>0</v>
      </c>
      <c r="BU150">
        <v>0</v>
      </c>
      <c r="BV150">
        <v>1</v>
      </c>
      <c r="BW150">
        <v>1</v>
      </c>
      <c r="BX150">
        <v>1</v>
      </c>
      <c r="BY150">
        <v>0</v>
      </c>
      <c r="BZ150">
        <v>1</v>
      </c>
      <c r="CA150">
        <v>1</v>
      </c>
      <c r="CB150">
        <v>1</v>
      </c>
      <c r="CC150">
        <v>0</v>
      </c>
      <c r="CD150">
        <v>0</v>
      </c>
      <c r="CE150">
        <v>1</v>
      </c>
      <c r="CF150">
        <v>0</v>
      </c>
      <c r="CG150">
        <v>0</v>
      </c>
      <c r="CH150">
        <v>0</v>
      </c>
      <c r="CI150">
        <v>0</v>
      </c>
      <c r="CJ150">
        <v>0</v>
      </c>
      <c r="CK150">
        <v>0</v>
      </c>
      <c r="CL150">
        <v>0</v>
      </c>
      <c r="CM150">
        <v>0</v>
      </c>
      <c r="CN150">
        <v>0</v>
      </c>
      <c r="CO150">
        <v>0</v>
      </c>
      <c r="CP150">
        <v>0</v>
      </c>
      <c r="CQ150">
        <v>0</v>
      </c>
      <c r="CR150">
        <v>0</v>
      </c>
      <c r="CS150">
        <v>1</v>
      </c>
      <c r="CT150">
        <v>0</v>
      </c>
      <c r="CU150">
        <v>1</v>
      </c>
      <c r="CV150">
        <v>0</v>
      </c>
      <c r="CW150">
        <v>0</v>
      </c>
      <c r="CX150">
        <v>0</v>
      </c>
      <c r="CY150">
        <v>0</v>
      </c>
      <c r="CZ150">
        <v>0</v>
      </c>
      <c r="DA150">
        <v>0</v>
      </c>
      <c r="DB150">
        <v>0</v>
      </c>
      <c r="DC150">
        <v>1</v>
      </c>
      <c r="DD150">
        <v>1</v>
      </c>
      <c r="DE150">
        <v>1</v>
      </c>
      <c r="DF150">
        <v>1</v>
      </c>
      <c r="DG150">
        <v>1</v>
      </c>
      <c r="DH150">
        <v>1</v>
      </c>
      <c r="DI150">
        <v>1</v>
      </c>
      <c r="DJ150">
        <v>1</v>
      </c>
      <c r="DK150">
        <v>1</v>
      </c>
      <c r="DL150">
        <v>0</v>
      </c>
      <c r="DM150">
        <v>0</v>
      </c>
      <c r="DN150">
        <v>0</v>
      </c>
      <c r="DO150">
        <v>0</v>
      </c>
      <c r="DP150">
        <v>0</v>
      </c>
      <c r="DQ150">
        <v>1</v>
      </c>
      <c r="DR150">
        <v>1</v>
      </c>
      <c r="DS150">
        <v>0</v>
      </c>
      <c r="DT150">
        <v>0</v>
      </c>
      <c r="DU150">
        <v>0</v>
      </c>
      <c r="DV150">
        <v>0</v>
      </c>
      <c r="DW150">
        <v>0</v>
      </c>
      <c r="DX150">
        <v>0</v>
      </c>
      <c r="DY150">
        <v>0</v>
      </c>
      <c r="DZ150">
        <v>0</v>
      </c>
      <c r="EA150">
        <v>0</v>
      </c>
      <c r="EB150">
        <v>0</v>
      </c>
      <c r="EC150">
        <v>0</v>
      </c>
      <c r="ED150">
        <v>0</v>
      </c>
      <c r="EE150">
        <v>1</v>
      </c>
      <c r="EF150">
        <v>0</v>
      </c>
      <c r="EG150">
        <v>0</v>
      </c>
      <c r="EH150">
        <v>0</v>
      </c>
      <c r="EI150">
        <v>0</v>
      </c>
      <c r="EJ150">
        <v>0</v>
      </c>
      <c r="EK150">
        <v>0</v>
      </c>
      <c r="EL150">
        <v>1</v>
      </c>
      <c r="EM150">
        <v>0</v>
      </c>
      <c r="EN150">
        <v>0</v>
      </c>
      <c r="EO150">
        <v>1</v>
      </c>
      <c r="EP150">
        <v>0</v>
      </c>
      <c r="EQ150">
        <v>0</v>
      </c>
      <c r="ER150">
        <v>0</v>
      </c>
      <c r="ES150">
        <v>0</v>
      </c>
      <c r="ET150">
        <v>0</v>
      </c>
      <c r="EU150">
        <v>0</v>
      </c>
      <c r="EV150">
        <v>0</v>
      </c>
      <c r="EW150">
        <v>0</v>
      </c>
      <c r="EX150">
        <v>0</v>
      </c>
      <c r="EY150">
        <v>0</v>
      </c>
      <c r="EZ150">
        <v>0</v>
      </c>
      <c r="FA150">
        <v>0</v>
      </c>
      <c r="FB150">
        <v>1</v>
      </c>
      <c r="FC150">
        <v>1</v>
      </c>
      <c r="FD150">
        <v>0</v>
      </c>
      <c r="FE150">
        <v>0</v>
      </c>
      <c r="FF150">
        <v>0</v>
      </c>
      <c r="FG150">
        <v>0</v>
      </c>
      <c r="FH150">
        <v>0</v>
      </c>
      <c r="FI150">
        <v>0</v>
      </c>
      <c r="FJ150">
        <v>0</v>
      </c>
      <c r="FK150">
        <v>0</v>
      </c>
      <c r="FL150">
        <v>1</v>
      </c>
      <c r="FM150">
        <v>0</v>
      </c>
      <c r="FN150">
        <v>1</v>
      </c>
      <c r="FO150">
        <v>0</v>
      </c>
      <c r="FP150">
        <v>1</v>
      </c>
      <c r="FQ150">
        <v>0</v>
      </c>
      <c r="FR150">
        <v>0</v>
      </c>
      <c r="FS150">
        <v>0</v>
      </c>
      <c r="FT150">
        <v>0</v>
      </c>
      <c r="FU150">
        <v>1</v>
      </c>
      <c r="FV150">
        <v>1</v>
      </c>
      <c r="FW150">
        <v>1</v>
      </c>
      <c r="FX150">
        <v>1</v>
      </c>
      <c r="FY150">
        <v>0</v>
      </c>
      <c r="FZ150">
        <v>0</v>
      </c>
      <c r="GA150">
        <v>0</v>
      </c>
      <c r="GB150">
        <v>0</v>
      </c>
      <c r="GC150">
        <v>0</v>
      </c>
      <c r="GD150">
        <v>0</v>
      </c>
      <c r="GE150">
        <v>1</v>
      </c>
      <c r="GF150">
        <v>1</v>
      </c>
      <c r="GG150">
        <v>1</v>
      </c>
      <c r="GH150">
        <v>0</v>
      </c>
      <c r="GI150">
        <v>1</v>
      </c>
      <c r="GJ150">
        <v>1</v>
      </c>
      <c r="GK150">
        <v>1</v>
      </c>
      <c r="GL150">
        <v>0</v>
      </c>
      <c r="GM150">
        <v>0</v>
      </c>
      <c r="GN150">
        <v>1</v>
      </c>
      <c r="GO150">
        <v>0</v>
      </c>
      <c r="GP150">
        <v>0</v>
      </c>
      <c r="GQ150">
        <v>0</v>
      </c>
      <c r="GR150">
        <v>0</v>
      </c>
      <c r="GS150">
        <v>0</v>
      </c>
      <c r="GT150">
        <v>0</v>
      </c>
      <c r="GU150">
        <v>0</v>
      </c>
      <c r="GV150">
        <v>0</v>
      </c>
      <c r="GW150">
        <v>0</v>
      </c>
      <c r="GX150">
        <v>0</v>
      </c>
      <c r="GY150">
        <v>0</v>
      </c>
      <c r="GZ150">
        <v>0</v>
      </c>
      <c r="HA150">
        <v>0</v>
      </c>
      <c r="HB150">
        <v>1</v>
      </c>
      <c r="HC150">
        <v>0</v>
      </c>
      <c r="HD150">
        <v>1</v>
      </c>
      <c r="HE150">
        <v>0</v>
      </c>
      <c r="HF150">
        <v>0</v>
      </c>
      <c r="HG150">
        <v>0</v>
      </c>
      <c r="HH150">
        <v>0</v>
      </c>
      <c r="HI150">
        <v>0</v>
      </c>
      <c r="HJ150">
        <v>0</v>
      </c>
      <c r="HK150">
        <v>0</v>
      </c>
      <c r="HL150">
        <v>1</v>
      </c>
      <c r="HM150">
        <v>1</v>
      </c>
      <c r="HN150">
        <v>0</v>
      </c>
    </row>
    <row r="151" spans="1:222" x14ac:dyDescent="0.35">
      <c r="A151" t="s">
        <v>251</v>
      </c>
      <c r="B151" s="1">
        <v>43336</v>
      </c>
      <c r="C151" s="1">
        <v>43465</v>
      </c>
      <c r="D151">
        <v>2</v>
      </c>
      <c r="E151">
        <v>1</v>
      </c>
      <c r="F151">
        <v>1</v>
      </c>
      <c r="G151">
        <v>1</v>
      </c>
      <c r="H151">
        <v>1</v>
      </c>
      <c r="I151">
        <v>1</v>
      </c>
      <c r="J151">
        <v>1</v>
      </c>
      <c r="K151">
        <v>1</v>
      </c>
      <c r="L151">
        <v>1</v>
      </c>
      <c r="M151">
        <v>0</v>
      </c>
      <c r="N151">
        <v>0</v>
      </c>
      <c r="O151">
        <v>0</v>
      </c>
      <c r="P151">
        <v>0</v>
      </c>
      <c r="Q151">
        <v>0</v>
      </c>
      <c r="R151">
        <v>1</v>
      </c>
      <c r="S151">
        <v>1</v>
      </c>
      <c r="T151">
        <v>0</v>
      </c>
      <c r="U151">
        <v>0</v>
      </c>
      <c r="V151">
        <v>0</v>
      </c>
      <c r="W151">
        <v>0</v>
      </c>
      <c r="X151">
        <v>0</v>
      </c>
      <c r="Y151">
        <v>0</v>
      </c>
      <c r="Z151">
        <v>0</v>
      </c>
      <c r="AA151">
        <v>0</v>
      </c>
      <c r="AB151">
        <v>0</v>
      </c>
      <c r="AC151">
        <v>1</v>
      </c>
      <c r="AD151">
        <v>0</v>
      </c>
      <c r="AE151">
        <v>0</v>
      </c>
      <c r="AF151">
        <v>0</v>
      </c>
      <c r="AG151">
        <v>0</v>
      </c>
      <c r="AH151">
        <v>1</v>
      </c>
      <c r="AI151">
        <v>0</v>
      </c>
      <c r="AJ151">
        <v>0</v>
      </c>
      <c r="AK151">
        <v>0</v>
      </c>
      <c r="AL151">
        <v>0</v>
      </c>
      <c r="AM151">
        <v>0</v>
      </c>
      <c r="AN151">
        <v>1</v>
      </c>
      <c r="AO151">
        <v>0</v>
      </c>
      <c r="AP151">
        <v>0</v>
      </c>
      <c r="AQ151">
        <v>0</v>
      </c>
      <c r="AR151">
        <v>0</v>
      </c>
      <c r="AS151">
        <v>0</v>
      </c>
      <c r="AT151">
        <v>1</v>
      </c>
      <c r="AU151">
        <v>0</v>
      </c>
      <c r="AV151">
        <v>0</v>
      </c>
      <c r="AW151">
        <v>0</v>
      </c>
      <c r="AX151">
        <v>0</v>
      </c>
      <c r="AY151">
        <v>0</v>
      </c>
      <c r="AZ151">
        <v>0</v>
      </c>
      <c r="BA151">
        <v>0</v>
      </c>
      <c r="BB151">
        <v>0</v>
      </c>
      <c r="BC151">
        <v>1</v>
      </c>
      <c r="BD151">
        <v>0</v>
      </c>
      <c r="BE151">
        <v>1</v>
      </c>
      <c r="BF151">
        <v>0</v>
      </c>
      <c r="BG151">
        <v>1</v>
      </c>
      <c r="BH151">
        <v>0</v>
      </c>
      <c r="BI151">
        <v>0</v>
      </c>
      <c r="BJ151">
        <v>0</v>
      </c>
      <c r="BK151">
        <v>0</v>
      </c>
      <c r="BL151">
        <v>1</v>
      </c>
      <c r="BM151">
        <v>1</v>
      </c>
      <c r="BN151">
        <v>1</v>
      </c>
      <c r="BO151">
        <v>1</v>
      </c>
      <c r="BP151">
        <v>0</v>
      </c>
      <c r="BQ151">
        <v>0</v>
      </c>
      <c r="BR151">
        <v>0</v>
      </c>
      <c r="BS151">
        <v>0</v>
      </c>
      <c r="BT151">
        <v>0</v>
      </c>
      <c r="BU151">
        <v>0</v>
      </c>
      <c r="BV151">
        <v>1</v>
      </c>
      <c r="BW151">
        <v>1</v>
      </c>
      <c r="BX151">
        <v>1</v>
      </c>
      <c r="BY151">
        <v>0</v>
      </c>
      <c r="BZ151">
        <v>1</v>
      </c>
      <c r="CA151">
        <v>1</v>
      </c>
      <c r="CB151">
        <v>1</v>
      </c>
      <c r="CC151">
        <v>0</v>
      </c>
      <c r="CD151">
        <v>0</v>
      </c>
      <c r="CE151">
        <v>1</v>
      </c>
      <c r="CF151">
        <v>0</v>
      </c>
      <c r="CG151">
        <v>0</v>
      </c>
      <c r="CH151">
        <v>0</v>
      </c>
      <c r="CI151">
        <v>0</v>
      </c>
      <c r="CJ151">
        <v>0</v>
      </c>
      <c r="CK151">
        <v>0</v>
      </c>
      <c r="CL151">
        <v>0</v>
      </c>
      <c r="CM151">
        <v>0</v>
      </c>
      <c r="CN151">
        <v>0</v>
      </c>
      <c r="CO151">
        <v>0</v>
      </c>
      <c r="CP151">
        <v>0</v>
      </c>
      <c r="CQ151">
        <v>0</v>
      </c>
      <c r="CR151">
        <v>0</v>
      </c>
      <c r="CS151">
        <v>1</v>
      </c>
      <c r="CT151">
        <v>0</v>
      </c>
      <c r="CU151">
        <v>1</v>
      </c>
      <c r="CV151">
        <v>0</v>
      </c>
      <c r="CW151">
        <v>0</v>
      </c>
      <c r="CX151">
        <v>0</v>
      </c>
      <c r="CY151">
        <v>0</v>
      </c>
      <c r="CZ151">
        <v>0</v>
      </c>
      <c r="DA151">
        <v>0</v>
      </c>
      <c r="DB151">
        <v>0</v>
      </c>
      <c r="DC151">
        <v>1</v>
      </c>
      <c r="DD151">
        <v>1</v>
      </c>
      <c r="DE151">
        <v>1</v>
      </c>
      <c r="DF151">
        <v>1</v>
      </c>
      <c r="DG151">
        <v>1</v>
      </c>
      <c r="DH151">
        <v>1</v>
      </c>
      <c r="DI151">
        <v>1</v>
      </c>
      <c r="DJ151">
        <v>1</v>
      </c>
      <c r="DK151">
        <v>1</v>
      </c>
      <c r="DL151">
        <v>0</v>
      </c>
      <c r="DM151">
        <v>0</v>
      </c>
      <c r="DN151">
        <v>0</v>
      </c>
      <c r="DO151">
        <v>0</v>
      </c>
      <c r="DP151">
        <v>0</v>
      </c>
      <c r="DQ151">
        <v>1</v>
      </c>
      <c r="DR151">
        <v>1</v>
      </c>
      <c r="DS151">
        <v>0</v>
      </c>
      <c r="DT151">
        <v>0</v>
      </c>
      <c r="DU151">
        <v>0</v>
      </c>
      <c r="DV151">
        <v>0</v>
      </c>
      <c r="DW151">
        <v>0</v>
      </c>
      <c r="DX151">
        <v>0</v>
      </c>
      <c r="DY151">
        <v>0</v>
      </c>
      <c r="DZ151">
        <v>0</v>
      </c>
      <c r="EA151">
        <v>0</v>
      </c>
      <c r="EB151">
        <v>0</v>
      </c>
      <c r="EC151">
        <v>0</v>
      </c>
      <c r="ED151">
        <v>0</v>
      </c>
      <c r="EE151">
        <v>1</v>
      </c>
      <c r="EF151">
        <v>0</v>
      </c>
      <c r="EG151">
        <v>0</v>
      </c>
      <c r="EH151">
        <v>0</v>
      </c>
      <c r="EI151">
        <v>0</v>
      </c>
      <c r="EJ151">
        <v>0</v>
      </c>
      <c r="EK151">
        <v>0</v>
      </c>
      <c r="EL151">
        <v>1</v>
      </c>
      <c r="EM151">
        <v>0</v>
      </c>
      <c r="EN151">
        <v>0</v>
      </c>
      <c r="EO151">
        <v>1</v>
      </c>
      <c r="EP151">
        <v>0</v>
      </c>
      <c r="EQ151">
        <v>0</v>
      </c>
      <c r="ER151">
        <v>0</v>
      </c>
      <c r="ES151">
        <v>0</v>
      </c>
      <c r="ET151">
        <v>0</v>
      </c>
      <c r="EU151">
        <v>0</v>
      </c>
      <c r="EV151">
        <v>0</v>
      </c>
      <c r="EW151">
        <v>0</v>
      </c>
      <c r="EX151">
        <v>0</v>
      </c>
      <c r="EY151">
        <v>0</v>
      </c>
      <c r="EZ151">
        <v>0</v>
      </c>
      <c r="FA151">
        <v>0</v>
      </c>
      <c r="FB151">
        <v>1</v>
      </c>
      <c r="FC151">
        <v>1</v>
      </c>
      <c r="FD151">
        <v>0</v>
      </c>
      <c r="FE151">
        <v>0</v>
      </c>
      <c r="FF151">
        <v>0</v>
      </c>
      <c r="FG151">
        <v>0</v>
      </c>
      <c r="FH151">
        <v>0</v>
      </c>
      <c r="FI151">
        <v>0</v>
      </c>
      <c r="FJ151">
        <v>0</v>
      </c>
      <c r="FK151">
        <v>0</v>
      </c>
      <c r="FL151">
        <v>1</v>
      </c>
      <c r="FM151">
        <v>0</v>
      </c>
      <c r="FN151">
        <v>1</v>
      </c>
      <c r="FO151">
        <v>0</v>
      </c>
      <c r="FP151">
        <v>1</v>
      </c>
      <c r="FQ151">
        <v>0</v>
      </c>
      <c r="FR151">
        <v>0</v>
      </c>
      <c r="FS151">
        <v>0</v>
      </c>
      <c r="FT151">
        <v>0</v>
      </c>
      <c r="FU151">
        <v>1</v>
      </c>
      <c r="FV151">
        <v>1</v>
      </c>
      <c r="FW151">
        <v>1</v>
      </c>
      <c r="FX151">
        <v>1</v>
      </c>
      <c r="FY151">
        <v>0</v>
      </c>
      <c r="FZ151">
        <v>0</v>
      </c>
      <c r="GA151">
        <v>0</v>
      </c>
      <c r="GB151">
        <v>0</v>
      </c>
      <c r="GC151">
        <v>0</v>
      </c>
      <c r="GD151">
        <v>0</v>
      </c>
      <c r="GE151">
        <v>1</v>
      </c>
      <c r="GF151">
        <v>1</v>
      </c>
      <c r="GG151">
        <v>1</v>
      </c>
      <c r="GH151">
        <v>0</v>
      </c>
      <c r="GI151">
        <v>1</v>
      </c>
      <c r="GJ151">
        <v>1</v>
      </c>
      <c r="GK151">
        <v>1</v>
      </c>
      <c r="GL151">
        <v>0</v>
      </c>
      <c r="GM151">
        <v>0</v>
      </c>
      <c r="GN151">
        <v>1</v>
      </c>
      <c r="GO151">
        <v>0</v>
      </c>
      <c r="GP151">
        <v>0</v>
      </c>
      <c r="GQ151">
        <v>0</v>
      </c>
      <c r="GR151">
        <v>0</v>
      </c>
      <c r="GS151">
        <v>0</v>
      </c>
      <c r="GT151">
        <v>0</v>
      </c>
      <c r="GU151">
        <v>0</v>
      </c>
      <c r="GV151">
        <v>0</v>
      </c>
      <c r="GW151">
        <v>0</v>
      </c>
      <c r="GX151">
        <v>0</v>
      </c>
      <c r="GY151">
        <v>0</v>
      </c>
      <c r="GZ151">
        <v>0</v>
      </c>
      <c r="HA151">
        <v>0</v>
      </c>
      <c r="HB151">
        <v>1</v>
      </c>
      <c r="HC151">
        <v>0</v>
      </c>
      <c r="HD151">
        <v>1</v>
      </c>
      <c r="HE151">
        <v>0</v>
      </c>
      <c r="HF151">
        <v>0</v>
      </c>
      <c r="HG151">
        <v>0</v>
      </c>
      <c r="HH151">
        <v>0</v>
      </c>
      <c r="HI151">
        <v>0</v>
      </c>
      <c r="HJ151">
        <v>0</v>
      </c>
      <c r="HK151">
        <v>0</v>
      </c>
      <c r="HL151">
        <v>1</v>
      </c>
      <c r="HM151">
        <v>1</v>
      </c>
      <c r="HN151">
        <v>0</v>
      </c>
    </row>
    <row r="152" spans="1:222" x14ac:dyDescent="0.35">
      <c r="A152" t="s">
        <v>251</v>
      </c>
      <c r="B152" s="1">
        <v>43466</v>
      </c>
      <c r="C152" s="1">
        <v>43659</v>
      </c>
      <c r="D152">
        <v>2</v>
      </c>
      <c r="E152">
        <v>1</v>
      </c>
      <c r="F152">
        <v>1</v>
      </c>
      <c r="G152">
        <v>1</v>
      </c>
      <c r="H152">
        <v>1</v>
      </c>
      <c r="I152">
        <v>1</v>
      </c>
      <c r="J152">
        <v>1</v>
      </c>
      <c r="K152">
        <v>1</v>
      </c>
      <c r="L152">
        <v>1</v>
      </c>
      <c r="M152">
        <v>0</v>
      </c>
      <c r="N152">
        <v>0</v>
      </c>
      <c r="O152">
        <v>0</v>
      </c>
      <c r="P152">
        <v>0</v>
      </c>
      <c r="Q152">
        <v>0</v>
      </c>
      <c r="R152">
        <v>1</v>
      </c>
      <c r="S152">
        <v>1</v>
      </c>
      <c r="T152">
        <v>0</v>
      </c>
      <c r="U152">
        <v>0</v>
      </c>
      <c r="V152">
        <v>0</v>
      </c>
      <c r="W152">
        <v>0</v>
      </c>
      <c r="X152">
        <v>0</v>
      </c>
      <c r="Y152">
        <v>0</v>
      </c>
      <c r="Z152">
        <v>0</v>
      </c>
      <c r="AA152">
        <v>0</v>
      </c>
      <c r="AB152">
        <v>0</v>
      </c>
      <c r="AC152">
        <v>1</v>
      </c>
      <c r="AD152">
        <v>0</v>
      </c>
      <c r="AE152">
        <v>0</v>
      </c>
      <c r="AF152">
        <v>0</v>
      </c>
      <c r="AG152">
        <v>0</v>
      </c>
      <c r="AH152">
        <v>1</v>
      </c>
      <c r="AI152">
        <v>0</v>
      </c>
      <c r="AJ152">
        <v>0</v>
      </c>
      <c r="AK152">
        <v>0</v>
      </c>
      <c r="AL152">
        <v>0</v>
      </c>
      <c r="AM152">
        <v>0</v>
      </c>
      <c r="AN152">
        <v>1</v>
      </c>
      <c r="AO152">
        <v>0</v>
      </c>
      <c r="AP152">
        <v>0</v>
      </c>
      <c r="AQ152">
        <v>0</v>
      </c>
      <c r="AR152">
        <v>0</v>
      </c>
      <c r="AS152">
        <v>0</v>
      </c>
      <c r="AT152">
        <v>1</v>
      </c>
      <c r="AU152">
        <v>0</v>
      </c>
      <c r="AV152">
        <v>0</v>
      </c>
      <c r="AW152">
        <v>0</v>
      </c>
      <c r="AX152">
        <v>0</v>
      </c>
      <c r="AY152">
        <v>0</v>
      </c>
      <c r="AZ152">
        <v>0</v>
      </c>
      <c r="BA152">
        <v>0</v>
      </c>
      <c r="BB152">
        <v>0</v>
      </c>
      <c r="BC152">
        <v>1</v>
      </c>
      <c r="BD152">
        <v>0</v>
      </c>
      <c r="BE152">
        <v>1</v>
      </c>
      <c r="BF152">
        <v>0</v>
      </c>
      <c r="BG152">
        <v>1</v>
      </c>
      <c r="BH152">
        <v>0</v>
      </c>
      <c r="BI152">
        <v>0</v>
      </c>
      <c r="BJ152">
        <v>0</v>
      </c>
      <c r="BK152">
        <v>0</v>
      </c>
      <c r="BL152">
        <v>1</v>
      </c>
      <c r="BM152">
        <v>1</v>
      </c>
      <c r="BN152">
        <v>1</v>
      </c>
      <c r="BO152">
        <v>1</v>
      </c>
      <c r="BP152">
        <v>0</v>
      </c>
      <c r="BQ152">
        <v>0</v>
      </c>
      <c r="BR152">
        <v>0</v>
      </c>
      <c r="BS152">
        <v>0</v>
      </c>
      <c r="BT152">
        <v>0</v>
      </c>
      <c r="BU152">
        <v>0</v>
      </c>
      <c r="BV152">
        <v>1</v>
      </c>
      <c r="BW152">
        <v>1</v>
      </c>
      <c r="BX152">
        <v>1</v>
      </c>
      <c r="BY152">
        <v>0</v>
      </c>
      <c r="BZ152">
        <v>1</v>
      </c>
      <c r="CA152">
        <v>1</v>
      </c>
      <c r="CB152">
        <v>1</v>
      </c>
      <c r="CC152">
        <v>0</v>
      </c>
      <c r="CD152">
        <v>0</v>
      </c>
      <c r="CE152">
        <v>1</v>
      </c>
      <c r="CF152">
        <v>0</v>
      </c>
      <c r="CG152">
        <v>0</v>
      </c>
      <c r="CH152">
        <v>0</v>
      </c>
      <c r="CI152">
        <v>0</v>
      </c>
      <c r="CJ152">
        <v>0</v>
      </c>
      <c r="CK152">
        <v>0</v>
      </c>
      <c r="CL152">
        <v>0</v>
      </c>
      <c r="CM152">
        <v>0</v>
      </c>
      <c r="CN152">
        <v>0</v>
      </c>
      <c r="CO152">
        <v>0</v>
      </c>
      <c r="CP152">
        <v>0</v>
      </c>
      <c r="CQ152">
        <v>0</v>
      </c>
      <c r="CR152">
        <v>0</v>
      </c>
      <c r="CS152">
        <v>1</v>
      </c>
      <c r="CT152">
        <v>0</v>
      </c>
      <c r="CU152">
        <v>1</v>
      </c>
      <c r="CV152">
        <v>0</v>
      </c>
      <c r="CW152">
        <v>0</v>
      </c>
      <c r="CX152">
        <v>0</v>
      </c>
      <c r="CY152">
        <v>0</v>
      </c>
      <c r="CZ152">
        <v>0</v>
      </c>
      <c r="DA152">
        <v>0</v>
      </c>
      <c r="DB152">
        <v>0</v>
      </c>
      <c r="DC152">
        <v>1</v>
      </c>
      <c r="DD152">
        <v>1</v>
      </c>
      <c r="DE152">
        <v>1</v>
      </c>
      <c r="DF152">
        <v>1</v>
      </c>
      <c r="DG152">
        <v>1</v>
      </c>
      <c r="DH152">
        <v>1</v>
      </c>
      <c r="DI152">
        <v>1</v>
      </c>
      <c r="DJ152">
        <v>1</v>
      </c>
      <c r="DK152">
        <v>1</v>
      </c>
      <c r="DL152">
        <v>0</v>
      </c>
      <c r="DM152">
        <v>0</v>
      </c>
      <c r="DN152">
        <v>0</v>
      </c>
      <c r="DO152">
        <v>0</v>
      </c>
      <c r="DP152">
        <v>0</v>
      </c>
      <c r="DQ152">
        <v>1</v>
      </c>
      <c r="DR152">
        <v>1</v>
      </c>
      <c r="DS152">
        <v>0</v>
      </c>
      <c r="DT152">
        <v>0</v>
      </c>
      <c r="DU152">
        <v>0</v>
      </c>
      <c r="DV152">
        <v>0</v>
      </c>
      <c r="DW152">
        <v>0</v>
      </c>
      <c r="DX152">
        <v>0</v>
      </c>
      <c r="DY152">
        <v>0</v>
      </c>
      <c r="DZ152">
        <v>0</v>
      </c>
      <c r="EA152">
        <v>0</v>
      </c>
      <c r="EB152">
        <v>0</v>
      </c>
      <c r="EC152">
        <v>0</v>
      </c>
      <c r="ED152">
        <v>0</v>
      </c>
      <c r="EE152">
        <v>1</v>
      </c>
      <c r="EF152">
        <v>0</v>
      </c>
      <c r="EG152">
        <v>0</v>
      </c>
      <c r="EH152">
        <v>0</v>
      </c>
      <c r="EI152">
        <v>0</v>
      </c>
      <c r="EJ152">
        <v>0</v>
      </c>
      <c r="EK152">
        <v>0</v>
      </c>
      <c r="EL152">
        <v>1</v>
      </c>
      <c r="EM152">
        <v>0</v>
      </c>
      <c r="EN152">
        <v>0</v>
      </c>
      <c r="EO152">
        <v>1</v>
      </c>
      <c r="EP152">
        <v>0</v>
      </c>
      <c r="EQ152">
        <v>0</v>
      </c>
      <c r="ER152">
        <v>0</v>
      </c>
      <c r="ES152">
        <v>0</v>
      </c>
      <c r="ET152">
        <v>0</v>
      </c>
      <c r="EU152">
        <v>0</v>
      </c>
      <c r="EV152">
        <v>0</v>
      </c>
      <c r="EW152">
        <v>0</v>
      </c>
      <c r="EX152">
        <v>0</v>
      </c>
      <c r="EY152">
        <v>0</v>
      </c>
      <c r="EZ152">
        <v>0</v>
      </c>
      <c r="FA152">
        <v>0</v>
      </c>
      <c r="FB152">
        <v>1</v>
      </c>
      <c r="FC152">
        <v>1</v>
      </c>
      <c r="FD152">
        <v>0</v>
      </c>
      <c r="FE152">
        <v>0</v>
      </c>
      <c r="FF152">
        <v>0</v>
      </c>
      <c r="FG152">
        <v>0</v>
      </c>
      <c r="FH152">
        <v>0</v>
      </c>
      <c r="FI152">
        <v>0</v>
      </c>
      <c r="FJ152">
        <v>0</v>
      </c>
      <c r="FK152">
        <v>0</v>
      </c>
      <c r="FL152">
        <v>1</v>
      </c>
      <c r="FM152">
        <v>0</v>
      </c>
      <c r="FN152">
        <v>1</v>
      </c>
      <c r="FO152">
        <v>0</v>
      </c>
      <c r="FP152">
        <v>1</v>
      </c>
      <c r="FQ152">
        <v>0</v>
      </c>
      <c r="FR152">
        <v>0</v>
      </c>
      <c r="FS152">
        <v>0</v>
      </c>
      <c r="FT152">
        <v>0</v>
      </c>
      <c r="FU152">
        <v>1</v>
      </c>
      <c r="FV152">
        <v>1</v>
      </c>
      <c r="FW152">
        <v>1</v>
      </c>
      <c r="FX152">
        <v>1</v>
      </c>
      <c r="FY152">
        <v>0</v>
      </c>
      <c r="FZ152">
        <v>0</v>
      </c>
      <c r="GA152">
        <v>0</v>
      </c>
      <c r="GB152">
        <v>0</v>
      </c>
      <c r="GC152">
        <v>0</v>
      </c>
      <c r="GD152">
        <v>0</v>
      </c>
      <c r="GE152">
        <v>1</v>
      </c>
      <c r="GF152">
        <v>1</v>
      </c>
      <c r="GG152">
        <v>1</v>
      </c>
      <c r="GH152">
        <v>0</v>
      </c>
      <c r="GI152">
        <v>1</v>
      </c>
      <c r="GJ152">
        <v>1</v>
      </c>
      <c r="GK152">
        <v>1</v>
      </c>
      <c r="GL152">
        <v>0</v>
      </c>
      <c r="GM152">
        <v>0</v>
      </c>
      <c r="GN152">
        <v>1</v>
      </c>
      <c r="GO152">
        <v>0</v>
      </c>
      <c r="GP152">
        <v>0</v>
      </c>
      <c r="GQ152">
        <v>0</v>
      </c>
      <c r="GR152">
        <v>0</v>
      </c>
      <c r="GS152">
        <v>0</v>
      </c>
      <c r="GT152">
        <v>0</v>
      </c>
      <c r="GU152">
        <v>0</v>
      </c>
      <c r="GV152">
        <v>0</v>
      </c>
      <c r="GW152">
        <v>0</v>
      </c>
      <c r="GX152">
        <v>0</v>
      </c>
      <c r="GY152">
        <v>0</v>
      </c>
      <c r="GZ152">
        <v>0</v>
      </c>
      <c r="HA152">
        <v>0</v>
      </c>
      <c r="HB152">
        <v>1</v>
      </c>
      <c r="HC152">
        <v>0</v>
      </c>
      <c r="HD152">
        <v>1</v>
      </c>
      <c r="HE152">
        <v>0</v>
      </c>
      <c r="HF152">
        <v>0</v>
      </c>
      <c r="HG152">
        <v>0</v>
      </c>
      <c r="HH152">
        <v>0</v>
      </c>
      <c r="HI152">
        <v>0</v>
      </c>
      <c r="HJ152">
        <v>0</v>
      </c>
      <c r="HK152">
        <v>0</v>
      </c>
      <c r="HL152">
        <v>1</v>
      </c>
      <c r="HM152">
        <v>1</v>
      </c>
      <c r="HN152">
        <v>0</v>
      </c>
    </row>
    <row r="153" spans="1:222" x14ac:dyDescent="0.35">
      <c r="A153" t="s">
        <v>251</v>
      </c>
      <c r="B153" s="1">
        <v>43660</v>
      </c>
      <c r="C153" s="1">
        <v>43724</v>
      </c>
      <c r="D153">
        <v>2</v>
      </c>
      <c r="E153">
        <v>1</v>
      </c>
      <c r="F153">
        <v>1</v>
      </c>
      <c r="G153">
        <v>1</v>
      </c>
      <c r="H153">
        <v>1</v>
      </c>
      <c r="I153">
        <v>1</v>
      </c>
      <c r="J153">
        <v>1</v>
      </c>
      <c r="K153">
        <v>1</v>
      </c>
      <c r="L153">
        <v>1</v>
      </c>
      <c r="M153">
        <v>0</v>
      </c>
      <c r="N153">
        <v>0</v>
      </c>
      <c r="O153">
        <v>0</v>
      </c>
      <c r="P153">
        <v>0</v>
      </c>
      <c r="Q153">
        <v>0</v>
      </c>
      <c r="R153">
        <v>1</v>
      </c>
      <c r="S153">
        <v>1</v>
      </c>
      <c r="T153">
        <v>0</v>
      </c>
      <c r="U153">
        <v>0</v>
      </c>
      <c r="V153">
        <v>0</v>
      </c>
      <c r="W153">
        <v>0</v>
      </c>
      <c r="X153">
        <v>0</v>
      </c>
      <c r="Y153">
        <v>0</v>
      </c>
      <c r="Z153">
        <v>0</v>
      </c>
      <c r="AA153">
        <v>0</v>
      </c>
      <c r="AB153">
        <v>0</v>
      </c>
      <c r="AC153">
        <v>1</v>
      </c>
      <c r="AD153">
        <v>0</v>
      </c>
      <c r="AE153">
        <v>0</v>
      </c>
      <c r="AF153">
        <v>0</v>
      </c>
      <c r="AG153">
        <v>0</v>
      </c>
      <c r="AH153">
        <v>1</v>
      </c>
      <c r="AI153">
        <v>0</v>
      </c>
      <c r="AJ153">
        <v>0</v>
      </c>
      <c r="AK153">
        <v>0</v>
      </c>
      <c r="AL153">
        <v>0</v>
      </c>
      <c r="AM153">
        <v>0</v>
      </c>
      <c r="AN153">
        <v>1</v>
      </c>
      <c r="AO153">
        <v>0</v>
      </c>
      <c r="AP153">
        <v>0</v>
      </c>
      <c r="AQ153">
        <v>0</v>
      </c>
      <c r="AR153">
        <v>0</v>
      </c>
      <c r="AS153">
        <v>0</v>
      </c>
      <c r="AT153">
        <v>1</v>
      </c>
      <c r="AU153">
        <v>0</v>
      </c>
      <c r="AV153">
        <v>0</v>
      </c>
      <c r="AW153">
        <v>0</v>
      </c>
      <c r="AX153">
        <v>0</v>
      </c>
      <c r="AY153">
        <v>0</v>
      </c>
      <c r="AZ153">
        <v>0</v>
      </c>
      <c r="BA153">
        <v>0</v>
      </c>
      <c r="BB153">
        <v>0</v>
      </c>
      <c r="BC153">
        <v>1</v>
      </c>
      <c r="BD153">
        <v>0</v>
      </c>
      <c r="BE153">
        <v>1</v>
      </c>
      <c r="BF153">
        <v>0</v>
      </c>
      <c r="BG153">
        <v>1</v>
      </c>
      <c r="BH153">
        <v>0</v>
      </c>
      <c r="BI153">
        <v>0</v>
      </c>
      <c r="BJ153">
        <v>0</v>
      </c>
      <c r="BK153">
        <v>0</v>
      </c>
      <c r="BL153">
        <v>1</v>
      </c>
      <c r="BM153">
        <v>1</v>
      </c>
      <c r="BN153">
        <v>1</v>
      </c>
      <c r="BO153">
        <v>1</v>
      </c>
      <c r="BP153">
        <v>0</v>
      </c>
      <c r="BQ153">
        <v>0</v>
      </c>
      <c r="BR153">
        <v>0</v>
      </c>
      <c r="BS153">
        <v>0</v>
      </c>
      <c r="BT153">
        <v>0</v>
      </c>
      <c r="BU153">
        <v>0</v>
      </c>
      <c r="BV153">
        <v>1</v>
      </c>
      <c r="BW153">
        <v>1</v>
      </c>
      <c r="BX153">
        <v>1</v>
      </c>
      <c r="BY153">
        <v>0</v>
      </c>
      <c r="BZ153">
        <v>1</v>
      </c>
      <c r="CA153">
        <v>1</v>
      </c>
      <c r="CB153">
        <v>1</v>
      </c>
      <c r="CC153">
        <v>0</v>
      </c>
      <c r="CD153">
        <v>0</v>
      </c>
      <c r="CE153">
        <v>1</v>
      </c>
      <c r="CF153">
        <v>0</v>
      </c>
      <c r="CG153">
        <v>0</v>
      </c>
      <c r="CH153">
        <v>0</v>
      </c>
      <c r="CI153">
        <v>0</v>
      </c>
      <c r="CJ153">
        <v>0</v>
      </c>
      <c r="CK153">
        <v>0</v>
      </c>
      <c r="CL153">
        <v>0</v>
      </c>
      <c r="CM153">
        <v>0</v>
      </c>
      <c r="CN153">
        <v>0</v>
      </c>
      <c r="CO153">
        <v>0</v>
      </c>
      <c r="CP153">
        <v>0</v>
      </c>
      <c r="CQ153">
        <v>0</v>
      </c>
      <c r="CR153">
        <v>0</v>
      </c>
      <c r="CS153">
        <v>1</v>
      </c>
      <c r="CT153">
        <v>0</v>
      </c>
      <c r="CU153">
        <v>1</v>
      </c>
      <c r="CV153">
        <v>0</v>
      </c>
      <c r="CW153">
        <v>0</v>
      </c>
      <c r="CX153">
        <v>0</v>
      </c>
      <c r="CY153">
        <v>0</v>
      </c>
      <c r="CZ153">
        <v>0</v>
      </c>
      <c r="DA153">
        <v>0</v>
      </c>
      <c r="DB153">
        <v>0</v>
      </c>
      <c r="DC153">
        <v>1</v>
      </c>
      <c r="DD153">
        <v>1</v>
      </c>
      <c r="DE153">
        <v>1</v>
      </c>
      <c r="DF153">
        <v>1</v>
      </c>
      <c r="DG153">
        <v>1</v>
      </c>
      <c r="DH153">
        <v>1</v>
      </c>
      <c r="DI153">
        <v>1</v>
      </c>
      <c r="DJ153">
        <v>1</v>
      </c>
      <c r="DK153">
        <v>1</v>
      </c>
      <c r="DL153">
        <v>0</v>
      </c>
      <c r="DM153">
        <v>0</v>
      </c>
      <c r="DN153">
        <v>0</v>
      </c>
      <c r="DO153">
        <v>0</v>
      </c>
      <c r="DP153">
        <v>0</v>
      </c>
      <c r="DQ153">
        <v>1</v>
      </c>
      <c r="DR153">
        <v>1</v>
      </c>
      <c r="DS153">
        <v>0</v>
      </c>
      <c r="DT153">
        <v>0</v>
      </c>
      <c r="DU153">
        <v>0</v>
      </c>
      <c r="DV153">
        <v>0</v>
      </c>
      <c r="DW153">
        <v>0</v>
      </c>
      <c r="DX153">
        <v>0</v>
      </c>
      <c r="DY153">
        <v>0</v>
      </c>
      <c r="DZ153">
        <v>0</v>
      </c>
      <c r="EA153">
        <v>0</v>
      </c>
      <c r="EB153">
        <v>0</v>
      </c>
      <c r="EC153">
        <v>0</v>
      </c>
      <c r="ED153">
        <v>0</v>
      </c>
      <c r="EE153">
        <v>1</v>
      </c>
      <c r="EF153">
        <v>0</v>
      </c>
      <c r="EG153">
        <v>0</v>
      </c>
      <c r="EH153">
        <v>0</v>
      </c>
      <c r="EI153">
        <v>0</v>
      </c>
      <c r="EJ153">
        <v>0</v>
      </c>
      <c r="EK153">
        <v>0</v>
      </c>
      <c r="EL153">
        <v>1</v>
      </c>
      <c r="EM153">
        <v>0</v>
      </c>
      <c r="EN153">
        <v>0</v>
      </c>
      <c r="EO153">
        <v>1</v>
      </c>
      <c r="EP153">
        <v>0</v>
      </c>
      <c r="EQ153">
        <v>0</v>
      </c>
      <c r="ER153">
        <v>0</v>
      </c>
      <c r="ES153">
        <v>0</v>
      </c>
      <c r="ET153">
        <v>0</v>
      </c>
      <c r="EU153">
        <v>0</v>
      </c>
      <c r="EV153">
        <v>0</v>
      </c>
      <c r="EW153">
        <v>0</v>
      </c>
      <c r="EX153">
        <v>0</v>
      </c>
      <c r="EY153">
        <v>0</v>
      </c>
      <c r="EZ153">
        <v>0</v>
      </c>
      <c r="FA153">
        <v>0</v>
      </c>
      <c r="FB153">
        <v>1</v>
      </c>
      <c r="FC153">
        <v>1</v>
      </c>
      <c r="FD153">
        <v>0</v>
      </c>
      <c r="FE153">
        <v>0</v>
      </c>
      <c r="FF153">
        <v>0</v>
      </c>
      <c r="FG153">
        <v>0</v>
      </c>
      <c r="FH153">
        <v>0</v>
      </c>
      <c r="FI153">
        <v>0</v>
      </c>
      <c r="FJ153">
        <v>0</v>
      </c>
      <c r="FK153">
        <v>0</v>
      </c>
      <c r="FL153">
        <v>1</v>
      </c>
      <c r="FM153">
        <v>0</v>
      </c>
      <c r="FN153">
        <v>1</v>
      </c>
      <c r="FO153">
        <v>0</v>
      </c>
      <c r="FP153">
        <v>1</v>
      </c>
      <c r="FQ153">
        <v>0</v>
      </c>
      <c r="FR153">
        <v>0</v>
      </c>
      <c r="FS153">
        <v>0</v>
      </c>
      <c r="FT153">
        <v>0</v>
      </c>
      <c r="FU153">
        <v>1</v>
      </c>
      <c r="FV153">
        <v>1</v>
      </c>
      <c r="FW153">
        <v>1</v>
      </c>
      <c r="FX153">
        <v>1</v>
      </c>
      <c r="FY153">
        <v>0</v>
      </c>
      <c r="FZ153">
        <v>0</v>
      </c>
      <c r="GA153">
        <v>0</v>
      </c>
      <c r="GB153">
        <v>0</v>
      </c>
      <c r="GC153">
        <v>0</v>
      </c>
      <c r="GD153">
        <v>0</v>
      </c>
      <c r="GE153">
        <v>1</v>
      </c>
      <c r="GF153">
        <v>1</v>
      </c>
      <c r="GG153">
        <v>1</v>
      </c>
      <c r="GH153">
        <v>0</v>
      </c>
      <c r="GI153">
        <v>1</v>
      </c>
      <c r="GJ153">
        <v>1</v>
      </c>
      <c r="GK153">
        <v>1</v>
      </c>
      <c r="GL153">
        <v>0</v>
      </c>
      <c r="GM153">
        <v>0</v>
      </c>
      <c r="GN153">
        <v>1</v>
      </c>
      <c r="GO153">
        <v>0</v>
      </c>
      <c r="GP153">
        <v>0</v>
      </c>
      <c r="GQ153">
        <v>0</v>
      </c>
      <c r="GR153">
        <v>0</v>
      </c>
      <c r="GS153">
        <v>0</v>
      </c>
      <c r="GT153">
        <v>0</v>
      </c>
      <c r="GU153">
        <v>0</v>
      </c>
      <c r="GV153">
        <v>0</v>
      </c>
      <c r="GW153">
        <v>0</v>
      </c>
      <c r="GX153">
        <v>0</v>
      </c>
      <c r="GY153">
        <v>0</v>
      </c>
      <c r="GZ153">
        <v>0</v>
      </c>
      <c r="HA153">
        <v>0</v>
      </c>
      <c r="HB153">
        <v>1</v>
      </c>
      <c r="HC153">
        <v>0</v>
      </c>
      <c r="HD153">
        <v>1</v>
      </c>
      <c r="HE153">
        <v>0</v>
      </c>
      <c r="HF153">
        <v>0</v>
      </c>
      <c r="HG153">
        <v>0</v>
      </c>
      <c r="HH153">
        <v>0</v>
      </c>
      <c r="HI153">
        <v>0</v>
      </c>
      <c r="HJ153">
        <v>0</v>
      </c>
      <c r="HK153">
        <v>0</v>
      </c>
      <c r="HL153">
        <v>1</v>
      </c>
      <c r="HM153">
        <v>1</v>
      </c>
      <c r="HN153">
        <v>0</v>
      </c>
    </row>
    <row r="154" spans="1:222" x14ac:dyDescent="0.35">
      <c r="A154" t="s">
        <v>251</v>
      </c>
      <c r="B154" s="1">
        <v>43725</v>
      </c>
      <c r="C154" s="1">
        <v>43830</v>
      </c>
      <c r="D154">
        <v>2</v>
      </c>
      <c r="E154">
        <v>1</v>
      </c>
      <c r="F154">
        <v>1</v>
      </c>
      <c r="G154">
        <v>1</v>
      </c>
      <c r="H154">
        <v>1</v>
      </c>
      <c r="I154">
        <v>1</v>
      </c>
      <c r="J154">
        <v>1</v>
      </c>
      <c r="K154">
        <v>1</v>
      </c>
      <c r="L154">
        <v>1</v>
      </c>
      <c r="M154">
        <v>0</v>
      </c>
      <c r="N154">
        <v>0</v>
      </c>
      <c r="O154">
        <v>0</v>
      </c>
      <c r="P154">
        <v>0</v>
      </c>
      <c r="Q154">
        <v>0</v>
      </c>
      <c r="R154">
        <v>1</v>
      </c>
      <c r="S154">
        <v>1</v>
      </c>
      <c r="T154">
        <v>0</v>
      </c>
      <c r="U154">
        <v>0</v>
      </c>
      <c r="V154">
        <v>0</v>
      </c>
      <c r="W154">
        <v>0</v>
      </c>
      <c r="X154">
        <v>0</v>
      </c>
      <c r="Y154">
        <v>0</v>
      </c>
      <c r="Z154">
        <v>0</v>
      </c>
      <c r="AA154">
        <v>0</v>
      </c>
      <c r="AB154">
        <v>0</v>
      </c>
      <c r="AC154">
        <v>1</v>
      </c>
      <c r="AD154">
        <v>0</v>
      </c>
      <c r="AE154">
        <v>0</v>
      </c>
      <c r="AF154">
        <v>0</v>
      </c>
      <c r="AG154">
        <v>0</v>
      </c>
      <c r="AH154">
        <v>1</v>
      </c>
      <c r="AI154">
        <v>0</v>
      </c>
      <c r="AJ154">
        <v>0</v>
      </c>
      <c r="AK154">
        <v>0</v>
      </c>
      <c r="AL154">
        <v>0</v>
      </c>
      <c r="AM154">
        <v>0</v>
      </c>
      <c r="AN154">
        <v>1</v>
      </c>
      <c r="AO154">
        <v>0</v>
      </c>
      <c r="AP154">
        <v>0</v>
      </c>
      <c r="AQ154">
        <v>0</v>
      </c>
      <c r="AR154">
        <v>0</v>
      </c>
      <c r="AS154">
        <v>0</v>
      </c>
      <c r="AT154">
        <v>1</v>
      </c>
      <c r="AU154">
        <v>0</v>
      </c>
      <c r="AV154">
        <v>0</v>
      </c>
      <c r="AW154">
        <v>0</v>
      </c>
      <c r="AX154">
        <v>0</v>
      </c>
      <c r="AY154">
        <v>0</v>
      </c>
      <c r="AZ154">
        <v>0</v>
      </c>
      <c r="BA154">
        <v>0</v>
      </c>
      <c r="BB154">
        <v>0</v>
      </c>
      <c r="BC154">
        <v>1</v>
      </c>
      <c r="BD154">
        <v>0</v>
      </c>
      <c r="BE154">
        <v>1</v>
      </c>
      <c r="BF154">
        <v>0</v>
      </c>
      <c r="BG154">
        <v>1</v>
      </c>
      <c r="BH154">
        <v>0</v>
      </c>
      <c r="BI154">
        <v>0</v>
      </c>
      <c r="BJ154">
        <v>0</v>
      </c>
      <c r="BK154">
        <v>0</v>
      </c>
      <c r="BL154">
        <v>1</v>
      </c>
      <c r="BM154">
        <v>1</v>
      </c>
      <c r="BN154">
        <v>1</v>
      </c>
      <c r="BO154">
        <v>1</v>
      </c>
      <c r="BP154">
        <v>0</v>
      </c>
      <c r="BQ154">
        <v>0</v>
      </c>
      <c r="BR154">
        <v>0</v>
      </c>
      <c r="BS154">
        <v>0</v>
      </c>
      <c r="BT154">
        <v>0</v>
      </c>
      <c r="BU154">
        <v>0</v>
      </c>
      <c r="BV154">
        <v>1</v>
      </c>
      <c r="BW154">
        <v>1</v>
      </c>
      <c r="BX154">
        <v>1</v>
      </c>
      <c r="BY154">
        <v>0</v>
      </c>
      <c r="BZ154">
        <v>1</v>
      </c>
      <c r="CA154">
        <v>1</v>
      </c>
      <c r="CB154">
        <v>1</v>
      </c>
      <c r="CC154">
        <v>0</v>
      </c>
      <c r="CD154">
        <v>0</v>
      </c>
      <c r="CE154">
        <v>1</v>
      </c>
      <c r="CF154">
        <v>0</v>
      </c>
      <c r="CG154">
        <v>0</v>
      </c>
      <c r="CH154">
        <v>0</v>
      </c>
      <c r="CI154">
        <v>0</v>
      </c>
      <c r="CJ154">
        <v>0</v>
      </c>
      <c r="CK154">
        <v>0</v>
      </c>
      <c r="CL154">
        <v>0</v>
      </c>
      <c r="CM154">
        <v>0</v>
      </c>
      <c r="CN154">
        <v>0</v>
      </c>
      <c r="CO154">
        <v>0</v>
      </c>
      <c r="CP154">
        <v>0</v>
      </c>
      <c r="CQ154">
        <v>0</v>
      </c>
      <c r="CR154">
        <v>0</v>
      </c>
      <c r="CS154">
        <v>1</v>
      </c>
      <c r="CT154">
        <v>0</v>
      </c>
      <c r="CU154">
        <v>1</v>
      </c>
      <c r="CV154">
        <v>0</v>
      </c>
      <c r="CW154">
        <v>0</v>
      </c>
      <c r="CX154">
        <v>0</v>
      </c>
      <c r="CY154">
        <v>0</v>
      </c>
      <c r="CZ154">
        <v>0</v>
      </c>
      <c r="DA154">
        <v>0</v>
      </c>
      <c r="DB154">
        <v>0</v>
      </c>
      <c r="DC154">
        <v>1</v>
      </c>
      <c r="DD154">
        <v>1</v>
      </c>
      <c r="DE154">
        <v>1</v>
      </c>
      <c r="DF154">
        <v>1</v>
      </c>
      <c r="DG154">
        <v>1</v>
      </c>
      <c r="DH154">
        <v>1</v>
      </c>
      <c r="DI154">
        <v>1</v>
      </c>
      <c r="DJ154">
        <v>1</v>
      </c>
      <c r="DK154">
        <v>1</v>
      </c>
      <c r="DL154">
        <v>0</v>
      </c>
      <c r="DM154">
        <v>0</v>
      </c>
      <c r="DN154">
        <v>0</v>
      </c>
      <c r="DO154">
        <v>0</v>
      </c>
      <c r="DP154">
        <v>0</v>
      </c>
      <c r="DQ154">
        <v>1</v>
      </c>
      <c r="DR154">
        <v>1</v>
      </c>
      <c r="DS154">
        <v>0</v>
      </c>
      <c r="DT154">
        <v>0</v>
      </c>
      <c r="DU154">
        <v>0</v>
      </c>
      <c r="DV154">
        <v>0</v>
      </c>
      <c r="DW154">
        <v>0</v>
      </c>
      <c r="DX154">
        <v>0</v>
      </c>
      <c r="DY154">
        <v>0</v>
      </c>
      <c r="DZ154">
        <v>0</v>
      </c>
      <c r="EA154">
        <v>0</v>
      </c>
      <c r="EB154">
        <v>0</v>
      </c>
      <c r="EC154">
        <v>0</v>
      </c>
      <c r="ED154">
        <v>0</v>
      </c>
      <c r="EE154">
        <v>1</v>
      </c>
      <c r="EF154">
        <v>0</v>
      </c>
      <c r="EG154">
        <v>0</v>
      </c>
      <c r="EH154">
        <v>0</v>
      </c>
      <c r="EI154">
        <v>0</v>
      </c>
      <c r="EJ154">
        <v>0</v>
      </c>
      <c r="EK154">
        <v>0</v>
      </c>
      <c r="EL154">
        <v>1</v>
      </c>
      <c r="EM154">
        <v>0</v>
      </c>
      <c r="EN154">
        <v>0</v>
      </c>
      <c r="EO154">
        <v>1</v>
      </c>
      <c r="EP154">
        <v>0</v>
      </c>
      <c r="EQ154">
        <v>0</v>
      </c>
      <c r="ER154">
        <v>0</v>
      </c>
      <c r="ES154">
        <v>0</v>
      </c>
      <c r="ET154">
        <v>0</v>
      </c>
      <c r="EU154">
        <v>0</v>
      </c>
      <c r="EV154">
        <v>0</v>
      </c>
      <c r="EW154">
        <v>0</v>
      </c>
      <c r="EX154">
        <v>0</v>
      </c>
      <c r="EY154">
        <v>0</v>
      </c>
      <c r="EZ154">
        <v>0</v>
      </c>
      <c r="FA154">
        <v>0</v>
      </c>
      <c r="FB154">
        <v>1</v>
      </c>
      <c r="FC154">
        <v>1</v>
      </c>
      <c r="FD154">
        <v>0</v>
      </c>
      <c r="FE154">
        <v>0</v>
      </c>
      <c r="FF154">
        <v>0</v>
      </c>
      <c r="FG154">
        <v>0</v>
      </c>
      <c r="FH154">
        <v>0</v>
      </c>
      <c r="FI154">
        <v>0</v>
      </c>
      <c r="FJ154">
        <v>0</v>
      </c>
      <c r="FK154">
        <v>0</v>
      </c>
      <c r="FL154">
        <v>1</v>
      </c>
      <c r="FM154">
        <v>0</v>
      </c>
      <c r="FN154">
        <v>1</v>
      </c>
      <c r="FO154">
        <v>0</v>
      </c>
      <c r="FP154">
        <v>1</v>
      </c>
      <c r="FQ154">
        <v>0</v>
      </c>
      <c r="FR154">
        <v>0</v>
      </c>
      <c r="FS154">
        <v>0</v>
      </c>
      <c r="FT154">
        <v>0</v>
      </c>
      <c r="FU154">
        <v>1</v>
      </c>
      <c r="FV154">
        <v>1</v>
      </c>
      <c r="FW154">
        <v>1</v>
      </c>
      <c r="FX154">
        <v>1</v>
      </c>
      <c r="FY154">
        <v>0</v>
      </c>
      <c r="FZ154">
        <v>0</v>
      </c>
      <c r="GA154">
        <v>0</v>
      </c>
      <c r="GB154">
        <v>0</v>
      </c>
      <c r="GC154">
        <v>0</v>
      </c>
      <c r="GD154">
        <v>0</v>
      </c>
      <c r="GE154">
        <v>1</v>
      </c>
      <c r="GF154">
        <v>1</v>
      </c>
      <c r="GG154">
        <v>1</v>
      </c>
      <c r="GH154">
        <v>0</v>
      </c>
      <c r="GI154">
        <v>1</v>
      </c>
      <c r="GJ154">
        <v>1</v>
      </c>
      <c r="GK154">
        <v>1</v>
      </c>
      <c r="GL154">
        <v>0</v>
      </c>
      <c r="GM154">
        <v>0</v>
      </c>
      <c r="GN154">
        <v>1</v>
      </c>
      <c r="GO154">
        <v>0</v>
      </c>
      <c r="GP154">
        <v>0</v>
      </c>
      <c r="GQ154">
        <v>0</v>
      </c>
      <c r="GR154">
        <v>0</v>
      </c>
      <c r="GS154">
        <v>0</v>
      </c>
      <c r="GT154">
        <v>0</v>
      </c>
      <c r="GU154">
        <v>0</v>
      </c>
      <c r="GV154">
        <v>0</v>
      </c>
      <c r="GW154">
        <v>0</v>
      </c>
      <c r="GX154">
        <v>0</v>
      </c>
      <c r="GY154">
        <v>0</v>
      </c>
      <c r="GZ154">
        <v>0</v>
      </c>
      <c r="HA154">
        <v>0</v>
      </c>
      <c r="HB154">
        <v>1</v>
      </c>
      <c r="HC154">
        <v>0</v>
      </c>
      <c r="HD154">
        <v>1</v>
      </c>
      <c r="HE154">
        <v>0</v>
      </c>
      <c r="HF154">
        <v>0</v>
      </c>
      <c r="HG154">
        <v>0</v>
      </c>
      <c r="HH154">
        <v>0</v>
      </c>
      <c r="HI154">
        <v>0</v>
      </c>
      <c r="HJ154">
        <v>0</v>
      </c>
      <c r="HK154">
        <v>0</v>
      </c>
      <c r="HL154">
        <v>1</v>
      </c>
      <c r="HM154">
        <v>1</v>
      </c>
      <c r="HN154">
        <v>0</v>
      </c>
    </row>
    <row r="155" spans="1:222" x14ac:dyDescent="0.35">
      <c r="A155" t="s">
        <v>252</v>
      </c>
      <c r="B155" s="1">
        <v>41640</v>
      </c>
      <c r="C155" s="1">
        <v>42122</v>
      </c>
      <c r="D155">
        <v>2</v>
      </c>
      <c r="E155">
        <v>1</v>
      </c>
      <c r="F155">
        <v>1</v>
      </c>
      <c r="G155">
        <v>1</v>
      </c>
      <c r="H155">
        <v>0</v>
      </c>
      <c r="I155">
        <v>1</v>
      </c>
      <c r="J155">
        <v>1</v>
      </c>
      <c r="K155">
        <v>0</v>
      </c>
      <c r="L155">
        <v>1</v>
      </c>
      <c r="M155">
        <v>0</v>
      </c>
      <c r="N155">
        <v>0</v>
      </c>
      <c r="O155">
        <v>0</v>
      </c>
      <c r="P155">
        <v>0</v>
      </c>
      <c r="Q155">
        <v>0</v>
      </c>
      <c r="R155">
        <v>0</v>
      </c>
      <c r="S155">
        <v>0</v>
      </c>
      <c r="T155">
        <v>0</v>
      </c>
      <c r="U155">
        <v>0</v>
      </c>
      <c r="V155">
        <v>0</v>
      </c>
      <c r="W155">
        <v>0</v>
      </c>
      <c r="X155">
        <v>0</v>
      </c>
      <c r="Y155">
        <v>1</v>
      </c>
      <c r="Z155">
        <v>0</v>
      </c>
      <c r="AA155">
        <v>0</v>
      </c>
      <c r="AB155">
        <v>0</v>
      </c>
      <c r="AC155">
        <v>0</v>
      </c>
      <c r="AD155">
        <v>0</v>
      </c>
      <c r="AE155">
        <v>0</v>
      </c>
      <c r="AF155">
        <v>0</v>
      </c>
      <c r="AG155">
        <v>0</v>
      </c>
      <c r="AH155">
        <v>0</v>
      </c>
      <c r="AI155">
        <v>0</v>
      </c>
      <c r="AJ155">
        <v>0</v>
      </c>
      <c r="AK155">
        <v>0</v>
      </c>
      <c r="AL155">
        <v>0</v>
      </c>
      <c r="AM155">
        <v>0</v>
      </c>
      <c r="AN155">
        <v>0</v>
      </c>
      <c r="AO155">
        <v>1</v>
      </c>
      <c r="AP155">
        <v>0</v>
      </c>
      <c r="AQ155">
        <v>0</v>
      </c>
      <c r="AR155">
        <v>0</v>
      </c>
      <c r="AS155">
        <v>0</v>
      </c>
      <c r="AT155">
        <v>1</v>
      </c>
      <c r="AU155">
        <v>0</v>
      </c>
      <c r="AV155">
        <v>0</v>
      </c>
      <c r="AW155">
        <v>0</v>
      </c>
      <c r="AX155">
        <v>0</v>
      </c>
      <c r="AY155">
        <v>0</v>
      </c>
      <c r="AZ155">
        <v>0</v>
      </c>
      <c r="BA155">
        <v>0</v>
      </c>
      <c r="BB155">
        <v>0</v>
      </c>
      <c r="BC155">
        <v>1</v>
      </c>
      <c r="BD155">
        <v>0</v>
      </c>
      <c r="BE155">
        <v>0</v>
      </c>
      <c r="BF155">
        <v>0</v>
      </c>
      <c r="BG155">
        <v>0</v>
      </c>
      <c r="BH155">
        <v>0</v>
      </c>
      <c r="BI155">
        <v>1</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1</v>
      </c>
      <c r="CD155">
        <v>1</v>
      </c>
      <c r="CE155">
        <v>0</v>
      </c>
      <c r="CF155">
        <v>0</v>
      </c>
      <c r="CG155">
        <v>0</v>
      </c>
      <c r="CH155">
        <v>0</v>
      </c>
      <c r="CI155">
        <v>0</v>
      </c>
      <c r="CJ155">
        <v>0</v>
      </c>
      <c r="CK155">
        <v>0</v>
      </c>
      <c r="CL155">
        <v>0</v>
      </c>
      <c r="CM155">
        <v>0</v>
      </c>
      <c r="CN155">
        <v>0</v>
      </c>
      <c r="CO155">
        <v>0</v>
      </c>
      <c r="CP155">
        <v>0</v>
      </c>
      <c r="CQ155">
        <v>0</v>
      </c>
      <c r="CR155">
        <v>0</v>
      </c>
      <c r="CS155">
        <v>1</v>
      </c>
      <c r="CT155">
        <v>0</v>
      </c>
      <c r="CU155">
        <v>1</v>
      </c>
      <c r="CV155">
        <v>0</v>
      </c>
      <c r="CW155">
        <v>0</v>
      </c>
      <c r="CX155">
        <v>0</v>
      </c>
      <c r="CY155">
        <v>0</v>
      </c>
      <c r="CZ155">
        <v>0</v>
      </c>
      <c r="DA155">
        <v>0</v>
      </c>
      <c r="DB155">
        <v>1</v>
      </c>
      <c r="DC155">
        <v>1</v>
      </c>
      <c r="DD155">
        <v>0</v>
      </c>
      <c r="DE155">
        <v>1</v>
      </c>
      <c r="DF155">
        <v>1</v>
      </c>
      <c r="DG155">
        <v>0</v>
      </c>
      <c r="DH155">
        <v>1</v>
      </c>
      <c r="DI155">
        <v>1</v>
      </c>
      <c r="DJ155">
        <v>0</v>
      </c>
      <c r="DK155">
        <v>1</v>
      </c>
      <c r="DL155">
        <v>0</v>
      </c>
      <c r="DM155">
        <v>0</v>
      </c>
      <c r="DN155">
        <v>0</v>
      </c>
      <c r="DO155">
        <v>0</v>
      </c>
      <c r="DP155">
        <v>0</v>
      </c>
      <c r="DQ155">
        <v>0</v>
      </c>
      <c r="DR155">
        <v>0</v>
      </c>
      <c r="DS155">
        <v>0</v>
      </c>
      <c r="DT155">
        <v>0</v>
      </c>
      <c r="DU155">
        <v>0</v>
      </c>
      <c r="DV155">
        <v>0</v>
      </c>
      <c r="DW155">
        <v>0</v>
      </c>
      <c r="DX155">
        <v>0</v>
      </c>
      <c r="DY155">
        <v>1</v>
      </c>
      <c r="DZ155">
        <v>0</v>
      </c>
      <c r="EA155">
        <v>0</v>
      </c>
      <c r="EB155">
        <v>0</v>
      </c>
      <c r="EC155">
        <v>0</v>
      </c>
      <c r="ED155">
        <v>0</v>
      </c>
      <c r="EE155">
        <v>0</v>
      </c>
      <c r="EF155">
        <v>0</v>
      </c>
      <c r="EG155">
        <v>0</v>
      </c>
      <c r="EH155">
        <v>0</v>
      </c>
      <c r="EI155">
        <v>0</v>
      </c>
      <c r="EJ155">
        <v>0</v>
      </c>
      <c r="EK155">
        <v>0</v>
      </c>
      <c r="EL155">
        <v>0</v>
      </c>
      <c r="EM155">
        <v>0</v>
      </c>
      <c r="EN155">
        <v>0</v>
      </c>
      <c r="EO155">
        <v>0</v>
      </c>
      <c r="EP155">
        <v>1</v>
      </c>
      <c r="EQ155">
        <v>0</v>
      </c>
      <c r="ER155">
        <v>0</v>
      </c>
      <c r="ES155">
        <v>0</v>
      </c>
      <c r="ET155">
        <v>0</v>
      </c>
      <c r="EU155">
        <v>0</v>
      </c>
      <c r="EV155">
        <v>0</v>
      </c>
      <c r="EW155">
        <v>0</v>
      </c>
      <c r="EX155">
        <v>0</v>
      </c>
      <c r="EY155">
        <v>0</v>
      </c>
      <c r="EZ155">
        <v>0</v>
      </c>
      <c r="FA155">
        <v>0</v>
      </c>
      <c r="FB155">
        <v>1</v>
      </c>
      <c r="FC155">
        <v>1</v>
      </c>
      <c r="FD155">
        <v>0</v>
      </c>
      <c r="FE155">
        <v>0</v>
      </c>
      <c r="FF155">
        <v>0</v>
      </c>
      <c r="FG155">
        <v>0</v>
      </c>
      <c r="FH155">
        <v>0</v>
      </c>
      <c r="FI155">
        <v>0</v>
      </c>
      <c r="FJ155">
        <v>0</v>
      </c>
      <c r="FK155">
        <v>0</v>
      </c>
      <c r="FL155">
        <v>1</v>
      </c>
      <c r="FM155">
        <v>0</v>
      </c>
      <c r="FN155">
        <v>0</v>
      </c>
      <c r="FO155">
        <v>0</v>
      </c>
      <c r="FP155">
        <v>0</v>
      </c>
      <c r="FQ155">
        <v>0</v>
      </c>
      <c r="FR155">
        <v>0</v>
      </c>
      <c r="FS155">
        <v>1</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1</v>
      </c>
      <c r="GM155">
        <v>1</v>
      </c>
      <c r="GN155">
        <v>0</v>
      </c>
      <c r="GO155">
        <v>0</v>
      </c>
      <c r="GP155">
        <v>0</v>
      </c>
      <c r="GQ155">
        <v>0</v>
      </c>
      <c r="GR155">
        <v>0</v>
      </c>
      <c r="GS155">
        <v>0</v>
      </c>
      <c r="GT155">
        <v>0</v>
      </c>
      <c r="GU155">
        <v>0</v>
      </c>
      <c r="GV155">
        <v>0</v>
      </c>
      <c r="GW155">
        <v>0</v>
      </c>
      <c r="GX155">
        <v>0</v>
      </c>
      <c r="GY155">
        <v>0</v>
      </c>
      <c r="GZ155">
        <v>0</v>
      </c>
      <c r="HA155">
        <v>0</v>
      </c>
      <c r="HB155">
        <v>1</v>
      </c>
      <c r="HC155">
        <v>0</v>
      </c>
      <c r="HD155">
        <v>1</v>
      </c>
      <c r="HE155">
        <v>0</v>
      </c>
      <c r="HF155">
        <v>0</v>
      </c>
      <c r="HG155">
        <v>0</v>
      </c>
      <c r="HH155">
        <v>0</v>
      </c>
      <c r="HI155">
        <v>0</v>
      </c>
      <c r="HJ155">
        <v>0</v>
      </c>
      <c r="HK155">
        <v>1</v>
      </c>
      <c r="HL155">
        <v>1</v>
      </c>
      <c r="HM155">
        <v>0</v>
      </c>
      <c r="HN155">
        <v>0</v>
      </c>
    </row>
    <row r="156" spans="1:222" x14ac:dyDescent="0.35">
      <c r="A156" t="s">
        <v>252</v>
      </c>
      <c r="B156" s="1">
        <v>42123</v>
      </c>
      <c r="C156" s="1">
        <v>42771</v>
      </c>
      <c r="D156">
        <v>2</v>
      </c>
      <c r="E156">
        <v>1</v>
      </c>
      <c r="F156">
        <v>1</v>
      </c>
      <c r="G156">
        <v>1</v>
      </c>
      <c r="H156">
        <v>0</v>
      </c>
      <c r="I156">
        <v>1</v>
      </c>
      <c r="J156">
        <v>1</v>
      </c>
      <c r="K156">
        <v>0</v>
      </c>
      <c r="L156">
        <v>1</v>
      </c>
      <c r="M156">
        <v>0</v>
      </c>
      <c r="N156">
        <v>0</v>
      </c>
      <c r="O156">
        <v>0</v>
      </c>
      <c r="P156">
        <v>0</v>
      </c>
      <c r="Q156">
        <v>0</v>
      </c>
      <c r="R156">
        <v>0</v>
      </c>
      <c r="S156">
        <v>0</v>
      </c>
      <c r="T156">
        <v>0</v>
      </c>
      <c r="U156">
        <v>0</v>
      </c>
      <c r="V156">
        <v>0</v>
      </c>
      <c r="W156">
        <v>0</v>
      </c>
      <c r="X156">
        <v>0</v>
      </c>
      <c r="Y156">
        <v>1</v>
      </c>
      <c r="Z156">
        <v>0</v>
      </c>
      <c r="AA156">
        <v>0</v>
      </c>
      <c r="AB156">
        <v>0</v>
      </c>
      <c r="AC156">
        <v>0</v>
      </c>
      <c r="AD156">
        <v>0</v>
      </c>
      <c r="AE156">
        <v>0</v>
      </c>
      <c r="AF156">
        <v>0</v>
      </c>
      <c r="AG156">
        <v>0</v>
      </c>
      <c r="AH156">
        <v>0</v>
      </c>
      <c r="AI156">
        <v>0</v>
      </c>
      <c r="AJ156">
        <v>0</v>
      </c>
      <c r="AK156">
        <v>0</v>
      </c>
      <c r="AL156">
        <v>0</v>
      </c>
      <c r="AM156">
        <v>0</v>
      </c>
      <c r="AN156">
        <v>0</v>
      </c>
      <c r="AO156">
        <v>1</v>
      </c>
      <c r="AP156">
        <v>0</v>
      </c>
      <c r="AQ156">
        <v>0</v>
      </c>
      <c r="AR156">
        <v>0</v>
      </c>
      <c r="AS156">
        <v>0</v>
      </c>
      <c r="AT156">
        <v>1</v>
      </c>
      <c r="AU156">
        <v>0</v>
      </c>
      <c r="AV156">
        <v>0</v>
      </c>
      <c r="AW156">
        <v>0</v>
      </c>
      <c r="AX156">
        <v>0</v>
      </c>
      <c r="AY156">
        <v>0</v>
      </c>
      <c r="AZ156">
        <v>0</v>
      </c>
      <c r="BA156">
        <v>0</v>
      </c>
      <c r="BB156">
        <v>0</v>
      </c>
      <c r="BC156">
        <v>1</v>
      </c>
      <c r="BD156">
        <v>0</v>
      </c>
      <c r="BE156">
        <v>0</v>
      </c>
      <c r="BF156">
        <v>0</v>
      </c>
      <c r="BG156">
        <v>0</v>
      </c>
      <c r="BH156">
        <v>0</v>
      </c>
      <c r="BI156">
        <v>1</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1</v>
      </c>
      <c r="CD156">
        <v>1</v>
      </c>
      <c r="CE156">
        <v>0</v>
      </c>
      <c r="CF156">
        <v>0</v>
      </c>
      <c r="CG156">
        <v>0</v>
      </c>
      <c r="CH156">
        <v>0</v>
      </c>
      <c r="CI156">
        <v>0</v>
      </c>
      <c r="CJ156">
        <v>0</v>
      </c>
      <c r="CK156">
        <v>0</v>
      </c>
      <c r="CL156">
        <v>0</v>
      </c>
      <c r="CM156">
        <v>0</v>
      </c>
      <c r="CN156">
        <v>0</v>
      </c>
      <c r="CO156">
        <v>0</v>
      </c>
      <c r="CP156">
        <v>0</v>
      </c>
      <c r="CQ156">
        <v>0</v>
      </c>
      <c r="CR156">
        <v>0</v>
      </c>
      <c r="CS156">
        <v>1</v>
      </c>
      <c r="CT156">
        <v>0</v>
      </c>
      <c r="CU156">
        <v>1</v>
      </c>
      <c r="CV156">
        <v>0</v>
      </c>
      <c r="CW156">
        <v>0</v>
      </c>
      <c r="CX156">
        <v>0</v>
      </c>
      <c r="CY156">
        <v>0</v>
      </c>
      <c r="CZ156">
        <v>0</v>
      </c>
      <c r="DA156">
        <v>0</v>
      </c>
      <c r="DB156">
        <v>1</v>
      </c>
      <c r="DC156">
        <v>1</v>
      </c>
      <c r="DD156">
        <v>0</v>
      </c>
      <c r="DE156">
        <v>1</v>
      </c>
      <c r="DF156">
        <v>1</v>
      </c>
      <c r="DG156">
        <v>0</v>
      </c>
      <c r="DH156">
        <v>1</v>
      </c>
      <c r="DI156">
        <v>1</v>
      </c>
      <c r="DJ156">
        <v>0</v>
      </c>
      <c r="DK156">
        <v>1</v>
      </c>
      <c r="DL156">
        <v>0</v>
      </c>
      <c r="DM156">
        <v>0</v>
      </c>
      <c r="DN156">
        <v>0</v>
      </c>
      <c r="DO156">
        <v>0</v>
      </c>
      <c r="DP156">
        <v>0</v>
      </c>
      <c r="DQ156">
        <v>0</v>
      </c>
      <c r="DR156">
        <v>0</v>
      </c>
      <c r="DS156">
        <v>0</v>
      </c>
      <c r="DT156">
        <v>0</v>
      </c>
      <c r="DU156">
        <v>0</v>
      </c>
      <c r="DV156">
        <v>0</v>
      </c>
      <c r="DW156">
        <v>0</v>
      </c>
      <c r="DX156">
        <v>0</v>
      </c>
      <c r="DY156">
        <v>1</v>
      </c>
      <c r="DZ156">
        <v>0</v>
      </c>
      <c r="EA156">
        <v>0</v>
      </c>
      <c r="EB156">
        <v>0</v>
      </c>
      <c r="EC156">
        <v>0</v>
      </c>
      <c r="ED156">
        <v>0</v>
      </c>
      <c r="EE156">
        <v>0</v>
      </c>
      <c r="EF156">
        <v>0</v>
      </c>
      <c r="EG156">
        <v>0</v>
      </c>
      <c r="EH156">
        <v>0</v>
      </c>
      <c r="EI156">
        <v>0</v>
      </c>
      <c r="EJ156">
        <v>0</v>
      </c>
      <c r="EK156">
        <v>0</v>
      </c>
      <c r="EL156">
        <v>0</v>
      </c>
      <c r="EM156">
        <v>0</v>
      </c>
      <c r="EN156">
        <v>0</v>
      </c>
      <c r="EO156">
        <v>0</v>
      </c>
      <c r="EP156">
        <v>1</v>
      </c>
      <c r="EQ156">
        <v>0</v>
      </c>
      <c r="ER156">
        <v>0</v>
      </c>
      <c r="ES156">
        <v>0</v>
      </c>
      <c r="ET156">
        <v>0</v>
      </c>
      <c r="EU156">
        <v>0</v>
      </c>
      <c r="EV156">
        <v>0</v>
      </c>
      <c r="EW156">
        <v>0</v>
      </c>
      <c r="EX156">
        <v>0</v>
      </c>
      <c r="EY156">
        <v>0</v>
      </c>
      <c r="EZ156">
        <v>0</v>
      </c>
      <c r="FA156">
        <v>0</v>
      </c>
      <c r="FB156">
        <v>1</v>
      </c>
      <c r="FC156">
        <v>1</v>
      </c>
      <c r="FD156">
        <v>0</v>
      </c>
      <c r="FE156">
        <v>0</v>
      </c>
      <c r="FF156">
        <v>0</v>
      </c>
      <c r="FG156">
        <v>0</v>
      </c>
      <c r="FH156">
        <v>0</v>
      </c>
      <c r="FI156">
        <v>0</v>
      </c>
      <c r="FJ156">
        <v>0</v>
      </c>
      <c r="FK156">
        <v>0</v>
      </c>
      <c r="FL156">
        <v>1</v>
      </c>
      <c r="FM156">
        <v>0</v>
      </c>
      <c r="FN156">
        <v>0</v>
      </c>
      <c r="FO156">
        <v>0</v>
      </c>
      <c r="FP156">
        <v>0</v>
      </c>
      <c r="FQ156">
        <v>0</v>
      </c>
      <c r="FR156">
        <v>0</v>
      </c>
      <c r="FS156">
        <v>1</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1</v>
      </c>
      <c r="GM156">
        <v>1</v>
      </c>
      <c r="GN156">
        <v>0</v>
      </c>
      <c r="GO156">
        <v>0</v>
      </c>
      <c r="GP156">
        <v>0</v>
      </c>
      <c r="GQ156">
        <v>0</v>
      </c>
      <c r="GR156">
        <v>0</v>
      </c>
      <c r="GS156">
        <v>0</v>
      </c>
      <c r="GT156">
        <v>0</v>
      </c>
      <c r="GU156">
        <v>0</v>
      </c>
      <c r="GV156">
        <v>0</v>
      </c>
      <c r="GW156">
        <v>0</v>
      </c>
      <c r="GX156">
        <v>0</v>
      </c>
      <c r="GY156">
        <v>0</v>
      </c>
      <c r="GZ156">
        <v>0</v>
      </c>
      <c r="HA156">
        <v>0</v>
      </c>
      <c r="HB156">
        <v>1</v>
      </c>
      <c r="HC156">
        <v>0</v>
      </c>
      <c r="HD156">
        <v>1</v>
      </c>
      <c r="HE156">
        <v>0</v>
      </c>
      <c r="HF156">
        <v>0</v>
      </c>
      <c r="HG156">
        <v>0</v>
      </c>
      <c r="HH156">
        <v>0</v>
      </c>
      <c r="HI156">
        <v>0</v>
      </c>
      <c r="HJ156">
        <v>0</v>
      </c>
      <c r="HK156">
        <v>1</v>
      </c>
      <c r="HL156">
        <v>1</v>
      </c>
      <c r="HM156">
        <v>0</v>
      </c>
      <c r="HN156">
        <v>0</v>
      </c>
    </row>
    <row r="157" spans="1:222" x14ac:dyDescent="0.35">
      <c r="A157" t="s">
        <v>252</v>
      </c>
      <c r="B157" s="1">
        <v>42772</v>
      </c>
      <c r="C157" s="1">
        <v>42794</v>
      </c>
      <c r="D157">
        <v>2</v>
      </c>
      <c r="E157">
        <v>0</v>
      </c>
      <c r="F157">
        <v>1</v>
      </c>
      <c r="G157">
        <v>1</v>
      </c>
      <c r="H157">
        <v>0</v>
      </c>
      <c r="I157">
        <v>1</v>
      </c>
      <c r="J157">
        <v>1</v>
      </c>
      <c r="K157">
        <v>0</v>
      </c>
      <c r="L157">
        <v>1</v>
      </c>
      <c r="M157">
        <v>0</v>
      </c>
      <c r="N157">
        <v>0</v>
      </c>
      <c r="O157">
        <v>0</v>
      </c>
      <c r="P157">
        <v>0</v>
      </c>
      <c r="Q157">
        <v>0</v>
      </c>
      <c r="R157">
        <v>0</v>
      </c>
      <c r="S157">
        <v>0</v>
      </c>
      <c r="T157">
        <v>0</v>
      </c>
      <c r="U157">
        <v>0</v>
      </c>
      <c r="V157">
        <v>0</v>
      </c>
      <c r="W157">
        <v>0</v>
      </c>
      <c r="X157">
        <v>0</v>
      </c>
      <c r="Y157">
        <v>1</v>
      </c>
      <c r="Z157">
        <v>0</v>
      </c>
      <c r="AA157">
        <v>0</v>
      </c>
      <c r="AB157">
        <v>0</v>
      </c>
      <c r="AC157">
        <v>0</v>
      </c>
      <c r="AD157">
        <v>0</v>
      </c>
      <c r="AE157">
        <v>0</v>
      </c>
      <c r="AF157">
        <v>0</v>
      </c>
      <c r="AG157">
        <v>0</v>
      </c>
      <c r="AH157">
        <v>0</v>
      </c>
      <c r="AI157">
        <v>0</v>
      </c>
      <c r="AJ157">
        <v>0</v>
      </c>
      <c r="AK157">
        <v>0</v>
      </c>
      <c r="AL157">
        <v>0</v>
      </c>
      <c r="AM157">
        <v>0</v>
      </c>
      <c r="AN157">
        <v>0</v>
      </c>
      <c r="AO157">
        <v>1</v>
      </c>
      <c r="AP157">
        <v>0</v>
      </c>
      <c r="AQ157">
        <v>0</v>
      </c>
      <c r="AR157">
        <v>0</v>
      </c>
      <c r="AS157">
        <v>0</v>
      </c>
      <c r="AT157">
        <v>1</v>
      </c>
      <c r="AU157">
        <v>0</v>
      </c>
      <c r="AV157">
        <v>0</v>
      </c>
      <c r="AW157">
        <v>0</v>
      </c>
      <c r="AX157">
        <v>0</v>
      </c>
      <c r="AY157">
        <v>0</v>
      </c>
      <c r="AZ157">
        <v>0</v>
      </c>
      <c r="BA157">
        <v>0</v>
      </c>
      <c r="BB157">
        <v>0</v>
      </c>
      <c r="BC157">
        <v>1</v>
      </c>
      <c r="BD157">
        <v>0</v>
      </c>
      <c r="BE157">
        <v>0</v>
      </c>
      <c r="BF157">
        <v>0</v>
      </c>
      <c r="BG157">
        <v>0</v>
      </c>
      <c r="BH157">
        <v>0</v>
      </c>
      <c r="BI157">
        <v>1</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1</v>
      </c>
      <c r="CD157">
        <v>1</v>
      </c>
      <c r="CE157">
        <v>0</v>
      </c>
      <c r="CF157">
        <v>0</v>
      </c>
      <c r="CG157">
        <v>0</v>
      </c>
      <c r="CH157">
        <v>0</v>
      </c>
      <c r="CI157">
        <v>0</v>
      </c>
      <c r="CJ157">
        <v>0</v>
      </c>
      <c r="CK157">
        <v>0</v>
      </c>
      <c r="CL157">
        <v>0</v>
      </c>
      <c r="CM157">
        <v>0</v>
      </c>
      <c r="CN157">
        <v>0</v>
      </c>
      <c r="CO157">
        <v>0</v>
      </c>
      <c r="CP157">
        <v>0</v>
      </c>
      <c r="CQ157">
        <v>0</v>
      </c>
      <c r="CR157">
        <v>0</v>
      </c>
      <c r="CS157">
        <v>1</v>
      </c>
      <c r="CT157">
        <v>0</v>
      </c>
      <c r="CU157">
        <v>1</v>
      </c>
      <c r="CV157">
        <v>0</v>
      </c>
      <c r="CW157">
        <v>0</v>
      </c>
      <c r="CX157">
        <v>0</v>
      </c>
      <c r="CY157">
        <v>0</v>
      </c>
      <c r="CZ157">
        <v>0</v>
      </c>
      <c r="DA157">
        <v>0</v>
      </c>
      <c r="DB157">
        <v>1</v>
      </c>
      <c r="DC157">
        <v>1</v>
      </c>
      <c r="DD157">
        <v>0</v>
      </c>
      <c r="DE157">
        <v>1</v>
      </c>
      <c r="DF157">
        <v>1</v>
      </c>
      <c r="DG157">
        <v>1</v>
      </c>
      <c r="DH157">
        <v>1</v>
      </c>
      <c r="DI157">
        <v>1</v>
      </c>
      <c r="DJ157">
        <v>0</v>
      </c>
      <c r="DK157">
        <v>1</v>
      </c>
      <c r="DL157">
        <v>0</v>
      </c>
      <c r="DM157">
        <v>0</v>
      </c>
      <c r="DN157">
        <v>0</v>
      </c>
      <c r="DO157">
        <v>0</v>
      </c>
      <c r="DP157">
        <v>0</v>
      </c>
      <c r="DQ157">
        <v>0</v>
      </c>
      <c r="DR157">
        <v>0</v>
      </c>
      <c r="DS157">
        <v>0</v>
      </c>
      <c r="DT157">
        <v>0</v>
      </c>
      <c r="DU157">
        <v>0</v>
      </c>
      <c r="DV157">
        <v>0</v>
      </c>
      <c r="DW157">
        <v>0</v>
      </c>
      <c r="DX157">
        <v>0</v>
      </c>
      <c r="DY157">
        <v>1</v>
      </c>
      <c r="DZ157">
        <v>0</v>
      </c>
      <c r="EA157">
        <v>0</v>
      </c>
      <c r="EB157">
        <v>0</v>
      </c>
      <c r="EC157">
        <v>1</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1</v>
      </c>
      <c r="EX157">
        <v>1</v>
      </c>
      <c r="EY157">
        <v>0</v>
      </c>
      <c r="EZ157">
        <v>0</v>
      </c>
      <c r="FA157">
        <v>0</v>
      </c>
      <c r="FB157">
        <v>0</v>
      </c>
      <c r="FC157">
        <v>1</v>
      </c>
      <c r="FD157">
        <v>0</v>
      </c>
      <c r="FE157">
        <v>0</v>
      </c>
      <c r="FF157">
        <v>0</v>
      </c>
      <c r="FG157">
        <v>0</v>
      </c>
      <c r="FH157">
        <v>0</v>
      </c>
      <c r="FI157">
        <v>0</v>
      </c>
      <c r="FJ157">
        <v>0</v>
      </c>
      <c r="FK157">
        <v>0</v>
      </c>
      <c r="FL157">
        <v>1</v>
      </c>
      <c r="FM157">
        <v>0</v>
      </c>
      <c r="FN157">
        <v>0</v>
      </c>
      <c r="FO157">
        <v>0</v>
      </c>
      <c r="FP157">
        <v>1</v>
      </c>
      <c r="FQ157">
        <v>0</v>
      </c>
      <c r="FR157">
        <v>0</v>
      </c>
      <c r="FS157">
        <v>0</v>
      </c>
      <c r="FT157">
        <v>0</v>
      </c>
      <c r="FU157">
        <v>0</v>
      </c>
      <c r="FV157">
        <v>1</v>
      </c>
      <c r="FW157">
        <v>0</v>
      </c>
      <c r="FX157">
        <v>0</v>
      </c>
      <c r="FY157">
        <v>0</v>
      </c>
      <c r="FZ157">
        <v>0</v>
      </c>
      <c r="GA157">
        <v>0</v>
      </c>
      <c r="GB157">
        <v>0</v>
      </c>
      <c r="GC157">
        <v>0</v>
      </c>
      <c r="GD157">
        <v>0</v>
      </c>
      <c r="GE157">
        <v>0</v>
      </c>
      <c r="GF157">
        <v>0</v>
      </c>
      <c r="GG157">
        <v>0</v>
      </c>
      <c r="GH157">
        <v>0</v>
      </c>
      <c r="GI157">
        <v>0</v>
      </c>
      <c r="GJ157">
        <v>0</v>
      </c>
      <c r="GK157">
        <v>0</v>
      </c>
      <c r="GL157">
        <v>0</v>
      </c>
      <c r="GM157">
        <v>1</v>
      </c>
      <c r="GN157">
        <v>0</v>
      </c>
      <c r="GO157">
        <v>0</v>
      </c>
      <c r="GP157">
        <v>0</v>
      </c>
      <c r="GQ157">
        <v>0</v>
      </c>
      <c r="GR157">
        <v>0</v>
      </c>
      <c r="GS157">
        <v>1</v>
      </c>
      <c r="GT157">
        <v>0</v>
      </c>
      <c r="GU157">
        <v>0</v>
      </c>
      <c r="GV157">
        <v>0</v>
      </c>
      <c r="GW157">
        <v>0</v>
      </c>
      <c r="GX157">
        <v>0</v>
      </c>
      <c r="GY157">
        <v>0</v>
      </c>
      <c r="GZ157">
        <v>0</v>
      </c>
      <c r="HA157">
        <v>0</v>
      </c>
      <c r="HB157">
        <v>1</v>
      </c>
      <c r="HC157">
        <v>0</v>
      </c>
      <c r="HD157">
        <v>1</v>
      </c>
      <c r="HE157">
        <v>0</v>
      </c>
      <c r="HF157">
        <v>0</v>
      </c>
      <c r="HG157">
        <v>0</v>
      </c>
      <c r="HH157">
        <v>1</v>
      </c>
      <c r="HI157">
        <v>0</v>
      </c>
      <c r="HJ157">
        <v>1</v>
      </c>
      <c r="HK157">
        <v>1</v>
      </c>
      <c r="HL157">
        <v>1</v>
      </c>
      <c r="HM157">
        <v>0</v>
      </c>
      <c r="HN157">
        <v>0</v>
      </c>
    </row>
    <row r="158" spans="1:222" x14ac:dyDescent="0.35">
      <c r="A158" t="s">
        <v>252</v>
      </c>
      <c r="B158" s="1">
        <v>42795</v>
      </c>
      <c r="C158" s="1">
        <v>42852</v>
      </c>
      <c r="D158">
        <v>2</v>
      </c>
      <c r="E158">
        <v>0</v>
      </c>
      <c r="F158">
        <v>1</v>
      </c>
      <c r="G158">
        <v>1</v>
      </c>
      <c r="H158">
        <v>1</v>
      </c>
      <c r="I158">
        <v>1</v>
      </c>
      <c r="J158">
        <v>1</v>
      </c>
      <c r="K158">
        <v>1</v>
      </c>
      <c r="L158">
        <v>1</v>
      </c>
      <c r="M158">
        <v>0</v>
      </c>
      <c r="N158">
        <v>0</v>
      </c>
      <c r="O158">
        <v>0</v>
      </c>
      <c r="P158">
        <v>0</v>
      </c>
      <c r="Q158">
        <v>0</v>
      </c>
      <c r="R158">
        <v>0</v>
      </c>
      <c r="S158">
        <v>0</v>
      </c>
      <c r="T158">
        <v>1</v>
      </c>
      <c r="U158">
        <v>1</v>
      </c>
      <c r="V158">
        <v>0</v>
      </c>
      <c r="W158">
        <v>0</v>
      </c>
      <c r="X158">
        <v>0</v>
      </c>
      <c r="Y158">
        <v>0</v>
      </c>
      <c r="Z158">
        <v>0</v>
      </c>
      <c r="AA158">
        <v>1</v>
      </c>
      <c r="AB158">
        <v>1</v>
      </c>
      <c r="AC158">
        <v>1</v>
      </c>
      <c r="AD158">
        <v>1</v>
      </c>
      <c r="AE158">
        <v>0</v>
      </c>
      <c r="AF158">
        <v>0</v>
      </c>
      <c r="AG158">
        <v>0</v>
      </c>
      <c r="AH158">
        <v>0</v>
      </c>
      <c r="AI158">
        <v>0</v>
      </c>
      <c r="AJ158">
        <v>0</v>
      </c>
      <c r="AK158">
        <v>0</v>
      </c>
      <c r="AL158">
        <v>0</v>
      </c>
      <c r="AM158">
        <v>0</v>
      </c>
      <c r="AN158">
        <v>0</v>
      </c>
      <c r="AO158">
        <v>0</v>
      </c>
      <c r="AP158">
        <v>0</v>
      </c>
      <c r="AQ158">
        <v>0</v>
      </c>
      <c r="AR158">
        <v>0</v>
      </c>
      <c r="AS158">
        <v>0</v>
      </c>
      <c r="AT158">
        <v>1</v>
      </c>
      <c r="AU158">
        <v>0</v>
      </c>
      <c r="AV158">
        <v>0</v>
      </c>
      <c r="AW158">
        <v>0</v>
      </c>
      <c r="AX158">
        <v>0</v>
      </c>
      <c r="AY158">
        <v>0</v>
      </c>
      <c r="AZ158">
        <v>0</v>
      </c>
      <c r="BA158">
        <v>0</v>
      </c>
      <c r="BB158">
        <v>0</v>
      </c>
      <c r="BC158">
        <v>1</v>
      </c>
      <c r="BD158">
        <v>0</v>
      </c>
      <c r="BE158">
        <v>1</v>
      </c>
      <c r="BF158">
        <v>1</v>
      </c>
      <c r="BG158">
        <v>1</v>
      </c>
      <c r="BH158">
        <v>1</v>
      </c>
      <c r="BI158">
        <v>0</v>
      </c>
      <c r="BJ158">
        <v>0</v>
      </c>
      <c r="BK158">
        <v>0</v>
      </c>
      <c r="BL158">
        <v>1</v>
      </c>
      <c r="BM158">
        <v>1</v>
      </c>
      <c r="BN158">
        <v>0</v>
      </c>
      <c r="BO158">
        <v>1</v>
      </c>
      <c r="BP158">
        <v>0</v>
      </c>
      <c r="BQ158">
        <v>1</v>
      </c>
      <c r="BR158">
        <v>0</v>
      </c>
      <c r="BS158">
        <v>0</v>
      </c>
      <c r="BT158">
        <v>0</v>
      </c>
      <c r="BU158">
        <v>0</v>
      </c>
      <c r="BV158">
        <v>0</v>
      </c>
      <c r="BW158">
        <v>0</v>
      </c>
      <c r="BX158">
        <v>0</v>
      </c>
      <c r="BY158">
        <v>0</v>
      </c>
      <c r="BZ158">
        <v>0</v>
      </c>
      <c r="CA158">
        <v>0</v>
      </c>
      <c r="CB158">
        <v>0</v>
      </c>
      <c r="CC158">
        <v>0</v>
      </c>
      <c r="CD158">
        <v>0</v>
      </c>
      <c r="CE158">
        <v>1</v>
      </c>
      <c r="CF158">
        <v>1</v>
      </c>
      <c r="CG158">
        <v>0</v>
      </c>
      <c r="CH158">
        <v>0</v>
      </c>
      <c r="CI158">
        <v>0</v>
      </c>
      <c r="CJ158">
        <v>0</v>
      </c>
      <c r="CK158">
        <v>0</v>
      </c>
      <c r="CL158">
        <v>0</v>
      </c>
      <c r="CM158">
        <v>0</v>
      </c>
      <c r="CN158">
        <v>0</v>
      </c>
      <c r="CO158">
        <v>0</v>
      </c>
      <c r="CP158">
        <v>0</v>
      </c>
      <c r="CQ158">
        <v>0</v>
      </c>
      <c r="CR158">
        <v>0</v>
      </c>
      <c r="CS158">
        <v>1</v>
      </c>
      <c r="CT158">
        <v>0</v>
      </c>
      <c r="CU158">
        <v>1</v>
      </c>
      <c r="CV158">
        <v>0</v>
      </c>
      <c r="CW158">
        <v>0</v>
      </c>
      <c r="CX158">
        <v>0</v>
      </c>
      <c r="CY158">
        <v>0</v>
      </c>
      <c r="CZ158">
        <v>0</v>
      </c>
      <c r="DA158">
        <v>0</v>
      </c>
      <c r="DB158">
        <v>1</v>
      </c>
      <c r="DC158">
        <v>1</v>
      </c>
      <c r="DD158">
        <v>0</v>
      </c>
      <c r="DE158">
        <v>1</v>
      </c>
      <c r="DF158">
        <v>1</v>
      </c>
      <c r="DG158">
        <v>1</v>
      </c>
      <c r="DH158">
        <v>1</v>
      </c>
      <c r="DI158">
        <v>1</v>
      </c>
      <c r="DJ158">
        <v>1</v>
      </c>
      <c r="DK158">
        <v>1</v>
      </c>
      <c r="DL158">
        <v>0</v>
      </c>
      <c r="DM158">
        <v>0</v>
      </c>
      <c r="DN158">
        <v>0</v>
      </c>
      <c r="DO158">
        <v>0</v>
      </c>
      <c r="DP158">
        <v>0</v>
      </c>
      <c r="DQ158">
        <v>0</v>
      </c>
      <c r="DR158">
        <v>0</v>
      </c>
      <c r="DS158">
        <v>0</v>
      </c>
      <c r="DT158">
        <v>0</v>
      </c>
      <c r="DU158">
        <v>0</v>
      </c>
      <c r="DV158">
        <v>0</v>
      </c>
      <c r="DW158">
        <v>0</v>
      </c>
      <c r="DX158">
        <v>0</v>
      </c>
      <c r="DY158">
        <v>1</v>
      </c>
      <c r="DZ158">
        <v>0</v>
      </c>
      <c r="EA158">
        <v>0</v>
      </c>
      <c r="EB158">
        <v>0</v>
      </c>
      <c r="EC158">
        <v>1</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1</v>
      </c>
      <c r="EX158">
        <v>1</v>
      </c>
      <c r="EY158">
        <v>0</v>
      </c>
      <c r="EZ158">
        <v>0</v>
      </c>
      <c r="FA158">
        <v>0</v>
      </c>
      <c r="FB158">
        <v>0</v>
      </c>
      <c r="FC158">
        <v>1</v>
      </c>
      <c r="FD158">
        <v>0</v>
      </c>
      <c r="FE158">
        <v>0</v>
      </c>
      <c r="FF158">
        <v>0</v>
      </c>
      <c r="FG158">
        <v>0</v>
      </c>
      <c r="FH158">
        <v>0</v>
      </c>
      <c r="FI158">
        <v>0</v>
      </c>
      <c r="FJ158">
        <v>0</v>
      </c>
      <c r="FK158">
        <v>0</v>
      </c>
      <c r="FL158">
        <v>1</v>
      </c>
      <c r="FM158">
        <v>0</v>
      </c>
      <c r="FN158">
        <v>1</v>
      </c>
      <c r="FO158">
        <v>1</v>
      </c>
      <c r="FP158">
        <v>1</v>
      </c>
      <c r="FQ158">
        <v>1</v>
      </c>
      <c r="FR158">
        <v>0</v>
      </c>
      <c r="FS158">
        <v>0</v>
      </c>
      <c r="FT158">
        <v>0</v>
      </c>
      <c r="FU158">
        <v>1</v>
      </c>
      <c r="FV158">
        <v>1</v>
      </c>
      <c r="FW158">
        <v>0</v>
      </c>
      <c r="FX158">
        <v>1</v>
      </c>
      <c r="FY158">
        <v>0</v>
      </c>
      <c r="FZ158">
        <v>0</v>
      </c>
      <c r="GA158">
        <v>1</v>
      </c>
      <c r="GB158">
        <v>0</v>
      </c>
      <c r="GC158">
        <v>0</v>
      </c>
      <c r="GD158">
        <v>0</v>
      </c>
      <c r="GE158">
        <v>0</v>
      </c>
      <c r="GF158">
        <v>0</v>
      </c>
      <c r="GG158">
        <v>0</v>
      </c>
      <c r="GH158">
        <v>0</v>
      </c>
      <c r="GI158">
        <v>0</v>
      </c>
      <c r="GJ158">
        <v>0</v>
      </c>
      <c r="GK158">
        <v>0</v>
      </c>
      <c r="GL158">
        <v>0</v>
      </c>
      <c r="GM158">
        <v>0</v>
      </c>
      <c r="GN158">
        <v>1</v>
      </c>
      <c r="GO158">
        <v>1</v>
      </c>
      <c r="GP158">
        <v>0</v>
      </c>
      <c r="GQ158">
        <v>0</v>
      </c>
      <c r="GR158">
        <v>0</v>
      </c>
      <c r="GS158">
        <v>0</v>
      </c>
      <c r="GT158">
        <v>0</v>
      </c>
      <c r="GU158">
        <v>0</v>
      </c>
      <c r="GV158">
        <v>0</v>
      </c>
      <c r="GW158">
        <v>0</v>
      </c>
      <c r="GX158">
        <v>0</v>
      </c>
      <c r="GY158">
        <v>0</v>
      </c>
      <c r="GZ158">
        <v>0</v>
      </c>
      <c r="HA158">
        <v>0</v>
      </c>
      <c r="HB158">
        <v>1</v>
      </c>
      <c r="HC158">
        <v>0</v>
      </c>
      <c r="HD158">
        <v>1</v>
      </c>
      <c r="HE158">
        <v>0</v>
      </c>
      <c r="HF158">
        <v>0</v>
      </c>
      <c r="HG158">
        <v>0</v>
      </c>
      <c r="HH158">
        <v>1</v>
      </c>
      <c r="HI158">
        <v>0</v>
      </c>
      <c r="HJ158">
        <v>1</v>
      </c>
      <c r="HK158">
        <v>1</v>
      </c>
      <c r="HL158">
        <v>1</v>
      </c>
      <c r="HM158">
        <v>0</v>
      </c>
      <c r="HN158">
        <v>0</v>
      </c>
    </row>
    <row r="159" spans="1:222" x14ac:dyDescent="0.35">
      <c r="A159" t="s">
        <v>252</v>
      </c>
      <c r="B159" s="1">
        <v>42853</v>
      </c>
      <c r="C159" s="1">
        <v>42870</v>
      </c>
      <c r="D159">
        <v>2</v>
      </c>
      <c r="E159">
        <v>0</v>
      </c>
      <c r="F159">
        <v>1</v>
      </c>
      <c r="G159">
        <v>1</v>
      </c>
      <c r="H159">
        <v>1</v>
      </c>
      <c r="I159">
        <v>1</v>
      </c>
      <c r="J159">
        <v>1</v>
      </c>
      <c r="K159">
        <v>1</v>
      </c>
      <c r="L159">
        <v>1</v>
      </c>
      <c r="M159">
        <v>0</v>
      </c>
      <c r="N159">
        <v>0</v>
      </c>
      <c r="O159">
        <v>0</v>
      </c>
      <c r="P159">
        <v>0</v>
      </c>
      <c r="Q159">
        <v>0</v>
      </c>
      <c r="R159">
        <v>0</v>
      </c>
      <c r="S159">
        <v>0</v>
      </c>
      <c r="T159">
        <v>1</v>
      </c>
      <c r="U159">
        <v>1</v>
      </c>
      <c r="V159">
        <v>0</v>
      </c>
      <c r="W159">
        <v>0</v>
      </c>
      <c r="X159">
        <v>0</v>
      </c>
      <c r="Y159">
        <v>0</v>
      </c>
      <c r="Z159">
        <v>0</v>
      </c>
      <c r="AA159">
        <v>1</v>
      </c>
      <c r="AB159">
        <v>1</v>
      </c>
      <c r="AC159">
        <v>1</v>
      </c>
      <c r="AD159">
        <v>1</v>
      </c>
      <c r="AE159">
        <v>0</v>
      </c>
      <c r="AF159">
        <v>0</v>
      </c>
      <c r="AG159">
        <v>0</v>
      </c>
      <c r="AH159">
        <v>0</v>
      </c>
      <c r="AI159">
        <v>0</v>
      </c>
      <c r="AJ159">
        <v>0</v>
      </c>
      <c r="AK159">
        <v>0</v>
      </c>
      <c r="AL159">
        <v>0</v>
      </c>
      <c r="AM159">
        <v>0</v>
      </c>
      <c r="AN159">
        <v>0</v>
      </c>
      <c r="AO159">
        <v>0</v>
      </c>
      <c r="AP159">
        <v>0</v>
      </c>
      <c r="AQ159">
        <v>0</v>
      </c>
      <c r="AR159">
        <v>0</v>
      </c>
      <c r="AS159">
        <v>0</v>
      </c>
      <c r="AT159">
        <v>1</v>
      </c>
      <c r="AU159">
        <v>0</v>
      </c>
      <c r="AV159">
        <v>0</v>
      </c>
      <c r="AW159">
        <v>0</v>
      </c>
      <c r="AX159">
        <v>0</v>
      </c>
      <c r="AY159">
        <v>0</v>
      </c>
      <c r="AZ159">
        <v>0</v>
      </c>
      <c r="BA159">
        <v>0</v>
      </c>
      <c r="BB159">
        <v>0</v>
      </c>
      <c r="BC159">
        <v>1</v>
      </c>
      <c r="BD159">
        <v>0</v>
      </c>
      <c r="BE159">
        <v>1</v>
      </c>
      <c r="BF159">
        <v>1</v>
      </c>
      <c r="BG159">
        <v>1</v>
      </c>
      <c r="BH159">
        <v>1</v>
      </c>
      <c r="BI159">
        <v>0</v>
      </c>
      <c r="BJ159">
        <v>0</v>
      </c>
      <c r="BK159">
        <v>0</v>
      </c>
      <c r="BL159">
        <v>1</v>
      </c>
      <c r="BM159">
        <v>1</v>
      </c>
      <c r="BN159">
        <v>0</v>
      </c>
      <c r="BO159">
        <v>1</v>
      </c>
      <c r="BP159">
        <v>0</v>
      </c>
      <c r="BQ159">
        <v>1</v>
      </c>
      <c r="BR159">
        <v>0</v>
      </c>
      <c r="BS159">
        <v>0</v>
      </c>
      <c r="BT159">
        <v>0</v>
      </c>
      <c r="BU159">
        <v>0</v>
      </c>
      <c r="BV159">
        <v>0</v>
      </c>
      <c r="BW159">
        <v>0</v>
      </c>
      <c r="BX159">
        <v>0</v>
      </c>
      <c r="BY159">
        <v>0</v>
      </c>
      <c r="BZ159">
        <v>0</v>
      </c>
      <c r="CA159">
        <v>0</v>
      </c>
      <c r="CB159">
        <v>0</v>
      </c>
      <c r="CC159">
        <v>0</v>
      </c>
      <c r="CD159">
        <v>0</v>
      </c>
      <c r="CE159">
        <v>1</v>
      </c>
      <c r="CF159">
        <v>1</v>
      </c>
      <c r="CG159">
        <v>0</v>
      </c>
      <c r="CH159">
        <v>0</v>
      </c>
      <c r="CI159">
        <v>0</v>
      </c>
      <c r="CJ159">
        <v>0</v>
      </c>
      <c r="CK159">
        <v>0</v>
      </c>
      <c r="CL159">
        <v>0</v>
      </c>
      <c r="CM159">
        <v>0</v>
      </c>
      <c r="CN159">
        <v>0</v>
      </c>
      <c r="CO159">
        <v>0</v>
      </c>
      <c r="CP159">
        <v>0</v>
      </c>
      <c r="CQ159">
        <v>0</v>
      </c>
      <c r="CR159">
        <v>0</v>
      </c>
      <c r="CS159">
        <v>1</v>
      </c>
      <c r="CT159">
        <v>0</v>
      </c>
      <c r="CU159">
        <v>1</v>
      </c>
      <c r="CV159">
        <v>0</v>
      </c>
      <c r="CW159">
        <v>0</v>
      </c>
      <c r="CX159">
        <v>0</v>
      </c>
      <c r="CY159">
        <v>0</v>
      </c>
      <c r="CZ159">
        <v>0</v>
      </c>
      <c r="DA159">
        <v>0</v>
      </c>
      <c r="DB159">
        <v>1</v>
      </c>
      <c r="DC159">
        <v>1</v>
      </c>
      <c r="DD159">
        <v>0</v>
      </c>
      <c r="DE159">
        <v>1</v>
      </c>
      <c r="DF159">
        <v>1</v>
      </c>
      <c r="DG159">
        <v>1</v>
      </c>
      <c r="DH159">
        <v>1</v>
      </c>
      <c r="DI159">
        <v>1</v>
      </c>
      <c r="DJ159">
        <v>1</v>
      </c>
      <c r="DK159">
        <v>1</v>
      </c>
      <c r="DL159">
        <v>0</v>
      </c>
      <c r="DM159">
        <v>0</v>
      </c>
      <c r="DN159">
        <v>0</v>
      </c>
      <c r="DO159">
        <v>0</v>
      </c>
      <c r="DP159">
        <v>0</v>
      </c>
      <c r="DQ159">
        <v>0</v>
      </c>
      <c r="DR159">
        <v>0</v>
      </c>
      <c r="DS159">
        <v>0</v>
      </c>
      <c r="DT159">
        <v>0</v>
      </c>
      <c r="DU159">
        <v>0</v>
      </c>
      <c r="DV159">
        <v>0</v>
      </c>
      <c r="DW159">
        <v>0</v>
      </c>
      <c r="DX159">
        <v>0</v>
      </c>
      <c r="DY159">
        <v>1</v>
      </c>
      <c r="DZ159">
        <v>0</v>
      </c>
      <c r="EA159">
        <v>0</v>
      </c>
      <c r="EB159">
        <v>0</v>
      </c>
      <c r="EC159">
        <v>1</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1</v>
      </c>
      <c r="EX159">
        <v>1</v>
      </c>
      <c r="EY159">
        <v>0</v>
      </c>
      <c r="EZ159">
        <v>0</v>
      </c>
      <c r="FA159">
        <v>0</v>
      </c>
      <c r="FB159">
        <v>0</v>
      </c>
      <c r="FC159">
        <v>1</v>
      </c>
      <c r="FD159">
        <v>0</v>
      </c>
      <c r="FE159">
        <v>0</v>
      </c>
      <c r="FF159">
        <v>0</v>
      </c>
      <c r="FG159">
        <v>0</v>
      </c>
      <c r="FH159">
        <v>0</v>
      </c>
      <c r="FI159">
        <v>0</v>
      </c>
      <c r="FJ159">
        <v>0</v>
      </c>
      <c r="FK159">
        <v>0</v>
      </c>
      <c r="FL159">
        <v>1</v>
      </c>
      <c r="FM159">
        <v>0</v>
      </c>
      <c r="FN159">
        <v>1</v>
      </c>
      <c r="FO159">
        <v>1</v>
      </c>
      <c r="FP159">
        <v>1</v>
      </c>
      <c r="FQ159">
        <v>1</v>
      </c>
      <c r="FR159">
        <v>0</v>
      </c>
      <c r="FS159">
        <v>0</v>
      </c>
      <c r="FT159">
        <v>0</v>
      </c>
      <c r="FU159">
        <v>1</v>
      </c>
      <c r="FV159">
        <v>1</v>
      </c>
      <c r="FW159">
        <v>0</v>
      </c>
      <c r="FX159">
        <v>1</v>
      </c>
      <c r="FY159">
        <v>0</v>
      </c>
      <c r="FZ159">
        <v>0</v>
      </c>
      <c r="GA159">
        <v>1</v>
      </c>
      <c r="GB159">
        <v>0</v>
      </c>
      <c r="GC159">
        <v>0</v>
      </c>
      <c r="GD159">
        <v>0</v>
      </c>
      <c r="GE159">
        <v>0</v>
      </c>
      <c r="GF159">
        <v>0</v>
      </c>
      <c r="GG159">
        <v>0</v>
      </c>
      <c r="GH159">
        <v>0</v>
      </c>
      <c r="GI159">
        <v>0</v>
      </c>
      <c r="GJ159">
        <v>0</v>
      </c>
      <c r="GK159">
        <v>0</v>
      </c>
      <c r="GL159">
        <v>0</v>
      </c>
      <c r="GM159">
        <v>0</v>
      </c>
      <c r="GN159">
        <v>1</v>
      </c>
      <c r="GO159">
        <v>1</v>
      </c>
      <c r="GP159">
        <v>0</v>
      </c>
      <c r="GQ159">
        <v>0</v>
      </c>
      <c r="GR159">
        <v>0</v>
      </c>
      <c r="GS159">
        <v>0</v>
      </c>
      <c r="GT159">
        <v>0</v>
      </c>
      <c r="GU159">
        <v>0</v>
      </c>
      <c r="GV159">
        <v>0</v>
      </c>
      <c r="GW159">
        <v>0</v>
      </c>
      <c r="GX159">
        <v>0</v>
      </c>
      <c r="GY159">
        <v>0</v>
      </c>
      <c r="GZ159">
        <v>0</v>
      </c>
      <c r="HA159">
        <v>0</v>
      </c>
      <c r="HB159">
        <v>1</v>
      </c>
      <c r="HC159">
        <v>0</v>
      </c>
      <c r="HD159">
        <v>1</v>
      </c>
      <c r="HE159">
        <v>0</v>
      </c>
      <c r="HF159">
        <v>0</v>
      </c>
      <c r="HG159">
        <v>0</v>
      </c>
      <c r="HH159">
        <v>1</v>
      </c>
      <c r="HI159">
        <v>0</v>
      </c>
      <c r="HJ159">
        <v>1</v>
      </c>
      <c r="HK159">
        <v>1</v>
      </c>
      <c r="HL159">
        <v>1</v>
      </c>
      <c r="HM159">
        <v>0</v>
      </c>
      <c r="HN159">
        <v>0</v>
      </c>
    </row>
    <row r="160" spans="1:222" x14ac:dyDescent="0.35">
      <c r="A160" t="s">
        <v>252</v>
      </c>
      <c r="B160" s="1">
        <v>42871</v>
      </c>
      <c r="C160" s="1">
        <v>42890</v>
      </c>
      <c r="D160">
        <v>2</v>
      </c>
      <c r="E160">
        <v>0</v>
      </c>
      <c r="F160">
        <v>1</v>
      </c>
      <c r="G160">
        <v>1</v>
      </c>
      <c r="H160">
        <v>1</v>
      </c>
      <c r="I160">
        <v>1</v>
      </c>
      <c r="J160">
        <v>1</v>
      </c>
      <c r="K160">
        <v>1</v>
      </c>
      <c r="L160">
        <v>1</v>
      </c>
      <c r="M160">
        <v>0</v>
      </c>
      <c r="N160">
        <v>0</v>
      </c>
      <c r="O160">
        <v>0</v>
      </c>
      <c r="P160">
        <v>0</v>
      </c>
      <c r="Q160">
        <v>0</v>
      </c>
      <c r="R160">
        <v>1</v>
      </c>
      <c r="S160">
        <v>1</v>
      </c>
      <c r="T160">
        <v>1</v>
      </c>
      <c r="U160">
        <v>1</v>
      </c>
      <c r="V160">
        <v>1</v>
      </c>
      <c r="W160">
        <v>0</v>
      </c>
      <c r="X160">
        <v>0</v>
      </c>
      <c r="Y160">
        <v>0</v>
      </c>
      <c r="Z160">
        <v>0</v>
      </c>
      <c r="AA160">
        <v>1</v>
      </c>
      <c r="AB160">
        <v>1</v>
      </c>
      <c r="AC160">
        <v>1</v>
      </c>
      <c r="AD160">
        <v>1</v>
      </c>
      <c r="AE160">
        <v>0</v>
      </c>
      <c r="AF160">
        <v>0</v>
      </c>
      <c r="AG160">
        <v>0</v>
      </c>
      <c r="AH160">
        <v>0</v>
      </c>
      <c r="AI160">
        <v>0</v>
      </c>
      <c r="AJ160">
        <v>0</v>
      </c>
      <c r="AK160">
        <v>0</v>
      </c>
      <c r="AL160">
        <v>0</v>
      </c>
      <c r="AM160">
        <v>0</v>
      </c>
      <c r="AN160">
        <v>0</v>
      </c>
      <c r="AO160">
        <v>0</v>
      </c>
      <c r="AP160">
        <v>0</v>
      </c>
      <c r="AQ160">
        <v>0</v>
      </c>
      <c r="AR160">
        <v>0</v>
      </c>
      <c r="AS160">
        <v>0</v>
      </c>
      <c r="AT160">
        <v>1</v>
      </c>
      <c r="AU160">
        <v>0</v>
      </c>
      <c r="AV160">
        <v>0</v>
      </c>
      <c r="AW160">
        <v>0</v>
      </c>
      <c r="AX160">
        <v>0</v>
      </c>
      <c r="AY160">
        <v>0</v>
      </c>
      <c r="AZ160">
        <v>0</v>
      </c>
      <c r="BA160">
        <v>0</v>
      </c>
      <c r="BB160">
        <v>1</v>
      </c>
      <c r="BC160">
        <v>1</v>
      </c>
      <c r="BD160">
        <v>0</v>
      </c>
      <c r="BE160">
        <v>1</v>
      </c>
      <c r="BF160">
        <v>1</v>
      </c>
      <c r="BG160">
        <v>1</v>
      </c>
      <c r="BH160">
        <v>1</v>
      </c>
      <c r="BI160">
        <v>0</v>
      </c>
      <c r="BJ160">
        <v>0</v>
      </c>
      <c r="BK160">
        <v>0</v>
      </c>
      <c r="BL160">
        <v>1</v>
      </c>
      <c r="BM160">
        <v>1</v>
      </c>
      <c r="BN160">
        <v>0</v>
      </c>
      <c r="BO160">
        <v>1</v>
      </c>
      <c r="BP160">
        <v>1</v>
      </c>
      <c r="BQ160">
        <v>1</v>
      </c>
      <c r="BR160">
        <v>0</v>
      </c>
      <c r="BS160">
        <v>0</v>
      </c>
      <c r="BT160">
        <v>0</v>
      </c>
      <c r="BU160">
        <v>0</v>
      </c>
      <c r="BV160">
        <v>0</v>
      </c>
      <c r="BW160">
        <v>0</v>
      </c>
      <c r="BX160">
        <v>0</v>
      </c>
      <c r="BY160">
        <v>0</v>
      </c>
      <c r="BZ160">
        <v>0</v>
      </c>
      <c r="CA160">
        <v>0</v>
      </c>
      <c r="CB160">
        <v>0</v>
      </c>
      <c r="CC160">
        <v>0</v>
      </c>
      <c r="CD160">
        <v>0</v>
      </c>
      <c r="CE160">
        <v>1</v>
      </c>
      <c r="CF160">
        <v>1</v>
      </c>
      <c r="CG160">
        <v>0</v>
      </c>
      <c r="CH160">
        <v>0</v>
      </c>
      <c r="CI160">
        <v>0</v>
      </c>
      <c r="CJ160">
        <v>0</v>
      </c>
      <c r="CK160">
        <v>0</v>
      </c>
      <c r="CL160">
        <v>0</v>
      </c>
      <c r="CM160">
        <v>0</v>
      </c>
      <c r="CN160">
        <v>0</v>
      </c>
      <c r="CO160">
        <v>0</v>
      </c>
      <c r="CP160">
        <v>0</v>
      </c>
      <c r="CQ160">
        <v>0</v>
      </c>
      <c r="CR160">
        <v>0</v>
      </c>
      <c r="CS160">
        <v>1</v>
      </c>
      <c r="CT160">
        <v>0</v>
      </c>
      <c r="CU160">
        <v>1</v>
      </c>
      <c r="CV160">
        <v>0</v>
      </c>
      <c r="CW160">
        <v>0</v>
      </c>
      <c r="CX160">
        <v>0</v>
      </c>
      <c r="CY160">
        <v>1</v>
      </c>
      <c r="CZ160">
        <v>0</v>
      </c>
      <c r="DA160">
        <v>1</v>
      </c>
      <c r="DB160">
        <v>1</v>
      </c>
      <c r="DC160">
        <v>1</v>
      </c>
      <c r="DD160">
        <v>0</v>
      </c>
      <c r="DE160">
        <v>1</v>
      </c>
      <c r="DF160">
        <v>1</v>
      </c>
      <c r="DG160">
        <v>1</v>
      </c>
      <c r="DH160">
        <v>1</v>
      </c>
      <c r="DI160">
        <v>1</v>
      </c>
      <c r="DJ160">
        <v>1</v>
      </c>
      <c r="DK160">
        <v>1</v>
      </c>
      <c r="DL160">
        <v>0</v>
      </c>
      <c r="DM160">
        <v>0</v>
      </c>
      <c r="DN160">
        <v>0</v>
      </c>
      <c r="DO160">
        <v>0</v>
      </c>
      <c r="DP160">
        <v>0</v>
      </c>
      <c r="DQ160">
        <v>0</v>
      </c>
      <c r="DR160">
        <v>0</v>
      </c>
      <c r="DS160">
        <v>0</v>
      </c>
      <c r="DT160">
        <v>0</v>
      </c>
      <c r="DU160">
        <v>0</v>
      </c>
      <c r="DV160">
        <v>0</v>
      </c>
      <c r="DW160">
        <v>0</v>
      </c>
      <c r="DX160">
        <v>0</v>
      </c>
      <c r="DY160">
        <v>1</v>
      </c>
      <c r="DZ160">
        <v>0</v>
      </c>
      <c r="EA160">
        <v>0</v>
      </c>
      <c r="EB160">
        <v>0</v>
      </c>
      <c r="EC160">
        <v>1</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1</v>
      </c>
      <c r="EX160">
        <v>1</v>
      </c>
      <c r="EY160">
        <v>0</v>
      </c>
      <c r="EZ160">
        <v>0</v>
      </c>
      <c r="FA160">
        <v>0</v>
      </c>
      <c r="FB160">
        <v>0</v>
      </c>
      <c r="FC160">
        <v>1</v>
      </c>
      <c r="FD160">
        <v>0</v>
      </c>
      <c r="FE160">
        <v>0</v>
      </c>
      <c r="FF160">
        <v>0</v>
      </c>
      <c r="FG160">
        <v>0</v>
      </c>
      <c r="FH160">
        <v>0</v>
      </c>
      <c r="FI160">
        <v>0</v>
      </c>
      <c r="FJ160">
        <v>0</v>
      </c>
      <c r="FK160">
        <v>1</v>
      </c>
      <c r="FL160">
        <v>1</v>
      </c>
      <c r="FM160">
        <v>0</v>
      </c>
      <c r="FN160">
        <v>1</v>
      </c>
      <c r="FO160">
        <v>1</v>
      </c>
      <c r="FP160">
        <v>1</v>
      </c>
      <c r="FQ160">
        <v>1</v>
      </c>
      <c r="FR160">
        <v>0</v>
      </c>
      <c r="FS160">
        <v>0</v>
      </c>
      <c r="FT160">
        <v>0</v>
      </c>
      <c r="FU160">
        <v>1</v>
      </c>
      <c r="FV160">
        <v>1</v>
      </c>
      <c r="FW160">
        <v>0</v>
      </c>
      <c r="FX160">
        <v>1</v>
      </c>
      <c r="FY160">
        <v>1</v>
      </c>
      <c r="FZ160">
        <v>0</v>
      </c>
      <c r="GA160">
        <v>1</v>
      </c>
      <c r="GB160">
        <v>0</v>
      </c>
      <c r="GC160">
        <v>0</v>
      </c>
      <c r="GD160">
        <v>0</v>
      </c>
      <c r="GE160">
        <v>0</v>
      </c>
      <c r="GF160">
        <v>0</v>
      </c>
      <c r="GG160">
        <v>0</v>
      </c>
      <c r="GH160">
        <v>0</v>
      </c>
      <c r="GI160">
        <v>0</v>
      </c>
      <c r="GJ160">
        <v>0</v>
      </c>
      <c r="GK160">
        <v>0</v>
      </c>
      <c r="GL160">
        <v>0</v>
      </c>
      <c r="GM160">
        <v>0</v>
      </c>
      <c r="GN160">
        <v>1</v>
      </c>
      <c r="GO160">
        <v>1</v>
      </c>
      <c r="GP160">
        <v>0</v>
      </c>
      <c r="GQ160">
        <v>0</v>
      </c>
      <c r="GR160">
        <v>0</v>
      </c>
      <c r="GS160">
        <v>0</v>
      </c>
      <c r="GT160">
        <v>0</v>
      </c>
      <c r="GU160">
        <v>0</v>
      </c>
      <c r="GV160">
        <v>0</v>
      </c>
      <c r="GW160">
        <v>0</v>
      </c>
      <c r="GX160">
        <v>0</v>
      </c>
      <c r="GY160">
        <v>0</v>
      </c>
      <c r="GZ160">
        <v>0</v>
      </c>
      <c r="HA160">
        <v>0</v>
      </c>
      <c r="HB160">
        <v>1</v>
      </c>
      <c r="HC160">
        <v>0</v>
      </c>
      <c r="HD160">
        <v>1</v>
      </c>
      <c r="HE160">
        <v>0</v>
      </c>
      <c r="HF160">
        <v>0</v>
      </c>
      <c r="HG160">
        <v>0</v>
      </c>
      <c r="HH160">
        <v>1</v>
      </c>
      <c r="HI160">
        <v>0</v>
      </c>
      <c r="HJ160">
        <v>1</v>
      </c>
      <c r="HK160">
        <v>1</v>
      </c>
      <c r="HL160">
        <v>1</v>
      </c>
      <c r="HM160">
        <v>0</v>
      </c>
      <c r="HN160">
        <v>0</v>
      </c>
    </row>
    <row r="161" spans="1:222" x14ac:dyDescent="0.35">
      <c r="A161" t="s">
        <v>252</v>
      </c>
      <c r="B161" s="1">
        <v>42891</v>
      </c>
      <c r="C161" s="1">
        <v>42936</v>
      </c>
      <c r="D161">
        <v>2</v>
      </c>
      <c r="E161">
        <v>0</v>
      </c>
      <c r="F161">
        <v>1</v>
      </c>
      <c r="G161">
        <v>1</v>
      </c>
      <c r="H161">
        <v>1</v>
      </c>
      <c r="I161">
        <v>1</v>
      </c>
      <c r="J161">
        <v>1</v>
      </c>
      <c r="K161">
        <v>1</v>
      </c>
      <c r="L161">
        <v>1</v>
      </c>
      <c r="M161">
        <v>0</v>
      </c>
      <c r="N161">
        <v>0</v>
      </c>
      <c r="O161">
        <v>0</v>
      </c>
      <c r="P161">
        <v>0</v>
      </c>
      <c r="Q161">
        <v>0</v>
      </c>
      <c r="R161">
        <v>1</v>
      </c>
      <c r="S161">
        <v>1</v>
      </c>
      <c r="T161">
        <v>1</v>
      </c>
      <c r="U161">
        <v>1</v>
      </c>
      <c r="V161">
        <v>1</v>
      </c>
      <c r="W161">
        <v>0</v>
      </c>
      <c r="X161">
        <v>0</v>
      </c>
      <c r="Y161">
        <v>0</v>
      </c>
      <c r="Z161">
        <v>0</v>
      </c>
      <c r="AA161">
        <v>1</v>
      </c>
      <c r="AB161">
        <v>1</v>
      </c>
      <c r="AC161">
        <v>1</v>
      </c>
      <c r="AD161">
        <v>1</v>
      </c>
      <c r="AE161">
        <v>0</v>
      </c>
      <c r="AF161">
        <v>0</v>
      </c>
      <c r="AG161">
        <v>0</v>
      </c>
      <c r="AH161">
        <v>0</v>
      </c>
      <c r="AI161">
        <v>0</v>
      </c>
      <c r="AJ161">
        <v>0</v>
      </c>
      <c r="AK161">
        <v>0</v>
      </c>
      <c r="AL161">
        <v>0</v>
      </c>
      <c r="AM161">
        <v>0</v>
      </c>
      <c r="AN161">
        <v>0</v>
      </c>
      <c r="AO161">
        <v>0</v>
      </c>
      <c r="AP161">
        <v>0</v>
      </c>
      <c r="AQ161">
        <v>0</v>
      </c>
      <c r="AR161">
        <v>0</v>
      </c>
      <c r="AS161">
        <v>0</v>
      </c>
      <c r="AT161">
        <v>1</v>
      </c>
      <c r="AU161">
        <v>0</v>
      </c>
      <c r="AV161">
        <v>0</v>
      </c>
      <c r="AW161">
        <v>0</v>
      </c>
      <c r="AX161">
        <v>0</v>
      </c>
      <c r="AY161">
        <v>0</v>
      </c>
      <c r="AZ161">
        <v>0</v>
      </c>
      <c r="BA161">
        <v>0</v>
      </c>
      <c r="BB161">
        <v>1</v>
      </c>
      <c r="BC161">
        <v>1</v>
      </c>
      <c r="BD161">
        <v>0</v>
      </c>
      <c r="BE161">
        <v>1</v>
      </c>
      <c r="BF161">
        <v>1</v>
      </c>
      <c r="BG161">
        <v>1</v>
      </c>
      <c r="BH161">
        <v>1</v>
      </c>
      <c r="BI161">
        <v>0</v>
      </c>
      <c r="BJ161">
        <v>0</v>
      </c>
      <c r="BK161">
        <v>0</v>
      </c>
      <c r="BL161">
        <v>1</v>
      </c>
      <c r="BM161">
        <v>1</v>
      </c>
      <c r="BN161">
        <v>0</v>
      </c>
      <c r="BO161">
        <v>1</v>
      </c>
      <c r="BP161">
        <v>1</v>
      </c>
      <c r="BQ161">
        <v>1</v>
      </c>
      <c r="BR161">
        <v>0</v>
      </c>
      <c r="BS161">
        <v>0</v>
      </c>
      <c r="BT161">
        <v>0</v>
      </c>
      <c r="BU161">
        <v>0</v>
      </c>
      <c r="BV161">
        <v>0</v>
      </c>
      <c r="BW161">
        <v>0</v>
      </c>
      <c r="BX161">
        <v>0</v>
      </c>
      <c r="BY161">
        <v>0</v>
      </c>
      <c r="BZ161">
        <v>0</v>
      </c>
      <c r="CA161">
        <v>0</v>
      </c>
      <c r="CB161">
        <v>0</v>
      </c>
      <c r="CC161">
        <v>0</v>
      </c>
      <c r="CD161">
        <v>0</v>
      </c>
      <c r="CE161">
        <v>1</v>
      </c>
      <c r="CF161">
        <v>1</v>
      </c>
      <c r="CG161">
        <v>0</v>
      </c>
      <c r="CH161">
        <v>0</v>
      </c>
      <c r="CI161">
        <v>0</v>
      </c>
      <c r="CJ161">
        <v>0</v>
      </c>
      <c r="CK161">
        <v>0</v>
      </c>
      <c r="CL161">
        <v>0</v>
      </c>
      <c r="CM161">
        <v>0</v>
      </c>
      <c r="CN161">
        <v>0</v>
      </c>
      <c r="CO161">
        <v>0</v>
      </c>
      <c r="CP161">
        <v>0</v>
      </c>
      <c r="CQ161">
        <v>0</v>
      </c>
      <c r="CR161">
        <v>0</v>
      </c>
      <c r="CS161">
        <v>1</v>
      </c>
      <c r="CT161">
        <v>0</v>
      </c>
      <c r="CU161">
        <v>1</v>
      </c>
      <c r="CV161">
        <v>0</v>
      </c>
      <c r="CW161">
        <v>0</v>
      </c>
      <c r="CX161">
        <v>0</v>
      </c>
      <c r="CY161">
        <v>1</v>
      </c>
      <c r="CZ161">
        <v>0</v>
      </c>
      <c r="DA161">
        <v>1</v>
      </c>
      <c r="DB161">
        <v>1</v>
      </c>
      <c r="DC161">
        <v>1</v>
      </c>
      <c r="DD161">
        <v>0</v>
      </c>
      <c r="DE161">
        <v>1</v>
      </c>
      <c r="DF161">
        <v>1</v>
      </c>
      <c r="DG161">
        <v>1</v>
      </c>
      <c r="DH161">
        <v>1</v>
      </c>
      <c r="DI161">
        <v>1</v>
      </c>
      <c r="DJ161">
        <v>1</v>
      </c>
      <c r="DK161">
        <v>1</v>
      </c>
      <c r="DL161">
        <v>0</v>
      </c>
      <c r="DM161">
        <v>0</v>
      </c>
      <c r="DN161">
        <v>0</v>
      </c>
      <c r="DO161">
        <v>0</v>
      </c>
      <c r="DP161">
        <v>0</v>
      </c>
      <c r="DQ161">
        <v>0</v>
      </c>
      <c r="DR161">
        <v>0</v>
      </c>
      <c r="DS161">
        <v>0</v>
      </c>
      <c r="DT161">
        <v>0</v>
      </c>
      <c r="DU161">
        <v>0</v>
      </c>
      <c r="DV161">
        <v>0</v>
      </c>
      <c r="DW161">
        <v>0</v>
      </c>
      <c r="DX161">
        <v>0</v>
      </c>
      <c r="DY161">
        <v>1</v>
      </c>
      <c r="DZ161">
        <v>0</v>
      </c>
      <c r="EA161">
        <v>0</v>
      </c>
      <c r="EB161">
        <v>0</v>
      </c>
      <c r="EC161">
        <v>1</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1</v>
      </c>
      <c r="EX161">
        <v>1</v>
      </c>
      <c r="EY161">
        <v>0</v>
      </c>
      <c r="EZ161">
        <v>0</v>
      </c>
      <c r="FA161">
        <v>0</v>
      </c>
      <c r="FB161">
        <v>0</v>
      </c>
      <c r="FC161">
        <v>1</v>
      </c>
      <c r="FD161">
        <v>0</v>
      </c>
      <c r="FE161">
        <v>0</v>
      </c>
      <c r="FF161">
        <v>0</v>
      </c>
      <c r="FG161">
        <v>0</v>
      </c>
      <c r="FH161">
        <v>0</v>
      </c>
      <c r="FI161">
        <v>0</v>
      </c>
      <c r="FJ161">
        <v>0</v>
      </c>
      <c r="FK161">
        <v>1</v>
      </c>
      <c r="FL161">
        <v>1</v>
      </c>
      <c r="FM161">
        <v>0</v>
      </c>
      <c r="FN161">
        <v>1</v>
      </c>
      <c r="FO161">
        <v>1</v>
      </c>
      <c r="FP161">
        <v>1</v>
      </c>
      <c r="FQ161">
        <v>1</v>
      </c>
      <c r="FR161">
        <v>0</v>
      </c>
      <c r="FS161">
        <v>0</v>
      </c>
      <c r="FT161">
        <v>0</v>
      </c>
      <c r="FU161">
        <v>1</v>
      </c>
      <c r="FV161">
        <v>1</v>
      </c>
      <c r="FW161">
        <v>0</v>
      </c>
      <c r="FX161">
        <v>1</v>
      </c>
      <c r="FY161">
        <v>1</v>
      </c>
      <c r="FZ161">
        <v>0</v>
      </c>
      <c r="GA161">
        <v>1</v>
      </c>
      <c r="GB161">
        <v>0</v>
      </c>
      <c r="GC161">
        <v>0</v>
      </c>
      <c r="GD161">
        <v>0</v>
      </c>
      <c r="GE161">
        <v>0</v>
      </c>
      <c r="GF161">
        <v>0</v>
      </c>
      <c r="GG161">
        <v>0</v>
      </c>
      <c r="GH161">
        <v>0</v>
      </c>
      <c r="GI161">
        <v>0</v>
      </c>
      <c r="GJ161">
        <v>0</v>
      </c>
      <c r="GK161">
        <v>0</v>
      </c>
      <c r="GL161">
        <v>0</v>
      </c>
      <c r="GM161">
        <v>0</v>
      </c>
      <c r="GN161">
        <v>1</v>
      </c>
      <c r="GO161">
        <v>1</v>
      </c>
      <c r="GP161">
        <v>0</v>
      </c>
      <c r="GQ161">
        <v>0</v>
      </c>
      <c r="GR161">
        <v>0</v>
      </c>
      <c r="GS161">
        <v>0</v>
      </c>
      <c r="GT161">
        <v>0</v>
      </c>
      <c r="GU161">
        <v>0</v>
      </c>
      <c r="GV161">
        <v>0</v>
      </c>
      <c r="GW161">
        <v>0</v>
      </c>
      <c r="GX161">
        <v>0</v>
      </c>
      <c r="GY161">
        <v>0</v>
      </c>
      <c r="GZ161">
        <v>0</v>
      </c>
      <c r="HA161">
        <v>0</v>
      </c>
      <c r="HB161">
        <v>1</v>
      </c>
      <c r="HC161">
        <v>0</v>
      </c>
      <c r="HD161">
        <v>1</v>
      </c>
      <c r="HE161">
        <v>0</v>
      </c>
      <c r="HF161">
        <v>0</v>
      </c>
      <c r="HG161">
        <v>0</v>
      </c>
      <c r="HH161">
        <v>1</v>
      </c>
      <c r="HI161">
        <v>0</v>
      </c>
      <c r="HJ161">
        <v>1</v>
      </c>
      <c r="HK161">
        <v>1</v>
      </c>
      <c r="HL161">
        <v>1</v>
      </c>
      <c r="HM161">
        <v>0</v>
      </c>
      <c r="HN161">
        <v>0</v>
      </c>
    </row>
    <row r="162" spans="1:222" x14ac:dyDescent="0.35">
      <c r="A162" t="s">
        <v>252</v>
      </c>
      <c r="B162" s="1">
        <v>42937</v>
      </c>
      <c r="C162" s="1">
        <v>43115</v>
      </c>
      <c r="D162">
        <v>2</v>
      </c>
      <c r="E162">
        <v>0</v>
      </c>
      <c r="F162">
        <v>1</v>
      </c>
      <c r="G162">
        <v>1</v>
      </c>
      <c r="H162">
        <v>1</v>
      </c>
      <c r="I162">
        <v>1</v>
      </c>
      <c r="J162">
        <v>1</v>
      </c>
      <c r="K162">
        <v>1</v>
      </c>
      <c r="L162">
        <v>1</v>
      </c>
      <c r="M162">
        <v>0</v>
      </c>
      <c r="N162">
        <v>0</v>
      </c>
      <c r="O162">
        <v>0</v>
      </c>
      <c r="P162">
        <v>0</v>
      </c>
      <c r="Q162">
        <v>0</v>
      </c>
      <c r="R162">
        <v>1</v>
      </c>
      <c r="S162">
        <v>1</v>
      </c>
      <c r="T162">
        <v>1</v>
      </c>
      <c r="U162">
        <v>1</v>
      </c>
      <c r="V162">
        <v>1</v>
      </c>
      <c r="W162">
        <v>0</v>
      </c>
      <c r="X162">
        <v>0</v>
      </c>
      <c r="Y162">
        <v>0</v>
      </c>
      <c r="Z162">
        <v>0</v>
      </c>
      <c r="AA162">
        <v>1</v>
      </c>
      <c r="AB162">
        <v>1</v>
      </c>
      <c r="AC162">
        <v>1</v>
      </c>
      <c r="AD162">
        <v>1</v>
      </c>
      <c r="AE162">
        <v>0</v>
      </c>
      <c r="AF162">
        <v>0</v>
      </c>
      <c r="AG162">
        <v>0</v>
      </c>
      <c r="AH162">
        <v>0</v>
      </c>
      <c r="AI162">
        <v>0</v>
      </c>
      <c r="AJ162">
        <v>0</v>
      </c>
      <c r="AK162">
        <v>0</v>
      </c>
      <c r="AL162">
        <v>0</v>
      </c>
      <c r="AM162">
        <v>0</v>
      </c>
      <c r="AN162">
        <v>0</v>
      </c>
      <c r="AO162">
        <v>0</v>
      </c>
      <c r="AP162">
        <v>0</v>
      </c>
      <c r="AQ162">
        <v>0</v>
      </c>
      <c r="AR162">
        <v>0</v>
      </c>
      <c r="AS162">
        <v>0</v>
      </c>
      <c r="AT162">
        <v>1</v>
      </c>
      <c r="AU162">
        <v>0</v>
      </c>
      <c r="AV162">
        <v>0</v>
      </c>
      <c r="AW162">
        <v>0</v>
      </c>
      <c r="AX162">
        <v>0</v>
      </c>
      <c r="AY162">
        <v>0</v>
      </c>
      <c r="AZ162">
        <v>0</v>
      </c>
      <c r="BA162">
        <v>0</v>
      </c>
      <c r="BB162">
        <v>1</v>
      </c>
      <c r="BC162">
        <v>1</v>
      </c>
      <c r="BD162">
        <v>0</v>
      </c>
      <c r="BE162">
        <v>1</v>
      </c>
      <c r="BF162">
        <v>1</v>
      </c>
      <c r="BG162">
        <v>1</v>
      </c>
      <c r="BH162">
        <v>1</v>
      </c>
      <c r="BI162">
        <v>0</v>
      </c>
      <c r="BJ162">
        <v>0</v>
      </c>
      <c r="BK162">
        <v>0</v>
      </c>
      <c r="BL162">
        <v>1</v>
      </c>
      <c r="BM162">
        <v>1</v>
      </c>
      <c r="BN162">
        <v>0</v>
      </c>
      <c r="BO162">
        <v>1</v>
      </c>
      <c r="BP162">
        <v>1</v>
      </c>
      <c r="BQ162">
        <v>1</v>
      </c>
      <c r="BR162">
        <v>0</v>
      </c>
      <c r="BS162">
        <v>0</v>
      </c>
      <c r="BT162">
        <v>0</v>
      </c>
      <c r="BU162">
        <v>0</v>
      </c>
      <c r="BV162">
        <v>0</v>
      </c>
      <c r="BW162">
        <v>0</v>
      </c>
      <c r="BX162">
        <v>0</v>
      </c>
      <c r="BY162">
        <v>0</v>
      </c>
      <c r="BZ162">
        <v>0</v>
      </c>
      <c r="CA162">
        <v>0</v>
      </c>
      <c r="CB162">
        <v>0</v>
      </c>
      <c r="CC162">
        <v>0</v>
      </c>
      <c r="CD162">
        <v>0</v>
      </c>
      <c r="CE162">
        <v>1</v>
      </c>
      <c r="CF162">
        <v>1</v>
      </c>
      <c r="CG162">
        <v>0</v>
      </c>
      <c r="CH162">
        <v>0</v>
      </c>
      <c r="CI162">
        <v>0</v>
      </c>
      <c r="CJ162">
        <v>0</v>
      </c>
      <c r="CK162">
        <v>0</v>
      </c>
      <c r="CL162">
        <v>0</v>
      </c>
      <c r="CM162">
        <v>0</v>
      </c>
      <c r="CN162">
        <v>0</v>
      </c>
      <c r="CO162">
        <v>0</v>
      </c>
      <c r="CP162">
        <v>0</v>
      </c>
      <c r="CQ162">
        <v>0</v>
      </c>
      <c r="CR162">
        <v>0</v>
      </c>
      <c r="CS162">
        <v>1</v>
      </c>
      <c r="CT162">
        <v>0</v>
      </c>
      <c r="CU162">
        <v>1</v>
      </c>
      <c r="CV162">
        <v>0</v>
      </c>
      <c r="CW162">
        <v>0</v>
      </c>
      <c r="CX162">
        <v>0</v>
      </c>
      <c r="CY162">
        <v>1</v>
      </c>
      <c r="CZ162">
        <v>0</v>
      </c>
      <c r="DA162">
        <v>1</v>
      </c>
      <c r="DB162">
        <v>1</v>
      </c>
      <c r="DC162">
        <v>1</v>
      </c>
      <c r="DD162">
        <v>0</v>
      </c>
      <c r="DE162">
        <v>1</v>
      </c>
      <c r="DF162">
        <v>1</v>
      </c>
      <c r="DG162">
        <v>1</v>
      </c>
      <c r="DH162">
        <v>1</v>
      </c>
      <c r="DI162">
        <v>1</v>
      </c>
      <c r="DJ162">
        <v>1</v>
      </c>
      <c r="DK162">
        <v>1</v>
      </c>
      <c r="DL162">
        <v>0</v>
      </c>
      <c r="DM162">
        <v>0</v>
      </c>
      <c r="DN162">
        <v>0</v>
      </c>
      <c r="DO162">
        <v>0</v>
      </c>
      <c r="DP162">
        <v>0</v>
      </c>
      <c r="DQ162">
        <v>0</v>
      </c>
      <c r="DR162">
        <v>0</v>
      </c>
      <c r="DS162">
        <v>0</v>
      </c>
      <c r="DT162">
        <v>0</v>
      </c>
      <c r="DU162">
        <v>0</v>
      </c>
      <c r="DV162">
        <v>0</v>
      </c>
      <c r="DW162">
        <v>0</v>
      </c>
      <c r="DX162">
        <v>0</v>
      </c>
      <c r="DY162">
        <v>1</v>
      </c>
      <c r="DZ162">
        <v>0</v>
      </c>
      <c r="EA162">
        <v>0</v>
      </c>
      <c r="EB162">
        <v>0</v>
      </c>
      <c r="EC162">
        <v>1</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1</v>
      </c>
      <c r="EX162">
        <v>1</v>
      </c>
      <c r="EY162">
        <v>0</v>
      </c>
      <c r="EZ162">
        <v>0</v>
      </c>
      <c r="FA162">
        <v>0</v>
      </c>
      <c r="FB162">
        <v>0</v>
      </c>
      <c r="FC162">
        <v>1</v>
      </c>
      <c r="FD162">
        <v>0</v>
      </c>
      <c r="FE162">
        <v>0</v>
      </c>
      <c r="FF162">
        <v>0</v>
      </c>
      <c r="FG162">
        <v>0</v>
      </c>
      <c r="FH162">
        <v>0</v>
      </c>
      <c r="FI162">
        <v>0</v>
      </c>
      <c r="FJ162">
        <v>0</v>
      </c>
      <c r="FK162">
        <v>1</v>
      </c>
      <c r="FL162">
        <v>1</v>
      </c>
      <c r="FM162">
        <v>0</v>
      </c>
      <c r="FN162">
        <v>1</v>
      </c>
      <c r="FO162">
        <v>1</v>
      </c>
      <c r="FP162">
        <v>1</v>
      </c>
      <c r="FQ162">
        <v>1</v>
      </c>
      <c r="FR162">
        <v>0</v>
      </c>
      <c r="FS162">
        <v>0</v>
      </c>
      <c r="FT162">
        <v>0</v>
      </c>
      <c r="FU162">
        <v>1</v>
      </c>
      <c r="FV162">
        <v>1</v>
      </c>
      <c r="FW162">
        <v>0</v>
      </c>
      <c r="FX162">
        <v>1</v>
      </c>
      <c r="FY162">
        <v>1</v>
      </c>
      <c r="FZ162">
        <v>0</v>
      </c>
      <c r="GA162">
        <v>1</v>
      </c>
      <c r="GB162">
        <v>0</v>
      </c>
      <c r="GC162">
        <v>0</v>
      </c>
      <c r="GD162">
        <v>0</v>
      </c>
      <c r="GE162">
        <v>0</v>
      </c>
      <c r="GF162">
        <v>0</v>
      </c>
      <c r="GG162">
        <v>0</v>
      </c>
      <c r="GH162">
        <v>0</v>
      </c>
      <c r="GI162">
        <v>0</v>
      </c>
      <c r="GJ162">
        <v>0</v>
      </c>
      <c r="GK162">
        <v>0</v>
      </c>
      <c r="GL162">
        <v>0</v>
      </c>
      <c r="GM162">
        <v>0</v>
      </c>
      <c r="GN162">
        <v>1</v>
      </c>
      <c r="GO162">
        <v>1</v>
      </c>
      <c r="GP162">
        <v>0</v>
      </c>
      <c r="GQ162">
        <v>0</v>
      </c>
      <c r="GR162">
        <v>0</v>
      </c>
      <c r="GS162">
        <v>0</v>
      </c>
      <c r="GT162">
        <v>0</v>
      </c>
      <c r="GU162">
        <v>0</v>
      </c>
      <c r="GV162">
        <v>0</v>
      </c>
      <c r="GW162">
        <v>0</v>
      </c>
      <c r="GX162">
        <v>0</v>
      </c>
      <c r="GY162">
        <v>0</v>
      </c>
      <c r="GZ162">
        <v>0</v>
      </c>
      <c r="HA162">
        <v>0</v>
      </c>
      <c r="HB162">
        <v>1</v>
      </c>
      <c r="HC162">
        <v>0</v>
      </c>
      <c r="HD162">
        <v>1</v>
      </c>
      <c r="HE162">
        <v>0</v>
      </c>
      <c r="HF162">
        <v>0</v>
      </c>
      <c r="HG162">
        <v>0</v>
      </c>
      <c r="HH162">
        <v>1</v>
      </c>
      <c r="HI162">
        <v>0</v>
      </c>
      <c r="HJ162">
        <v>1</v>
      </c>
      <c r="HK162">
        <v>1</v>
      </c>
      <c r="HL162">
        <v>1</v>
      </c>
      <c r="HM162">
        <v>0</v>
      </c>
      <c r="HN162">
        <v>0</v>
      </c>
    </row>
    <row r="163" spans="1:222" x14ac:dyDescent="0.35">
      <c r="A163" t="s">
        <v>252</v>
      </c>
      <c r="B163" s="1">
        <v>43116</v>
      </c>
      <c r="C163" s="1">
        <v>43424</v>
      </c>
      <c r="D163">
        <v>2</v>
      </c>
      <c r="E163">
        <v>0</v>
      </c>
      <c r="F163">
        <v>1</v>
      </c>
      <c r="G163">
        <v>1</v>
      </c>
      <c r="H163">
        <v>1</v>
      </c>
      <c r="I163">
        <v>1</v>
      </c>
      <c r="J163">
        <v>1</v>
      </c>
      <c r="K163">
        <v>1</v>
      </c>
      <c r="L163">
        <v>1</v>
      </c>
      <c r="M163">
        <v>0</v>
      </c>
      <c r="N163">
        <v>0</v>
      </c>
      <c r="O163">
        <v>0</v>
      </c>
      <c r="P163">
        <v>0</v>
      </c>
      <c r="Q163">
        <v>0</v>
      </c>
      <c r="R163">
        <v>1</v>
      </c>
      <c r="S163">
        <v>1</v>
      </c>
      <c r="T163">
        <v>1</v>
      </c>
      <c r="U163">
        <v>1</v>
      </c>
      <c r="V163">
        <v>0</v>
      </c>
      <c r="W163">
        <v>0</v>
      </c>
      <c r="X163">
        <v>0</v>
      </c>
      <c r="Y163">
        <v>0</v>
      </c>
      <c r="Z163">
        <v>0</v>
      </c>
      <c r="AA163">
        <v>1</v>
      </c>
      <c r="AB163">
        <v>1</v>
      </c>
      <c r="AC163">
        <v>1</v>
      </c>
      <c r="AD163">
        <v>1</v>
      </c>
      <c r="AE163">
        <v>0</v>
      </c>
      <c r="AF163">
        <v>0</v>
      </c>
      <c r="AG163">
        <v>0</v>
      </c>
      <c r="AH163">
        <v>0</v>
      </c>
      <c r="AI163">
        <v>0</v>
      </c>
      <c r="AJ163">
        <v>0</v>
      </c>
      <c r="AK163">
        <v>0</v>
      </c>
      <c r="AL163">
        <v>0</v>
      </c>
      <c r="AM163">
        <v>0</v>
      </c>
      <c r="AN163">
        <v>0</v>
      </c>
      <c r="AO163">
        <v>0</v>
      </c>
      <c r="AP163">
        <v>0</v>
      </c>
      <c r="AQ163">
        <v>0</v>
      </c>
      <c r="AR163">
        <v>0</v>
      </c>
      <c r="AS163">
        <v>0</v>
      </c>
      <c r="AT163">
        <v>1</v>
      </c>
      <c r="AU163">
        <v>1</v>
      </c>
      <c r="AV163">
        <v>1</v>
      </c>
      <c r="AW163">
        <v>1</v>
      </c>
      <c r="AX163">
        <v>1</v>
      </c>
      <c r="AY163">
        <v>0</v>
      </c>
      <c r="AZ163">
        <v>0</v>
      </c>
      <c r="BA163">
        <v>1</v>
      </c>
      <c r="BB163">
        <v>1</v>
      </c>
      <c r="BC163">
        <v>1</v>
      </c>
      <c r="BD163">
        <v>0</v>
      </c>
      <c r="BE163">
        <v>1</v>
      </c>
      <c r="BF163">
        <v>1</v>
      </c>
      <c r="BG163">
        <v>1</v>
      </c>
      <c r="BH163">
        <v>1</v>
      </c>
      <c r="BI163">
        <v>0</v>
      </c>
      <c r="BJ163">
        <v>0</v>
      </c>
      <c r="BK163">
        <v>0</v>
      </c>
      <c r="BL163">
        <v>1</v>
      </c>
      <c r="BM163">
        <v>1</v>
      </c>
      <c r="BN163">
        <v>0</v>
      </c>
      <c r="BO163">
        <v>1</v>
      </c>
      <c r="BP163">
        <v>1</v>
      </c>
      <c r="BQ163">
        <v>1</v>
      </c>
      <c r="BR163">
        <v>0</v>
      </c>
      <c r="BS163">
        <v>0</v>
      </c>
      <c r="BT163">
        <v>0</v>
      </c>
      <c r="BU163">
        <v>0</v>
      </c>
      <c r="BV163">
        <v>0</v>
      </c>
      <c r="BW163">
        <v>0</v>
      </c>
      <c r="BX163">
        <v>0</v>
      </c>
      <c r="BY163">
        <v>0</v>
      </c>
      <c r="BZ163">
        <v>0</v>
      </c>
      <c r="CA163">
        <v>0</v>
      </c>
      <c r="CB163">
        <v>0</v>
      </c>
      <c r="CC163">
        <v>0</v>
      </c>
      <c r="CD163">
        <v>0</v>
      </c>
      <c r="CE163">
        <v>1</v>
      </c>
      <c r="CF163">
        <v>1</v>
      </c>
      <c r="CG163">
        <v>0</v>
      </c>
      <c r="CH163">
        <v>0</v>
      </c>
      <c r="CI163">
        <v>0</v>
      </c>
      <c r="CJ163">
        <v>0</v>
      </c>
      <c r="CK163">
        <v>0</v>
      </c>
      <c r="CL163">
        <v>0</v>
      </c>
      <c r="CM163">
        <v>0</v>
      </c>
      <c r="CN163">
        <v>0</v>
      </c>
      <c r="CO163">
        <v>0</v>
      </c>
      <c r="CP163">
        <v>0</v>
      </c>
      <c r="CQ163">
        <v>0</v>
      </c>
      <c r="CR163">
        <v>0</v>
      </c>
      <c r="CS163">
        <v>1</v>
      </c>
      <c r="CT163">
        <v>0</v>
      </c>
      <c r="CU163">
        <v>1</v>
      </c>
      <c r="CV163">
        <v>0</v>
      </c>
      <c r="CW163">
        <v>0</v>
      </c>
      <c r="CX163">
        <v>0</v>
      </c>
      <c r="CY163">
        <v>1</v>
      </c>
      <c r="CZ163">
        <v>0</v>
      </c>
      <c r="DA163">
        <v>1</v>
      </c>
      <c r="DB163">
        <v>1</v>
      </c>
      <c r="DC163">
        <v>1</v>
      </c>
      <c r="DD163">
        <v>0</v>
      </c>
      <c r="DE163">
        <v>1</v>
      </c>
      <c r="DF163">
        <v>1</v>
      </c>
      <c r="DG163">
        <v>1</v>
      </c>
      <c r="DH163">
        <v>1</v>
      </c>
      <c r="DI163">
        <v>1</v>
      </c>
      <c r="DJ163">
        <v>1</v>
      </c>
      <c r="DK163">
        <v>1</v>
      </c>
      <c r="DL163">
        <v>0</v>
      </c>
      <c r="DM163">
        <v>0</v>
      </c>
      <c r="DN163">
        <v>0</v>
      </c>
      <c r="DO163">
        <v>0</v>
      </c>
      <c r="DP163">
        <v>0</v>
      </c>
      <c r="DQ163">
        <v>0</v>
      </c>
      <c r="DR163">
        <v>0</v>
      </c>
      <c r="DS163">
        <v>0</v>
      </c>
      <c r="DT163">
        <v>0</v>
      </c>
      <c r="DU163">
        <v>0</v>
      </c>
      <c r="DV163">
        <v>0</v>
      </c>
      <c r="DW163">
        <v>0</v>
      </c>
      <c r="DX163">
        <v>0</v>
      </c>
      <c r="DY163">
        <v>1</v>
      </c>
      <c r="DZ163">
        <v>0</v>
      </c>
      <c r="EA163">
        <v>0</v>
      </c>
      <c r="EB163">
        <v>0</v>
      </c>
      <c r="EC163">
        <v>1</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1</v>
      </c>
      <c r="EX163">
        <v>1</v>
      </c>
      <c r="EY163">
        <v>0</v>
      </c>
      <c r="EZ163">
        <v>0</v>
      </c>
      <c r="FA163">
        <v>0</v>
      </c>
      <c r="FB163">
        <v>0</v>
      </c>
      <c r="FC163">
        <v>1</v>
      </c>
      <c r="FD163">
        <v>1</v>
      </c>
      <c r="FE163">
        <v>1</v>
      </c>
      <c r="FF163">
        <v>1</v>
      </c>
      <c r="FG163">
        <v>1</v>
      </c>
      <c r="FH163">
        <v>0</v>
      </c>
      <c r="FI163">
        <v>0</v>
      </c>
      <c r="FJ163">
        <v>1</v>
      </c>
      <c r="FK163">
        <v>1</v>
      </c>
      <c r="FL163">
        <v>1</v>
      </c>
      <c r="FM163">
        <v>0</v>
      </c>
      <c r="FN163">
        <v>1</v>
      </c>
      <c r="FO163">
        <v>1</v>
      </c>
      <c r="FP163">
        <v>1</v>
      </c>
      <c r="FQ163">
        <v>1</v>
      </c>
      <c r="FR163">
        <v>0</v>
      </c>
      <c r="FS163">
        <v>0</v>
      </c>
      <c r="FT163">
        <v>0</v>
      </c>
      <c r="FU163">
        <v>1</v>
      </c>
      <c r="FV163">
        <v>1</v>
      </c>
      <c r="FW163">
        <v>0</v>
      </c>
      <c r="FX163">
        <v>1</v>
      </c>
      <c r="FY163">
        <v>1</v>
      </c>
      <c r="FZ163">
        <v>0</v>
      </c>
      <c r="GA163">
        <v>1</v>
      </c>
      <c r="GB163">
        <v>0</v>
      </c>
      <c r="GC163">
        <v>0</v>
      </c>
      <c r="GD163">
        <v>0</v>
      </c>
      <c r="GE163">
        <v>0</v>
      </c>
      <c r="GF163">
        <v>0</v>
      </c>
      <c r="GG163">
        <v>0</v>
      </c>
      <c r="GH163">
        <v>0</v>
      </c>
      <c r="GI163">
        <v>0</v>
      </c>
      <c r="GJ163">
        <v>0</v>
      </c>
      <c r="GK163">
        <v>0</v>
      </c>
      <c r="GL163">
        <v>0</v>
      </c>
      <c r="GM163">
        <v>0</v>
      </c>
      <c r="GN163">
        <v>1</v>
      </c>
      <c r="GO163">
        <v>1</v>
      </c>
      <c r="GP163">
        <v>0</v>
      </c>
      <c r="GQ163">
        <v>0</v>
      </c>
      <c r="GR163">
        <v>0</v>
      </c>
      <c r="GS163">
        <v>0</v>
      </c>
      <c r="GT163">
        <v>0</v>
      </c>
      <c r="GU163">
        <v>0</v>
      </c>
      <c r="GV163">
        <v>0</v>
      </c>
      <c r="GW163">
        <v>0</v>
      </c>
      <c r="GX163">
        <v>0</v>
      </c>
      <c r="GY163">
        <v>0</v>
      </c>
      <c r="GZ163">
        <v>0</v>
      </c>
      <c r="HA163">
        <v>0</v>
      </c>
      <c r="HB163">
        <v>1</v>
      </c>
      <c r="HC163">
        <v>0</v>
      </c>
      <c r="HD163">
        <v>1</v>
      </c>
      <c r="HE163">
        <v>0</v>
      </c>
      <c r="HF163">
        <v>0</v>
      </c>
      <c r="HG163">
        <v>0</v>
      </c>
      <c r="HH163">
        <v>1</v>
      </c>
      <c r="HI163">
        <v>0</v>
      </c>
      <c r="HJ163">
        <v>1</v>
      </c>
      <c r="HK163">
        <v>1</v>
      </c>
      <c r="HL163">
        <v>1</v>
      </c>
      <c r="HM163">
        <v>0</v>
      </c>
      <c r="HN163">
        <v>0</v>
      </c>
    </row>
    <row r="164" spans="1:222" x14ac:dyDescent="0.35">
      <c r="A164" t="s">
        <v>252</v>
      </c>
      <c r="B164" s="1">
        <v>43425</v>
      </c>
      <c r="C164" s="1">
        <v>43685</v>
      </c>
      <c r="D164">
        <v>2</v>
      </c>
      <c r="E164">
        <v>0</v>
      </c>
      <c r="F164">
        <v>1</v>
      </c>
      <c r="G164">
        <v>1</v>
      </c>
      <c r="H164">
        <v>1</v>
      </c>
      <c r="I164">
        <v>1</v>
      </c>
      <c r="J164">
        <v>1</v>
      </c>
      <c r="K164">
        <v>1</v>
      </c>
      <c r="L164">
        <v>1</v>
      </c>
      <c r="M164">
        <v>0</v>
      </c>
      <c r="N164">
        <v>0</v>
      </c>
      <c r="O164">
        <v>0</v>
      </c>
      <c r="P164">
        <v>0</v>
      </c>
      <c r="Q164">
        <v>0</v>
      </c>
      <c r="R164">
        <v>1</v>
      </c>
      <c r="S164">
        <v>1</v>
      </c>
      <c r="T164">
        <v>1</v>
      </c>
      <c r="U164">
        <v>1</v>
      </c>
      <c r="V164">
        <v>0</v>
      </c>
      <c r="W164">
        <v>0</v>
      </c>
      <c r="X164">
        <v>0</v>
      </c>
      <c r="Y164">
        <v>0</v>
      </c>
      <c r="Z164">
        <v>0</v>
      </c>
      <c r="AA164">
        <v>1</v>
      </c>
      <c r="AB164">
        <v>1</v>
      </c>
      <c r="AC164">
        <v>1</v>
      </c>
      <c r="AD164">
        <v>1</v>
      </c>
      <c r="AE164">
        <v>0</v>
      </c>
      <c r="AF164">
        <v>0</v>
      </c>
      <c r="AG164">
        <v>0</v>
      </c>
      <c r="AH164">
        <v>0</v>
      </c>
      <c r="AI164">
        <v>0</v>
      </c>
      <c r="AJ164">
        <v>0</v>
      </c>
      <c r="AK164">
        <v>0</v>
      </c>
      <c r="AL164">
        <v>0</v>
      </c>
      <c r="AM164">
        <v>0</v>
      </c>
      <c r="AN164">
        <v>0</v>
      </c>
      <c r="AO164">
        <v>0</v>
      </c>
      <c r="AP164">
        <v>0</v>
      </c>
      <c r="AQ164">
        <v>0</v>
      </c>
      <c r="AR164">
        <v>0</v>
      </c>
      <c r="AS164">
        <v>0</v>
      </c>
      <c r="AT164">
        <v>1</v>
      </c>
      <c r="AU164">
        <v>1</v>
      </c>
      <c r="AV164">
        <v>1</v>
      </c>
      <c r="AW164">
        <v>1</v>
      </c>
      <c r="AX164">
        <v>1</v>
      </c>
      <c r="AY164">
        <v>0</v>
      </c>
      <c r="AZ164">
        <v>0</v>
      </c>
      <c r="BA164">
        <v>1</v>
      </c>
      <c r="BB164">
        <v>1</v>
      </c>
      <c r="BC164">
        <v>1</v>
      </c>
      <c r="BD164">
        <v>0</v>
      </c>
      <c r="BE164">
        <v>1</v>
      </c>
      <c r="BF164">
        <v>1</v>
      </c>
      <c r="BG164">
        <v>1</v>
      </c>
      <c r="BH164">
        <v>1</v>
      </c>
      <c r="BI164">
        <v>0</v>
      </c>
      <c r="BJ164">
        <v>0</v>
      </c>
      <c r="BK164">
        <v>0</v>
      </c>
      <c r="BL164">
        <v>1</v>
      </c>
      <c r="BM164">
        <v>1</v>
      </c>
      <c r="BN164">
        <v>0</v>
      </c>
      <c r="BO164">
        <v>1</v>
      </c>
      <c r="BP164">
        <v>1</v>
      </c>
      <c r="BQ164">
        <v>1</v>
      </c>
      <c r="BR164">
        <v>0</v>
      </c>
      <c r="BS164">
        <v>0</v>
      </c>
      <c r="BT164">
        <v>0</v>
      </c>
      <c r="BU164">
        <v>0</v>
      </c>
      <c r="BV164">
        <v>0</v>
      </c>
      <c r="BW164">
        <v>0</v>
      </c>
      <c r="BX164">
        <v>0</v>
      </c>
      <c r="BY164">
        <v>0</v>
      </c>
      <c r="BZ164">
        <v>0</v>
      </c>
      <c r="CA164">
        <v>0</v>
      </c>
      <c r="CB164">
        <v>0</v>
      </c>
      <c r="CC164">
        <v>0</v>
      </c>
      <c r="CD164">
        <v>0</v>
      </c>
      <c r="CE164">
        <v>1</v>
      </c>
      <c r="CF164">
        <v>1</v>
      </c>
      <c r="CG164">
        <v>0</v>
      </c>
      <c r="CH164">
        <v>0</v>
      </c>
      <c r="CI164">
        <v>0</v>
      </c>
      <c r="CJ164">
        <v>0</v>
      </c>
      <c r="CK164">
        <v>0</v>
      </c>
      <c r="CL164">
        <v>0</v>
      </c>
      <c r="CM164">
        <v>0</v>
      </c>
      <c r="CN164">
        <v>0</v>
      </c>
      <c r="CO164">
        <v>0</v>
      </c>
      <c r="CP164">
        <v>0</v>
      </c>
      <c r="CQ164">
        <v>0</v>
      </c>
      <c r="CR164">
        <v>0</v>
      </c>
      <c r="CS164">
        <v>1</v>
      </c>
      <c r="CT164">
        <v>0</v>
      </c>
      <c r="CU164">
        <v>1</v>
      </c>
      <c r="CV164">
        <v>0</v>
      </c>
      <c r="CW164">
        <v>0</v>
      </c>
      <c r="CX164">
        <v>0</v>
      </c>
      <c r="CY164">
        <v>1</v>
      </c>
      <c r="CZ164">
        <v>0</v>
      </c>
      <c r="DA164">
        <v>1</v>
      </c>
      <c r="DB164">
        <v>1</v>
      </c>
      <c r="DC164">
        <v>1</v>
      </c>
      <c r="DD164">
        <v>0</v>
      </c>
      <c r="DE164">
        <v>1</v>
      </c>
      <c r="DF164">
        <v>1</v>
      </c>
      <c r="DG164">
        <v>1</v>
      </c>
      <c r="DH164">
        <v>1</v>
      </c>
      <c r="DI164">
        <v>1</v>
      </c>
      <c r="DJ164">
        <v>1</v>
      </c>
      <c r="DK164">
        <v>1</v>
      </c>
      <c r="DL164">
        <v>0</v>
      </c>
      <c r="DM164">
        <v>0</v>
      </c>
      <c r="DN164">
        <v>0</v>
      </c>
      <c r="DO164">
        <v>0</v>
      </c>
      <c r="DP164">
        <v>0</v>
      </c>
      <c r="DQ164">
        <v>0</v>
      </c>
      <c r="DR164">
        <v>0</v>
      </c>
      <c r="DS164">
        <v>0</v>
      </c>
      <c r="DT164">
        <v>0</v>
      </c>
      <c r="DU164">
        <v>0</v>
      </c>
      <c r="DV164">
        <v>0</v>
      </c>
      <c r="DW164">
        <v>0</v>
      </c>
      <c r="DX164">
        <v>0</v>
      </c>
      <c r="DY164">
        <v>1</v>
      </c>
      <c r="DZ164">
        <v>0</v>
      </c>
      <c r="EA164">
        <v>0</v>
      </c>
      <c r="EB164">
        <v>0</v>
      </c>
      <c r="EC164">
        <v>1</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1</v>
      </c>
      <c r="EX164">
        <v>1</v>
      </c>
      <c r="EY164">
        <v>0</v>
      </c>
      <c r="EZ164">
        <v>0</v>
      </c>
      <c r="FA164">
        <v>0</v>
      </c>
      <c r="FB164">
        <v>0</v>
      </c>
      <c r="FC164">
        <v>1</v>
      </c>
      <c r="FD164">
        <v>1</v>
      </c>
      <c r="FE164">
        <v>1</v>
      </c>
      <c r="FF164">
        <v>1</v>
      </c>
      <c r="FG164">
        <v>1</v>
      </c>
      <c r="FH164">
        <v>0</v>
      </c>
      <c r="FI164">
        <v>0</v>
      </c>
      <c r="FJ164">
        <v>1</v>
      </c>
      <c r="FK164">
        <v>1</v>
      </c>
      <c r="FL164">
        <v>1</v>
      </c>
      <c r="FM164">
        <v>0</v>
      </c>
      <c r="FN164">
        <v>1</v>
      </c>
      <c r="FO164">
        <v>1</v>
      </c>
      <c r="FP164">
        <v>1</v>
      </c>
      <c r="FQ164">
        <v>1</v>
      </c>
      <c r="FR164">
        <v>0</v>
      </c>
      <c r="FS164">
        <v>0</v>
      </c>
      <c r="FT164">
        <v>0</v>
      </c>
      <c r="FU164">
        <v>1</v>
      </c>
      <c r="FV164">
        <v>1</v>
      </c>
      <c r="FW164">
        <v>0</v>
      </c>
      <c r="FX164">
        <v>1</v>
      </c>
      <c r="FY164">
        <v>1</v>
      </c>
      <c r="FZ164">
        <v>0</v>
      </c>
      <c r="GA164">
        <v>1</v>
      </c>
      <c r="GB164">
        <v>0</v>
      </c>
      <c r="GC164">
        <v>0</v>
      </c>
      <c r="GD164">
        <v>0</v>
      </c>
      <c r="GE164">
        <v>0</v>
      </c>
      <c r="GF164">
        <v>0</v>
      </c>
      <c r="GG164">
        <v>0</v>
      </c>
      <c r="GH164">
        <v>0</v>
      </c>
      <c r="GI164">
        <v>0</v>
      </c>
      <c r="GJ164">
        <v>0</v>
      </c>
      <c r="GK164">
        <v>0</v>
      </c>
      <c r="GL164">
        <v>0</v>
      </c>
      <c r="GM164">
        <v>0</v>
      </c>
      <c r="GN164">
        <v>1</v>
      </c>
      <c r="GO164">
        <v>1</v>
      </c>
      <c r="GP164">
        <v>0</v>
      </c>
      <c r="GQ164">
        <v>0</v>
      </c>
      <c r="GR164">
        <v>0</v>
      </c>
      <c r="GS164">
        <v>0</v>
      </c>
      <c r="GT164">
        <v>0</v>
      </c>
      <c r="GU164">
        <v>0</v>
      </c>
      <c r="GV164">
        <v>0</v>
      </c>
      <c r="GW164">
        <v>0</v>
      </c>
      <c r="GX164">
        <v>0</v>
      </c>
      <c r="GY164">
        <v>0</v>
      </c>
      <c r="GZ164">
        <v>0</v>
      </c>
      <c r="HA164">
        <v>0</v>
      </c>
      <c r="HB164">
        <v>1</v>
      </c>
      <c r="HC164">
        <v>0</v>
      </c>
      <c r="HD164">
        <v>1</v>
      </c>
      <c r="HE164">
        <v>0</v>
      </c>
      <c r="HF164">
        <v>0</v>
      </c>
      <c r="HG164">
        <v>0</v>
      </c>
      <c r="HH164">
        <v>1</v>
      </c>
      <c r="HI164">
        <v>0</v>
      </c>
      <c r="HJ164">
        <v>1</v>
      </c>
      <c r="HK164">
        <v>1</v>
      </c>
      <c r="HL164">
        <v>1</v>
      </c>
      <c r="HM164">
        <v>0</v>
      </c>
      <c r="HN164">
        <v>0</v>
      </c>
    </row>
    <row r="165" spans="1:222" x14ac:dyDescent="0.35">
      <c r="A165" t="s">
        <v>252</v>
      </c>
      <c r="B165" s="1">
        <v>43686</v>
      </c>
      <c r="C165" s="1">
        <v>43830</v>
      </c>
      <c r="D165">
        <v>2</v>
      </c>
      <c r="E165">
        <v>0</v>
      </c>
      <c r="F165">
        <v>1</v>
      </c>
      <c r="G165">
        <v>1</v>
      </c>
      <c r="H165">
        <v>1</v>
      </c>
      <c r="I165">
        <v>1</v>
      </c>
      <c r="J165">
        <v>1</v>
      </c>
      <c r="K165">
        <v>1</v>
      </c>
      <c r="L165">
        <v>1</v>
      </c>
      <c r="M165">
        <v>0</v>
      </c>
      <c r="N165">
        <v>0</v>
      </c>
      <c r="O165">
        <v>0</v>
      </c>
      <c r="P165">
        <v>0</v>
      </c>
      <c r="Q165">
        <v>0</v>
      </c>
      <c r="R165">
        <v>1</v>
      </c>
      <c r="S165">
        <v>1</v>
      </c>
      <c r="T165">
        <v>1</v>
      </c>
      <c r="U165">
        <v>1</v>
      </c>
      <c r="V165">
        <v>0</v>
      </c>
      <c r="W165">
        <v>0</v>
      </c>
      <c r="X165">
        <v>0</v>
      </c>
      <c r="Y165">
        <v>0</v>
      </c>
      <c r="Z165">
        <v>0</v>
      </c>
      <c r="AA165">
        <v>1</v>
      </c>
      <c r="AB165">
        <v>1</v>
      </c>
      <c r="AC165">
        <v>1</v>
      </c>
      <c r="AD165">
        <v>1</v>
      </c>
      <c r="AE165">
        <v>0</v>
      </c>
      <c r="AF165">
        <v>0</v>
      </c>
      <c r="AG165">
        <v>0</v>
      </c>
      <c r="AH165">
        <v>0</v>
      </c>
      <c r="AI165">
        <v>0</v>
      </c>
      <c r="AJ165">
        <v>0</v>
      </c>
      <c r="AK165">
        <v>0</v>
      </c>
      <c r="AL165">
        <v>0</v>
      </c>
      <c r="AM165">
        <v>0</v>
      </c>
      <c r="AN165">
        <v>0</v>
      </c>
      <c r="AO165">
        <v>0</v>
      </c>
      <c r="AP165">
        <v>0</v>
      </c>
      <c r="AQ165">
        <v>0</v>
      </c>
      <c r="AR165">
        <v>0</v>
      </c>
      <c r="AS165">
        <v>0</v>
      </c>
      <c r="AT165">
        <v>1</v>
      </c>
      <c r="AU165">
        <v>1</v>
      </c>
      <c r="AV165">
        <v>1</v>
      </c>
      <c r="AW165">
        <v>1</v>
      </c>
      <c r="AX165">
        <v>1</v>
      </c>
      <c r="AY165">
        <v>0</v>
      </c>
      <c r="AZ165">
        <v>0</v>
      </c>
      <c r="BA165">
        <v>1</v>
      </c>
      <c r="BB165">
        <v>1</v>
      </c>
      <c r="BC165">
        <v>1</v>
      </c>
      <c r="BD165">
        <v>0</v>
      </c>
      <c r="BE165">
        <v>1</v>
      </c>
      <c r="BF165">
        <v>1</v>
      </c>
      <c r="BG165">
        <v>1</v>
      </c>
      <c r="BH165">
        <v>1</v>
      </c>
      <c r="BI165">
        <v>0</v>
      </c>
      <c r="BJ165">
        <v>0</v>
      </c>
      <c r="BK165">
        <v>0</v>
      </c>
      <c r="BL165">
        <v>1</v>
      </c>
      <c r="BM165">
        <v>1</v>
      </c>
      <c r="BN165">
        <v>0</v>
      </c>
      <c r="BO165">
        <v>1</v>
      </c>
      <c r="BP165">
        <v>1</v>
      </c>
      <c r="BQ165">
        <v>1</v>
      </c>
      <c r="BR165">
        <v>0</v>
      </c>
      <c r="BS165">
        <v>0</v>
      </c>
      <c r="BT165">
        <v>0</v>
      </c>
      <c r="BU165">
        <v>0</v>
      </c>
      <c r="BV165">
        <v>0</v>
      </c>
      <c r="BW165">
        <v>0</v>
      </c>
      <c r="BX165">
        <v>0</v>
      </c>
      <c r="BY165">
        <v>0</v>
      </c>
      <c r="BZ165">
        <v>0</v>
      </c>
      <c r="CA165">
        <v>0</v>
      </c>
      <c r="CB165">
        <v>0</v>
      </c>
      <c r="CC165">
        <v>0</v>
      </c>
      <c r="CD165">
        <v>0</v>
      </c>
      <c r="CE165">
        <v>1</v>
      </c>
      <c r="CF165">
        <v>1</v>
      </c>
      <c r="CG165">
        <v>0</v>
      </c>
      <c r="CH165">
        <v>0</v>
      </c>
      <c r="CI165">
        <v>0</v>
      </c>
      <c r="CJ165">
        <v>0</v>
      </c>
      <c r="CK165">
        <v>0</v>
      </c>
      <c r="CL165">
        <v>0</v>
      </c>
      <c r="CM165">
        <v>0</v>
      </c>
      <c r="CN165">
        <v>0</v>
      </c>
      <c r="CO165">
        <v>0</v>
      </c>
      <c r="CP165">
        <v>0</v>
      </c>
      <c r="CQ165">
        <v>0</v>
      </c>
      <c r="CR165">
        <v>0</v>
      </c>
      <c r="CS165">
        <v>1</v>
      </c>
      <c r="CT165">
        <v>0</v>
      </c>
      <c r="CU165">
        <v>1</v>
      </c>
      <c r="CV165">
        <v>0</v>
      </c>
      <c r="CW165">
        <v>0</v>
      </c>
      <c r="CX165">
        <v>0</v>
      </c>
      <c r="CY165">
        <v>1</v>
      </c>
      <c r="CZ165">
        <v>0</v>
      </c>
      <c r="DA165">
        <v>1</v>
      </c>
      <c r="DB165">
        <v>1</v>
      </c>
      <c r="DC165">
        <v>1</v>
      </c>
      <c r="DD165">
        <v>0</v>
      </c>
      <c r="DE165">
        <v>1</v>
      </c>
      <c r="DF165">
        <v>1</v>
      </c>
      <c r="DG165">
        <v>1</v>
      </c>
      <c r="DH165">
        <v>1</v>
      </c>
      <c r="DI165">
        <v>1</v>
      </c>
      <c r="DJ165">
        <v>1</v>
      </c>
      <c r="DK165">
        <v>1</v>
      </c>
      <c r="DL165">
        <v>0</v>
      </c>
      <c r="DM165">
        <v>0</v>
      </c>
      <c r="DN165">
        <v>0</v>
      </c>
      <c r="DO165">
        <v>0</v>
      </c>
      <c r="DP165">
        <v>0</v>
      </c>
      <c r="DQ165">
        <v>0</v>
      </c>
      <c r="DR165">
        <v>0</v>
      </c>
      <c r="DS165">
        <v>0</v>
      </c>
      <c r="DT165">
        <v>0</v>
      </c>
      <c r="DU165">
        <v>0</v>
      </c>
      <c r="DV165">
        <v>0</v>
      </c>
      <c r="DW165">
        <v>0</v>
      </c>
      <c r="DX165">
        <v>0</v>
      </c>
      <c r="DY165">
        <v>1</v>
      </c>
      <c r="DZ165">
        <v>0</v>
      </c>
      <c r="EA165">
        <v>0</v>
      </c>
      <c r="EB165">
        <v>0</v>
      </c>
      <c r="EC165">
        <v>1</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1</v>
      </c>
      <c r="EX165">
        <v>1</v>
      </c>
      <c r="EY165">
        <v>0</v>
      </c>
      <c r="EZ165">
        <v>0</v>
      </c>
      <c r="FA165">
        <v>0</v>
      </c>
      <c r="FB165">
        <v>0</v>
      </c>
      <c r="FC165">
        <v>1</v>
      </c>
      <c r="FD165">
        <v>1</v>
      </c>
      <c r="FE165">
        <v>1</v>
      </c>
      <c r="FF165">
        <v>1</v>
      </c>
      <c r="FG165">
        <v>1</v>
      </c>
      <c r="FH165">
        <v>0</v>
      </c>
      <c r="FI165">
        <v>0</v>
      </c>
      <c r="FJ165">
        <v>1</v>
      </c>
      <c r="FK165">
        <v>1</v>
      </c>
      <c r="FL165">
        <v>1</v>
      </c>
      <c r="FM165">
        <v>0</v>
      </c>
      <c r="FN165">
        <v>1</v>
      </c>
      <c r="FO165">
        <v>1</v>
      </c>
      <c r="FP165">
        <v>1</v>
      </c>
      <c r="FQ165">
        <v>1</v>
      </c>
      <c r="FR165">
        <v>0</v>
      </c>
      <c r="FS165">
        <v>0</v>
      </c>
      <c r="FT165">
        <v>0</v>
      </c>
      <c r="FU165">
        <v>1</v>
      </c>
      <c r="FV165">
        <v>1</v>
      </c>
      <c r="FW165">
        <v>0</v>
      </c>
      <c r="FX165">
        <v>1</v>
      </c>
      <c r="FY165">
        <v>1</v>
      </c>
      <c r="FZ165">
        <v>0</v>
      </c>
      <c r="GA165">
        <v>1</v>
      </c>
      <c r="GB165">
        <v>0</v>
      </c>
      <c r="GC165">
        <v>0</v>
      </c>
      <c r="GD165">
        <v>0</v>
      </c>
      <c r="GE165">
        <v>0</v>
      </c>
      <c r="GF165">
        <v>0</v>
      </c>
      <c r="GG165">
        <v>0</v>
      </c>
      <c r="GH165">
        <v>0</v>
      </c>
      <c r="GI165">
        <v>0</v>
      </c>
      <c r="GJ165">
        <v>0</v>
      </c>
      <c r="GK165">
        <v>0</v>
      </c>
      <c r="GL165">
        <v>0</v>
      </c>
      <c r="GM165">
        <v>0</v>
      </c>
      <c r="GN165">
        <v>1</v>
      </c>
      <c r="GO165">
        <v>1</v>
      </c>
      <c r="GP165">
        <v>0</v>
      </c>
      <c r="GQ165">
        <v>0</v>
      </c>
      <c r="GR165">
        <v>0</v>
      </c>
      <c r="GS165">
        <v>0</v>
      </c>
      <c r="GT165">
        <v>0</v>
      </c>
      <c r="GU165">
        <v>0</v>
      </c>
      <c r="GV165">
        <v>0</v>
      </c>
      <c r="GW165">
        <v>0</v>
      </c>
      <c r="GX165">
        <v>0</v>
      </c>
      <c r="GY165">
        <v>0</v>
      </c>
      <c r="GZ165">
        <v>0</v>
      </c>
      <c r="HA165">
        <v>0</v>
      </c>
      <c r="HB165">
        <v>1</v>
      </c>
      <c r="HC165">
        <v>0</v>
      </c>
      <c r="HD165">
        <v>1</v>
      </c>
      <c r="HE165">
        <v>0</v>
      </c>
      <c r="HF165">
        <v>0</v>
      </c>
      <c r="HG165">
        <v>0</v>
      </c>
      <c r="HH165">
        <v>1</v>
      </c>
      <c r="HI165">
        <v>0</v>
      </c>
      <c r="HJ165">
        <v>1</v>
      </c>
      <c r="HK165">
        <v>1</v>
      </c>
      <c r="HL165">
        <v>1</v>
      </c>
      <c r="HM165">
        <v>0</v>
      </c>
      <c r="HN165">
        <v>0</v>
      </c>
    </row>
    <row r="166" spans="1:222" x14ac:dyDescent="0.35">
      <c r="A166" t="s">
        <v>253</v>
      </c>
      <c r="B166" s="1">
        <v>41640</v>
      </c>
      <c r="C166" s="1">
        <v>41752</v>
      </c>
      <c r="D166">
        <v>2</v>
      </c>
      <c r="E166">
        <v>1</v>
      </c>
      <c r="F166">
        <v>1</v>
      </c>
      <c r="G166">
        <v>1</v>
      </c>
      <c r="H166">
        <v>1</v>
      </c>
      <c r="I166">
        <v>1</v>
      </c>
      <c r="J166">
        <v>1</v>
      </c>
      <c r="K166">
        <v>0</v>
      </c>
      <c r="L166">
        <v>1</v>
      </c>
      <c r="M166">
        <v>0</v>
      </c>
      <c r="N166">
        <v>0</v>
      </c>
      <c r="O166">
        <v>0</v>
      </c>
      <c r="P166">
        <v>0</v>
      </c>
      <c r="Q166">
        <v>0</v>
      </c>
      <c r="R166">
        <v>0</v>
      </c>
      <c r="S166">
        <v>1</v>
      </c>
      <c r="T166">
        <v>0</v>
      </c>
      <c r="U166">
        <v>0</v>
      </c>
      <c r="V166">
        <v>0</v>
      </c>
      <c r="W166">
        <v>0</v>
      </c>
      <c r="X166">
        <v>0</v>
      </c>
      <c r="Y166">
        <v>0</v>
      </c>
      <c r="Z166">
        <v>0</v>
      </c>
      <c r="AA166">
        <v>0</v>
      </c>
      <c r="AB166">
        <v>0</v>
      </c>
      <c r="AC166">
        <v>0</v>
      </c>
      <c r="AD166">
        <v>0</v>
      </c>
      <c r="AE166">
        <v>0</v>
      </c>
      <c r="AF166">
        <v>0</v>
      </c>
      <c r="AG166">
        <v>0</v>
      </c>
      <c r="AH166">
        <v>1</v>
      </c>
      <c r="AI166">
        <v>0</v>
      </c>
      <c r="AJ166">
        <v>0</v>
      </c>
      <c r="AK166">
        <v>0</v>
      </c>
      <c r="AL166">
        <v>0</v>
      </c>
      <c r="AM166">
        <v>0</v>
      </c>
      <c r="AN166">
        <v>0</v>
      </c>
      <c r="AO166">
        <v>0</v>
      </c>
      <c r="AP166">
        <v>0</v>
      </c>
      <c r="AQ166">
        <v>0</v>
      </c>
      <c r="AR166">
        <v>0</v>
      </c>
      <c r="AS166">
        <v>1</v>
      </c>
      <c r="AT166">
        <v>1</v>
      </c>
      <c r="AU166">
        <v>0</v>
      </c>
      <c r="AV166">
        <v>0</v>
      </c>
      <c r="AW166">
        <v>0</v>
      </c>
      <c r="AX166">
        <v>0</v>
      </c>
      <c r="AY166">
        <v>1</v>
      </c>
      <c r="AZ166">
        <v>1</v>
      </c>
      <c r="BA166">
        <v>0</v>
      </c>
      <c r="BB166">
        <v>0</v>
      </c>
      <c r="BC166">
        <v>1</v>
      </c>
      <c r="BD166">
        <v>0</v>
      </c>
      <c r="BE166">
        <v>0</v>
      </c>
      <c r="BF166">
        <v>1</v>
      </c>
      <c r="BG166">
        <v>1</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1</v>
      </c>
      <c r="CD166">
        <v>1</v>
      </c>
      <c r="CE166">
        <v>0</v>
      </c>
      <c r="CF166">
        <v>0</v>
      </c>
      <c r="CG166">
        <v>0</v>
      </c>
      <c r="CH166">
        <v>0</v>
      </c>
      <c r="CI166">
        <v>0</v>
      </c>
      <c r="CJ166">
        <v>0</v>
      </c>
      <c r="CK166">
        <v>0</v>
      </c>
      <c r="CL166">
        <v>0</v>
      </c>
      <c r="CM166">
        <v>0</v>
      </c>
      <c r="CN166">
        <v>0</v>
      </c>
      <c r="CO166">
        <v>0</v>
      </c>
      <c r="CP166">
        <v>0</v>
      </c>
      <c r="CQ166">
        <v>0</v>
      </c>
      <c r="CR166">
        <v>0</v>
      </c>
      <c r="CS166">
        <v>1</v>
      </c>
      <c r="CT166">
        <v>0</v>
      </c>
      <c r="CU166">
        <v>1</v>
      </c>
      <c r="CV166">
        <v>0</v>
      </c>
      <c r="CW166">
        <v>0</v>
      </c>
      <c r="CX166">
        <v>0</v>
      </c>
      <c r="CY166">
        <v>0</v>
      </c>
      <c r="CZ166">
        <v>0</v>
      </c>
      <c r="DA166">
        <v>0</v>
      </c>
      <c r="DB166">
        <v>0</v>
      </c>
      <c r="DC166">
        <v>1</v>
      </c>
      <c r="DD166">
        <v>0</v>
      </c>
      <c r="DE166">
        <v>1</v>
      </c>
      <c r="DF166">
        <v>1</v>
      </c>
      <c r="DG166">
        <v>1</v>
      </c>
      <c r="DH166">
        <v>1</v>
      </c>
      <c r="DI166">
        <v>1</v>
      </c>
      <c r="DJ166">
        <v>0</v>
      </c>
      <c r="DK166">
        <v>1</v>
      </c>
      <c r="DL166">
        <v>0</v>
      </c>
      <c r="DM166">
        <v>0</v>
      </c>
      <c r="DN166">
        <v>0</v>
      </c>
      <c r="DO166">
        <v>0</v>
      </c>
      <c r="DP166">
        <v>0</v>
      </c>
      <c r="DQ166">
        <v>1</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1</v>
      </c>
      <c r="EM166">
        <v>0</v>
      </c>
      <c r="EN166">
        <v>0</v>
      </c>
      <c r="EO166">
        <v>0</v>
      </c>
      <c r="EP166">
        <v>0</v>
      </c>
      <c r="EQ166">
        <v>0</v>
      </c>
      <c r="ER166">
        <v>0</v>
      </c>
      <c r="ES166">
        <v>0</v>
      </c>
      <c r="ET166">
        <v>0</v>
      </c>
      <c r="EU166">
        <v>0</v>
      </c>
      <c r="EV166">
        <v>0</v>
      </c>
      <c r="EW166">
        <v>0</v>
      </c>
      <c r="EX166">
        <v>1</v>
      </c>
      <c r="EY166">
        <v>1</v>
      </c>
      <c r="EZ166">
        <v>0</v>
      </c>
      <c r="FA166">
        <v>0</v>
      </c>
      <c r="FB166">
        <v>0</v>
      </c>
      <c r="FC166">
        <v>1</v>
      </c>
      <c r="FD166">
        <v>0</v>
      </c>
      <c r="FE166">
        <v>0</v>
      </c>
      <c r="FF166">
        <v>0</v>
      </c>
      <c r="FG166">
        <v>0</v>
      </c>
      <c r="FH166">
        <v>1</v>
      </c>
      <c r="FI166">
        <v>1</v>
      </c>
      <c r="FJ166">
        <v>0</v>
      </c>
      <c r="FK166">
        <v>0</v>
      </c>
      <c r="FL166">
        <v>1</v>
      </c>
      <c r="FM166">
        <v>0</v>
      </c>
      <c r="FN166">
        <v>0</v>
      </c>
      <c r="FO166">
        <v>1</v>
      </c>
      <c r="FP166">
        <v>1</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1</v>
      </c>
      <c r="GM166">
        <v>1</v>
      </c>
      <c r="GN166">
        <v>0</v>
      </c>
      <c r="GO166">
        <v>0</v>
      </c>
      <c r="GP166">
        <v>0</v>
      </c>
      <c r="GQ166">
        <v>0</v>
      </c>
      <c r="GR166">
        <v>0</v>
      </c>
      <c r="GS166">
        <v>0</v>
      </c>
      <c r="GT166">
        <v>0</v>
      </c>
      <c r="GU166">
        <v>0</v>
      </c>
      <c r="GV166">
        <v>0</v>
      </c>
      <c r="GW166">
        <v>0</v>
      </c>
      <c r="GX166">
        <v>0</v>
      </c>
      <c r="GY166">
        <v>0</v>
      </c>
      <c r="GZ166">
        <v>0</v>
      </c>
      <c r="HA166">
        <v>0</v>
      </c>
      <c r="HB166">
        <v>1</v>
      </c>
      <c r="HC166">
        <v>0</v>
      </c>
      <c r="HD166">
        <v>1</v>
      </c>
      <c r="HE166">
        <v>0</v>
      </c>
      <c r="HF166">
        <v>0</v>
      </c>
      <c r="HG166">
        <v>0</v>
      </c>
      <c r="HH166">
        <v>0</v>
      </c>
      <c r="HI166">
        <v>0</v>
      </c>
      <c r="HJ166">
        <v>0</v>
      </c>
      <c r="HK166">
        <v>0</v>
      </c>
      <c r="HL166">
        <v>1</v>
      </c>
      <c r="HM166">
        <v>0</v>
      </c>
      <c r="HN166">
        <v>0</v>
      </c>
    </row>
    <row r="167" spans="1:222" x14ac:dyDescent="0.35">
      <c r="A167" t="s">
        <v>253</v>
      </c>
      <c r="B167" s="1">
        <v>41753</v>
      </c>
      <c r="C167" s="1">
        <v>42703</v>
      </c>
      <c r="D167">
        <v>2</v>
      </c>
      <c r="E167">
        <v>1</v>
      </c>
      <c r="F167">
        <v>1</v>
      </c>
      <c r="G167">
        <v>1</v>
      </c>
      <c r="H167">
        <v>1</v>
      </c>
      <c r="I167">
        <v>1</v>
      </c>
      <c r="J167">
        <v>1</v>
      </c>
      <c r="K167">
        <v>1</v>
      </c>
      <c r="L167">
        <v>1</v>
      </c>
      <c r="M167">
        <v>0</v>
      </c>
      <c r="N167">
        <v>0</v>
      </c>
      <c r="O167">
        <v>0</v>
      </c>
      <c r="P167">
        <v>0</v>
      </c>
      <c r="Q167">
        <v>0</v>
      </c>
      <c r="R167">
        <v>0</v>
      </c>
      <c r="S167">
        <v>1</v>
      </c>
      <c r="T167">
        <v>0</v>
      </c>
      <c r="U167">
        <v>0</v>
      </c>
      <c r="V167">
        <v>0</v>
      </c>
      <c r="W167">
        <v>0</v>
      </c>
      <c r="X167">
        <v>0</v>
      </c>
      <c r="Y167">
        <v>0</v>
      </c>
      <c r="Z167">
        <v>0</v>
      </c>
      <c r="AA167">
        <v>0</v>
      </c>
      <c r="AB167">
        <v>0</v>
      </c>
      <c r="AC167">
        <v>0</v>
      </c>
      <c r="AD167">
        <v>0</v>
      </c>
      <c r="AE167">
        <v>0</v>
      </c>
      <c r="AF167">
        <v>0</v>
      </c>
      <c r="AG167">
        <v>0</v>
      </c>
      <c r="AH167">
        <v>1</v>
      </c>
      <c r="AI167">
        <v>0</v>
      </c>
      <c r="AJ167">
        <v>0</v>
      </c>
      <c r="AK167">
        <v>0</v>
      </c>
      <c r="AL167">
        <v>0</v>
      </c>
      <c r="AM167">
        <v>0</v>
      </c>
      <c r="AN167">
        <v>0</v>
      </c>
      <c r="AO167">
        <v>0</v>
      </c>
      <c r="AP167">
        <v>0</v>
      </c>
      <c r="AQ167">
        <v>0</v>
      </c>
      <c r="AR167">
        <v>0</v>
      </c>
      <c r="AS167">
        <v>1</v>
      </c>
      <c r="AT167">
        <v>1</v>
      </c>
      <c r="AU167">
        <v>0</v>
      </c>
      <c r="AV167">
        <v>0</v>
      </c>
      <c r="AW167">
        <v>0</v>
      </c>
      <c r="AX167">
        <v>0</v>
      </c>
      <c r="AY167">
        <v>1</v>
      </c>
      <c r="AZ167">
        <v>1</v>
      </c>
      <c r="BA167">
        <v>0</v>
      </c>
      <c r="BB167">
        <v>0</v>
      </c>
      <c r="BC167">
        <v>1</v>
      </c>
      <c r="BD167">
        <v>0</v>
      </c>
      <c r="BE167">
        <v>0</v>
      </c>
      <c r="BF167">
        <v>1</v>
      </c>
      <c r="BG167">
        <v>1</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1</v>
      </c>
      <c r="CD167">
        <v>1</v>
      </c>
      <c r="CE167">
        <v>0</v>
      </c>
      <c r="CF167">
        <v>0</v>
      </c>
      <c r="CG167">
        <v>0</v>
      </c>
      <c r="CH167">
        <v>0</v>
      </c>
      <c r="CI167">
        <v>0</v>
      </c>
      <c r="CJ167">
        <v>0</v>
      </c>
      <c r="CK167">
        <v>0</v>
      </c>
      <c r="CL167">
        <v>0</v>
      </c>
      <c r="CM167">
        <v>0</v>
      </c>
      <c r="CN167">
        <v>0</v>
      </c>
      <c r="CO167">
        <v>0</v>
      </c>
      <c r="CP167">
        <v>0</v>
      </c>
      <c r="CQ167">
        <v>0</v>
      </c>
      <c r="CR167">
        <v>0</v>
      </c>
      <c r="CS167">
        <v>1</v>
      </c>
      <c r="CT167">
        <v>0</v>
      </c>
      <c r="CU167">
        <v>1</v>
      </c>
      <c r="CV167">
        <v>0</v>
      </c>
      <c r="CW167">
        <v>0</v>
      </c>
      <c r="CX167">
        <v>0</v>
      </c>
      <c r="CY167">
        <v>0</v>
      </c>
      <c r="CZ167">
        <v>0</v>
      </c>
      <c r="DA167">
        <v>0</v>
      </c>
      <c r="DB167">
        <v>0</v>
      </c>
      <c r="DC167">
        <v>1</v>
      </c>
      <c r="DD167">
        <v>0</v>
      </c>
      <c r="DE167">
        <v>1</v>
      </c>
      <c r="DF167">
        <v>1</v>
      </c>
      <c r="DG167">
        <v>1</v>
      </c>
      <c r="DH167">
        <v>1</v>
      </c>
      <c r="DI167">
        <v>1</v>
      </c>
      <c r="DJ167">
        <v>1</v>
      </c>
      <c r="DK167">
        <v>1</v>
      </c>
      <c r="DL167">
        <v>0</v>
      </c>
      <c r="DM167">
        <v>0</v>
      </c>
      <c r="DN167">
        <v>0</v>
      </c>
      <c r="DO167">
        <v>0</v>
      </c>
      <c r="DP167">
        <v>0</v>
      </c>
      <c r="DQ167">
        <v>1</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1</v>
      </c>
      <c r="EM167">
        <v>0</v>
      </c>
      <c r="EN167">
        <v>0</v>
      </c>
      <c r="EO167">
        <v>0</v>
      </c>
      <c r="EP167">
        <v>0</v>
      </c>
      <c r="EQ167">
        <v>0</v>
      </c>
      <c r="ER167">
        <v>0</v>
      </c>
      <c r="ES167">
        <v>0</v>
      </c>
      <c r="ET167">
        <v>0</v>
      </c>
      <c r="EU167">
        <v>0</v>
      </c>
      <c r="EV167">
        <v>0</v>
      </c>
      <c r="EW167">
        <v>0</v>
      </c>
      <c r="EX167">
        <v>1</v>
      </c>
      <c r="EY167">
        <v>1</v>
      </c>
      <c r="EZ167">
        <v>0</v>
      </c>
      <c r="FA167">
        <v>0</v>
      </c>
      <c r="FB167">
        <v>0</v>
      </c>
      <c r="FC167">
        <v>1</v>
      </c>
      <c r="FD167">
        <v>0</v>
      </c>
      <c r="FE167">
        <v>0</v>
      </c>
      <c r="FF167">
        <v>0</v>
      </c>
      <c r="FG167">
        <v>0</v>
      </c>
      <c r="FH167">
        <v>1</v>
      </c>
      <c r="FI167">
        <v>1</v>
      </c>
      <c r="FJ167">
        <v>0</v>
      </c>
      <c r="FK167">
        <v>0</v>
      </c>
      <c r="FL167">
        <v>1</v>
      </c>
      <c r="FM167">
        <v>0</v>
      </c>
      <c r="FN167">
        <v>0</v>
      </c>
      <c r="FO167">
        <v>1</v>
      </c>
      <c r="FP167">
        <v>1</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1</v>
      </c>
      <c r="GM167">
        <v>1</v>
      </c>
      <c r="GN167">
        <v>0</v>
      </c>
      <c r="GO167">
        <v>0</v>
      </c>
      <c r="GP167">
        <v>0</v>
      </c>
      <c r="GQ167">
        <v>0</v>
      </c>
      <c r="GR167">
        <v>0</v>
      </c>
      <c r="GS167">
        <v>0</v>
      </c>
      <c r="GT167">
        <v>0</v>
      </c>
      <c r="GU167">
        <v>0</v>
      </c>
      <c r="GV167">
        <v>0</v>
      </c>
      <c r="GW167">
        <v>0</v>
      </c>
      <c r="GX167">
        <v>0</v>
      </c>
      <c r="GY167">
        <v>0</v>
      </c>
      <c r="GZ167">
        <v>0</v>
      </c>
      <c r="HA167">
        <v>0</v>
      </c>
      <c r="HB167">
        <v>1</v>
      </c>
      <c r="HC167">
        <v>0</v>
      </c>
      <c r="HD167">
        <v>1</v>
      </c>
      <c r="HE167">
        <v>0</v>
      </c>
      <c r="HF167">
        <v>0</v>
      </c>
      <c r="HG167">
        <v>0</v>
      </c>
      <c r="HH167">
        <v>0</v>
      </c>
      <c r="HI167">
        <v>0</v>
      </c>
      <c r="HJ167">
        <v>0</v>
      </c>
      <c r="HK167">
        <v>0</v>
      </c>
      <c r="HL167">
        <v>1</v>
      </c>
      <c r="HM167">
        <v>0</v>
      </c>
      <c r="HN167">
        <v>0</v>
      </c>
    </row>
    <row r="168" spans="1:222" x14ac:dyDescent="0.35">
      <c r="A168" t="s">
        <v>253</v>
      </c>
      <c r="B168" s="1">
        <v>42704</v>
      </c>
      <c r="C168" s="1">
        <v>42733</v>
      </c>
      <c r="D168">
        <v>2</v>
      </c>
      <c r="E168">
        <v>1</v>
      </c>
      <c r="F168">
        <v>1</v>
      </c>
      <c r="G168">
        <v>1</v>
      </c>
      <c r="H168">
        <v>1</v>
      </c>
      <c r="I168">
        <v>1</v>
      </c>
      <c r="J168">
        <v>1</v>
      </c>
      <c r="K168">
        <v>1</v>
      </c>
      <c r="L168">
        <v>1</v>
      </c>
      <c r="M168">
        <v>0</v>
      </c>
      <c r="N168">
        <v>0</v>
      </c>
      <c r="O168">
        <v>0</v>
      </c>
      <c r="P168">
        <v>0</v>
      </c>
      <c r="Q168">
        <v>0</v>
      </c>
      <c r="R168">
        <v>0</v>
      </c>
      <c r="S168">
        <v>1</v>
      </c>
      <c r="T168">
        <v>0</v>
      </c>
      <c r="U168">
        <v>0</v>
      </c>
      <c r="V168">
        <v>0</v>
      </c>
      <c r="W168">
        <v>0</v>
      </c>
      <c r="X168">
        <v>0</v>
      </c>
      <c r="Y168">
        <v>0</v>
      </c>
      <c r="Z168">
        <v>0</v>
      </c>
      <c r="AA168">
        <v>0</v>
      </c>
      <c r="AB168">
        <v>0</v>
      </c>
      <c r="AC168">
        <v>0</v>
      </c>
      <c r="AD168">
        <v>0</v>
      </c>
      <c r="AE168">
        <v>0</v>
      </c>
      <c r="AF168">
        <v>0</v>
      </c>
      <c r="AG168">
        <v>0</v>
      </c>
      <c r="AH168">
        <v>1</v>
      </c>
      <c r="AI168">
        <v>0</v>
      </c>
      <c r="AJ168">
        <v>0</v>
      </c>
      <c r="AK168">
        <v>0</v>
      </c>
      <c r="AL168">
        <v>0</v>
      </c>
      <c r="AM168">
        <v>0</v>
      </c>
      <c r="AN168">
        <v>0</v>
      </c>
      <c r="AO168">
        <v>0</v>
      </c>
      <c r="AP168">
        <v>0</v>
      </c>
      <c r="AQ168">
        <v>0</v>
      </c>
      <c r="AR168">
        <v>0</v>
      </c>
      <c r="AS168">
        <v>1</v>
      </c>
      <c r="AT168">
        <v>1</v>
      </c>
      <c r="AU168">
        <v>0</v>
      </c>
      <c r="AV168">
        <v>0</v>
      </c>
      <c r="AW168">
        <v>0</v>
      </c>
      <c r="AX168">
        <v>0</v>
      </c>
      <c r="AY168">
        <v>1</v>
      </c>
      <c r="AZ168">
        <v>1</v>
      </c>
      <c r="BA168">
        <v>0</v>
      </c>
      <c r="BB168">
        <v>0</v>
      </c>
      <c r="BC168">
        <v>1</v>
      </c>
      <c r="BD168">
        <v>0</v>
      </c>
      <c r="BE168">
        <v>0</v>
      </c>
      <c r="BF168">
        <v>1</v>
      </c>
      <c r="BG168">
        <v>1</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1</v>
      </c>
      <c r="CD168">
        <v>1</v>
      </c>
      <c r="CE168">
        <v>0</v>
      </c>
      <c r="CF168">
        <v>0</v>
      </c>
      <c r="CG168">
        <v>0</v>
      </c>
      <c r="CH168">
        <v>0</v>
      </c>
      <c r="CI168">
        <v>0</v>
      </c>
      <c r="CJ168">
        <v>0</v>
      </c>
      <c r="CK168">
        <v>0</v>
      </c>
      <c r="CL168">
        <v>0</v>
      </c>
      <c r="CM168">
        <v>0</v>
      </c>
      <c r="CN168">
        <v>0</v>
      </c>
      <c r="CO168">
        <v>0</v>
      </c>
      <c r="CP168">
        <v>0</v>
      </c>
      <c r="CQ168">
        <v>0</v>
      </c>
      <c r="CR168">
        <v>0</v>
      </c>
      <c r="CS168">
        <v>1</v>
      </c>
      <c r="CT168">
        <v>0</v>
      </c>
      <c r="CU168">
        <v>1</v>
      </c>
      <c r="CV168">
        <v>0</v>
      </c>
      <c r="CW168">
        <v>0</v>
      </c>
      <c r="CX168">
        <v>0</v>
      </c>
      <c r="CY168">
        <v>0</v>
      </c>
      <c r="CZ168">
        <v>0</v>
      </c>
      <c r="DA168">
        <v>0</v>
      </c>
      <c r="DB168">
        <v>0</v>
      </c>
      <c r="DC168">
        <v>1</v>
      </c>
      <c r="DD168">
        <v>0</v>
      </c>
      <c r="DE168">
        <v>1</v>
      </c>
      <c r="DF168">
        <v>1</v>
      </c>
      <c r="DG168">
        <v>1</v>
      </c>
      <c r="DH168">
        <v>1</v>
      </c>
      <c r="DI168">
        <v>1</v>
      </c>
      <c r="DJ168">
        <v>1</v>
      </c>
      <c r="DK168">
        <v>1</v>
      </c>
      <c r="DL168">
        <v>0</v>
      </c>
      <c r="DM168">
        <v>0</v>
      </c>
      <c r="DN168">
        <v>0</v>
      </c>
      <c r="DO168">
        <v>0</v>
      </c>
      <c r="DP168">
        <v>0</v>
      </c>
      <c r="DQ168">
        <v>1</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1</v>
      </c>
      <c r="EM168">
        <v>0</v>
      </c>
      <c r="EN168">
        <v>0</v>
      </c>
      <c r="EO168">
        <v>0</v>
      </c>
      <c r="EP168">
        <v>0</v>
      </c>
      <c r="EQ168">
        <v>0</v>
      </c>
      <c r="ER168">
        <v>0</v>
      </c>
      <c r="ES168">
        <v>0</v>
      </c>
      <c r="ET168">
        <v>0</v>
      </c>
      <c r="EU168">
        <v>0</v>
      </c>
      <c r="EV168">
        <v>0</v>
      </c>
      <c r="EW168">
        <v>0</v>
      </c>
      <c r="EX168">
        <v>1</v>
      </c>
      <c r="EY168">
        <v>1</v>
      </c>
      <c r="EZ168">
        <v>0</v>
      </c>
      <c r="FA168">
        <v>0</v>
      </c>
      <c r="FB168">
        <v>0</v>
      </c>
      <c r="FC168">
        <v>1</v>
      </c>
      <c r="FD168">
        <v>0</v>
      </c>
      <c r="FE168">
        <v>0</v>
      </c>
      <c r="FF168">
        <v>0</v>
      </c>
      <c r="FG168">
        <v>0</v>
      </c>
      <c r="FH168">
        <v>1</v>
      </c>
      <c r="FI168">
        <v>1</v>
      </c>
      <c r="FJ168">
        <v>0</v>
      </c>
      <c r="FK168">
        <v>0</v>
      </c>
      <c r="FL168">
        <v>1</v>
      </c>
      <c r="FM168">
        <v>0</v>
      </c>
      <c r="FN168">
        <v>0</v>
      </c>
      <c r="FO168">
        <v>1</v>
      </c>
      <c r="FP168">
        <v>1</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1</v>
      </c>
      <c r="GM168">
        <v>1</v>
      </c>
      <c r="GN168">
        <v>0</v>
      </c>
      <c r="GO168">
        <v>0</v>
      </c>
      <c r="GP168">
        <v>0</v>
      </c>
      <c r="GQ168">
        <v>0</v>
      </c>
      <c r="GR168">
        <v>0</v>
      </c>
      <c r="GS168">
        <v>0</v>
      </c>
      <c r="GT168">
        <v>0</v>
      </c>
      <c r="GU168">
        <v>0</v>
      </c>
      <c r="GV168">
        <v>0</v>
      </c>
      <c r="GW168">
        <v>0</v>
      </c>
      <c r="GX168">
        <v>0</v>
      </c>
      <c r="GY168">
        <v>0</v>
      </c>
      <c r="GZ168">
        <v>0</v>
      </c>
      <c r="HA168">
        <v>0</v>
      </c>
      <c r="HB168">
        <v>1</v>
      </c>
      <c r="HC168">
        <v>0</v>
      </c>
      <c r="HD168">
        <v>1</v>
      </c>
      <c r="HE168">
        <v>0</v>
      </c>
      <c r="HF168">
        <v>0</v>
      </c>
      <c r="HG168">
        <v>0</v>
      </c>
      <c r="HH168">
        <v>0</v>
      </c>
      <c r="HI168">
        <v>0</v>
      </c>
      <c r="HJ168">
        <v>0</v>
      </c>
      <c r="HK168">
        <v>0</v>
      </c>
      <c r="HL168">
        <v>1</v>
      </c>
      <c r="HM168">
        <v>0</v>
      </c>
      <c r="HN168">
        <v>0</v>
      </c>
    </row>
    <row r="169" spans="1:222" x14ac:dyDescent="0.35">
      <c r="A169" t="s">
        <v>253</v>
      </c>
      <c r="B169" s="1">
        <v>42734</v>
      </c>
      <c r="C169" s="1">
        <v>42989</v>
      </c>
      <c r="D169">
        <v>2</v>
      </c>
      <c r="E169">
        <v>1</v>
      </c>
      <c r="F169">
        <v>1</v>
      </c>
      <c r="G169">
        <v>1</v>
      </c>
      <c r="H169">
        <v>1</v>
      </c>
      <c r="I169">
        <v>1</v>
      </c>
      <c r="J169">
        <v>1</v>
      </c>
      <c r="K169">
        <v>1</v>
      </c>
      <c r="L169">
        <v>1</v>
      </c>
      <c r="M169">
        <v>0</v>
      </c>
      <c r="N169">
        <v>0</v>
      </c>
      <c r="O169">
        <v>0</v>
      </c>
      <c r="P169">
        <v>0</v>
      </c>
      <c r="Q169">
        <v>0</v>
      </c>
      <c r="R169">
        <v>0</v>
      </c>
      <c r="S169">
        <v>1</v>
      </c>
      <c r="T169">
        <v>0</v>
      </c>
      <c r="U169">
        <v>0</v>
      </c>
      <c r="V169">
        <v>0</v>
      </c>
      <c r="W169">
        <v>0</v>
      </c>
      <c r="X169">
        <v>0</v>
      </c>
      <c r="Y169">
        <v>0</v>
      </c>
      <c r="Z169">
        <v>0</v>
      </c>
      <c r="AA169">
        <v>0</v>
      </c>
      <c r="AB169">
        <v>0</v>
      </c>
      <c r="AC169">
        <v>0</v>
      </c>
      <c r="AD169">
        <v>0</v>
      </c>
      <c r="AE169">
        <v>0</v>
      </c>
      <c r="AF169">
        <v>0</v>
      </c>
      <c r="AG169">
        <v>0</v>
      </c>
      <c r="AH169">
        <v>1</v>
      </c>
      <c r="AI169">
        <v>0</v>
      </c>
      <c r="AJ169">
        <v>0</v>
      </c>
      <c r="AK169">
        <v>0</v>
      </c>
      <c r="AL169">
        <v>0</v>
      </c>
      <c r="AM169">
        <v>0</v>
      </c>
      <c r="AN169">
        <v>0</v>
      </c>
      <c r="AO169">
        <v>0</v>
      </c>
      <c r="AP169">
        <v>0</v>
      </c>
      <c r="AQ169">
        <v>0</v>
      </c>
      <c r="AR169">
        <v>0</v>
      </c>
      <c r="AS169">
        <v>1</v>
      </c>
      <c r="AT169">
        <v>1</v>
      </c>
      <c r="AU169">
        <v>0</v>
      </c>
      <c r="AV169">
        <v>0</v>
      </c>
      <c r="AW169">
        <v>0</v>
      </c>
      <c r="AX169">
        <v>0</v>
      </c>
      <c r="AY169">
        <v>1</v>
      </c>
      <c r="AZ169">
        <v>1</v>
      </c>
      <c r="BA169">
        <v>0</v>
      </c>
      <c r="BB169">
        <v>0</v>
      </c>
      <c r="BC169">
        <v>1</v>
      </c>
      <c r="BD169">
        <v>0</v>
      </c>
      <c r="BE169">
        <v>0</v>
      </c>
      <c r="BF169">
        <v>1</v>
      </c>
      <c r="BG169">
        <v>1</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1</v>
      </c>
      <c r="CD169">
        <v>1</v>
      </c>
      <c r="CE169">
        <v>0</v>
      </c>
      <c r="CF169">
        <v>0</v>
      </c>
      <c r="CG169">
        <v>0</v>
      </c>
      <c r="CH169">
        <v>0</v>
      </c>
      <c r="CI169">
        <v>0</v>
      </c>
      <c r="CJ169">
        <v>0</v>
      </c>
      <c r="CK169">
        <v>0</v>
      </c>
      <c r="CL169">
        <v>0</v>
      </c>
      <c r="CM169">
        <v>0</v>
      </c>
      <c r="CN169">
        <v>0</v>
      </c>
      <c r="CO169">
        <v>0</v>
      </c>
      <c r="CP169">
        <v>0</v>
      </c>
      <c r="CQ169">
        <v>0</v>
      </c>
      <c r="CR169">
        <v>0</v>
      </c>
      <c r="CS169">
        <v>1</v>
      </c>
      <c r="CT169">
        <v>0</v>
      </c>
      <c r="CU169">
        <v>1</v>
      </c>
      <c r="CV169">
        <v>0</v>
      </c>
      <c r="CW169">
        <v>0</v>
      </c>
      <c r="CX169">
        <v>0</v>
      </c>
      <c r="CY169">
        <v>0</v>
      </c>
      <c r="CZ169">
        <v>0</v>
      </c>
      <c r="DA169">
        <v>0</v>
      </c>
      <c r="DB169">
        <v>0</v>
      </c>
      <c r="DC169">
        <v>1</v>
      </c>
      <c r="DD169">
        <v>0</v>
      </c>
      <c r="DE169">
        <v>1</v>
      </c>
      <c r="DF169">
        <v>1</v>
      </c>
      <c r="DG169">
        <v>1</v>
      </c>
      <c r="DH169">
        <v>1</v>
      </c>
      <c r="DI169">
        <v>1</v>
      </c>
      <c r="DJ169">
        <v>1</v>
      </c>
      <c r="DK169">
        <v>1</v>
      </c>
      <c r="DL169">
        <v>0</v>
      </c>
      <c r="DM169">
        <v>0</v>
      </c>
      <c r="DN169">
        <v>0</v>
      </c>
      <c r="DO169">
        <v>0</v>
      </c>
      <c r="DP169">
        <v>0</v>
      </c>
      <c r="DQ169">
        <v>1</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1</v>
      </c>
      <c r="EM169">
        <v>0</v>
      </c>
      <c r="EN169">
        <v>0</v>
      </c>
      <c r="EO169">
        <v>0</v>
      </c>
      <c r="EP169">
        <v>0</v>
      </c>
      <c r="EQ169">
        <v>0</v>
      </c>
      <c r="ER169">
        <v>0</v>
      </c>
      <c r="ES169">
        <v>0</v>
      </c>
      <c r="ET169">
        <v>0</v>
      </c>
      <c r="EU169">
        <v>0</v>
      </c>
      <c r="EV169">
        <v>0</v>
      </c>
      <c r="EW169">
        <v>0</v>
      </c>
      <c r="EX169">
        <v>1</v>
      </c>
      <c r="EY169">
        <v>1</v>
      </c>
      <c r="EZ169">
        <v>0</v>
      </c>
      <c r="FA169">
        <v>0</v>
      </c>
      <c r="FB169">
        <v>0</v>
      </c>
      <c r="FC169">
        <v>1</v>
      </c>
      <c r="FD169">
        <v>0</v>
      </c>
      <c r="FE169">
        <v>0</v>
      </c>
      <c r="FF169">
        <v>0</v>
      </c>
      <c r="FG169">
        <v>0</v>
      </c>
      <c r="FH169">
        <v>1</v>
      </c>
      <c r="FI169">
        <v>1</v>
      </c>
      <c r="FJ169">
        <v>0</v>
      </c>
      <c r="FK169">
        <v>0</v>
      </c>
      <c r="FL169">
        <v>1</v>
      </c>
      <c r="FM169">
        <v>0</v>
      </c>
      <c r="FN169">
        <v>0</v>
      </c>
      <c r="FO169">
        <v>1</v>
      </c>
      <c r="FP169">
        <v>1</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1</v>
      </c>
      <c r="GM169">
        <v>1</v>
      </c>
      <c r="GN169">
        <v>0</v>
      </c>
      <c r="GO169">
        <v>0</v>
      </c>
      <c r="GP169">
        <v>0</v>
      </c>
      <c r="GQ169">
        <v>0</v>
      </c>
      <c r="GR169">
        <v>0</v>
      </c>
      <c r="GS169">
        <v>0</v>
      </c>
      <c r="GT169">
        <v>0</v>
      </c>
      <c r="GU169">
        <v>0</v>
      </c>
      <c r="GV169">
        <v>0</v>
      </c>
      <c r="GW169">
        <v>0</v>
      </c>
      <c r="GX169">
        <v>0</v>
      </c>
      <c r="GY169">
        <v>0</v>
      </c>
      <c r="GZ169">
        <v>0</v>
      </c>
      <c r="HA169">
        <v>0</v>
      </c>
      <c r="HB169">
        <v>1</v>
      </c>
      <c r="HC169">
        <v>0</v>
      </c>
      <c r="HD169">
        <v>1</v>
      </c>
      <c r="HE169">
        <v>0</v>
      </c>
      <c r="HF169">
        <v>0</v>
      </c>
      <c r="HG169">
        <v>0</v>
      </c>
      <c r="HH169">
        <v>0</v>
      </c>
      <c r="HI169">
        <v>0</v>
      </c>
      <c r="HJ169">
        <v>0</v>
      </c>
      <c r="HK169">
        <v>0</v>
      </c>
      <c r="HL169">
        <v>1</v>
      </c>
      <c r="HM169">
        <v>0</v>
      </c>
      <c r="HN169">
        <v>0</v>
      </c>
    </row>
    <row r="170" spans="1:222" x14ac:dyDescent="0.35">
      <c r="A170" t="s">
        <v>253</v>
      </c>
      <c r="B170" s="1">
        <v>42990</v>
      </c>
      <c r="C170" s="1">
        <v>43261</v>
      </c>
      <c r="D170">
        <v>2</v>
      </c>
      <c r="E170">
        <v>1</v>
      </c>
      <c r="F170">
        <v>1</v>
      </c>
      <c r="G170">
        <v>1</v>
      </c>
      <c r="H170">
        <v>1</v>
      </c>
      <c r="I170">
        <v>1</v>
      </c>
      <c r="J170">
        <v>1</v>
      </c>
      <c r="K170">
        <v>1</v>
      </c>
      <c r="L170">
        <v>1</v>
      </c>
      <c r="M170">
        <v>0</v>
      </c>
      <c r="N170">
        <v>0</v>
      </c>
      <c r="O170">
        <v>0</v>
      </c>
      <c r="P170">
        <v>0</v>
      </c>
      <c r="Q170">
        <v>0</v>
      </c>
      <c r="R170">
        <v>0</v>
      </c>
      <c r="S170">
        <v>1</v>
      </c>
      <c r="T170">
        <v>0</v>
      </c>
      <c r="U170">
        <v>0</v>
      </c>
      <c r="V170">
        <v>0</v>
      </c>
      <c r="W170">
        <v>0</v>
      </c>
      <c r="X170">
        <v>0</v>
      </c>
      <c r="Y170">
        <v>0</v>
      </c>
      <c r="Z170">
        <v>0</v>
      </c>
      <c r="AA170">
        <v>0</v>
      </c>
      <c r="AB170">
        <v>0</v>
      </c>
      <c r="AC170">
        <v>0</v>
      </c>
      <c r="AD170">
        <v>0</v>
      </c>
      <c r="AE170">
        <v>0</v>
      </c>
      <c r="AF170">
        <v>0</v>
      </c>
      <c r="AG170">
        <v>0</v>
      </c>
      <c r="AH170">
        <v>1</v>
      </c>
      <c r="AI170">
        <v>0</v>
      </c>
      <c r="AJ170">
        <v>0</v>
      </c>
      <c r="AK170">
        <v>0</v>
      </c>
      <c r="AL170">
        <v>0</v>
      </c>
      <c r="AM170">
        <v>0</v>
      </c>
      <c r="AN170">
        <v>0</v>
      </c>
      <c r="AO170">
        <v>0</v>
      </c>
      <c r="AP170">
        <v>0</v>
      </c>
      <c r="AQ170">
        <v>0</v>
      </c>
      <c r="AR170">
        <v>0</v>
      </c>
      <c r="AS170">
        <v>1</v>
      </c>
      <c r="AT170">
        <v>1</v>
      </c>
      <c r="AU170">
        <v>0</v>
      </c>
      <c r="AV170">
        <v>0</v>
      </c>
      <c r="AW170">
        <v>0</v>
      </c>
      <c r="AX170">
        <v>0</v>
      </c>
      <c r="AY170">
        <v>1</v>
      </c>
      <c r="AZ170">
        <v>1</v>
      </c>
      <c r="BA170">
        <v>0</v>
      </c>
      <c r="BB170">
        <v>0</v>
      </c>
      <c r="BC170">
        <v>1</v>
      </c>
      <c r="BD170">
        <v>0</v>
      </c>
      <c r="BE170">
        <v>0</v>
      </c>
      <c r="BF170">
        <v>1</v>
      </c>
      <c r="BG170">
        <v>1</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1</v>
      </c>
      <c r="CD170">
        <v>1</v>
      </c>
      <c r="CE170">
        <v>0</v>
      </c>
      <c r="CF170">
        <v>0</v>
      </c>
      <c r="CG170">
        <v>0</v>
      </c>
      <c r="CH170">
        <v>0</v>
      </c>
      <c r="CI170">
        <v>0</v>
      </c>
      <c r="CJ170">
        <v>0</v>
      </c>
      <c r="CK170">
        <v>0</v>
      </c>
      <c r="CL170">
        <v>0</v>
      </c>
      <c r="CM170">
        <v>0</v>
      </c>
      <c r="CN170">
        <v>0</v>
      </c>
      <c r="CO170">
        <v>0</v>
      </c>
      <c r="CP170">
        <v>0</v>
      </c>
      <c r="CQ170">
        <v>0</v>
      </c>
      <c r="CR170">
        <v>0</v>
      </c>
      <c r="CS170">
        <v>1</v>
      </c>
      <c r="CT170">
        <v>0</v>
      </c>
      <c r="CU170">
        <v>1</v>
      </c>
      <c r="CV170">
        <v>0</v>
      </c>
      <c r="CW170">
        <v>0</v>
      </c>
      <c r="CX170">
        <v>0</v>
      </c>
      <c r="CY170">
        <v>0</v>
      </c>
      <c r="CZ170">
        <v>0</v>
      </c>
      <c r="DA170">
        <v>0</v>
      </c>
      <c r="DB170">
        <v>0</v>
      </c>
      <c r="DC170">
        <v>1</v>
      </c>
      <c r="DD170">
        <v>0</v>
      </c>
      <c r="DE170">
        <v>1</v>
      </c>
      <c r="DF170">
        <v>1</v>
      </c>
      <c r="DG170">
        <v>1</v>
      </c>
      <c r="DH170">
        <v>1</v>
      </c>
      <c r="DI170">
        <v>1</v>
      </c>
      <c r="DJ170">
        <v>1</v>
      </c>
      <c r="DK170">
        <v>1</v>
      </c>
      <c r="DL170">
        <v>0</v>
      </c>
      <c r="DM170">
        <v>0</v>
      </c>
      <c r="DN170">
        <v>0</v>
      </c>
      <c r="DO170">
        <v>0</v>
      </c>
      <c r="DP170">
        <v>0</v>
      </c>
      <c r="DQ170">
        <v>1</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1</v>
      </c>
      <c r="EM170">
        <v>0</v>
      </c>
      <c r="EN170">
        <v>0</v>
      </c>
      <c r="EO170">
        <v>0</v>
      </c>
      <c r="EP170">
        <v>0</v>
      </c>
      <c r="EQ170">
        <v>0</v>
      </c>
      <c r="ER170">
        <v>0</v>
      </c>
      <c r="ES170">
        <v>0</v>
      </c>
      <c r="ET170">
        <v>0</v>
      </c>
      <c r="EU170">
        <v>0</v>
      </c>
      <c r="EV170">
        <v>0</v>
      </c>
      <c r="EW170">
        <v>0</v>
      </c>
      <c r="EX170">
        <v>1</v>
      </c>
      <c r="EY170">
        <v>1</v>
      </c>
      <c r="EZ170">
        <v>0</v>
      </c>
      <c r="FA170">
        <v>0</v>
      </c>
      <c r="FB170">
        <v>0</v>
      </c>
      <c r="FC170">
        <v>1</v>
      </c>
      <c r="FD170">
        <v>0</v>
      </c>
      <c r="FE170">
        <v>0</v>
      </c>
      <c r="FF170">
        <v>0</v>
      </c>
      <c r="FG170">
        <v>0</v>
      </c>
      <c r="FH170">
        <v>1</v>
      </c>
      <c r="FI170">
        <v>1</v>
      </c>
      <c r="FJ170">
        <v>0</v>
      </c>
      <c r="FK170">
        <v>0</v>
      </c>
      <c r="FL170">
        <v>1</v>
      </c>
      <c r="FM170">
        <v>0</v>
      </c>
      <c r="FN170">
        <v>0</v>
      </c>
      <c r="FO170">
        <v>1</v>
      </c>
      <c r="FP170">
        <v>1</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1</v>
      </c>
      <c r="GM170">
        <v>1</v>
      </c>
      <c r="GN170">
        <v>0</v>
      </c>
      <c r="GO170">
        <v>0</v>
      </c>
      <c r="GP170">
        <v>0</v>
      </c>
      <c r="GQ170">
        <v>0</v>
      </c>
      <c r="GR170">
        <v>0</v>
      </c>
      <c r="GS170">
        <v>0</v>
      </c>
      <c r="GT170">
        <v>0</v>
      </c>
      <c r="GU170">
        <v>0</v>
      </c>
      <c r="GV170">
        <v>0</v>
      </c>
      <c r="GW170">
        <v>0</v>
      </c>
      <c r="GX170">
        <v>0</v>
      </c>
      <c r="GY170">
        <v>0</v>
      </c>
      <c r="GZ170">
        <v>0</v>
      </c>
      <c r="HA170">
        <v>0</v>
      </c>
      <c r="HB170">
        <v>1</v>
      </c>
      <c r="HC170">
        <v>0</v>
      </c>
      <c r="HD170">
        <v>1</v>
      </c>
      <c r="HE170">
        <v>0</v>
      </c>
      <c r="HF170">
        <v>0</v>
      </c>
      <c r="HG170">
        <v>0</v>
      </c>
      <c r="HH170">
        <v>0</v>
      </c>
      <c r="HI170">
        <v>0</v>
      </c>
      <c r="HJ170">
        <v>0</v>
      </c>
      <c r="HK170">
        <v>0</v>
      </c>
      <c r="HL170">
        <v>1</v>
      </c>
      <c r="HM170">
        <v>0</v>
      </c>
      <c r="HN170">
        <v>0</v>
      </c>
    </row>
    <row r="171" spans="1:222" x14ac:dyDescent="0.35">
      <c r="A171" t="s">
        <v>253</v>
      </c>
      <c r="B171" s="1">
        <v>43262</v>
      </c>
      <c r="C171" s="1">
        <v>43629</v>
      </c>
      <c r="D171">
        <v>2</v>
      </c>
      <c r="E171">
        <v>1</v>
      </c>
      <c r="F171">
        <v>1</v>
      </c>
      <c r="G171">
        <v>1</v>
      </c>
      <c r="H171">
        <v>1</v>
      </c>
      <c r="I171">
        <v>1</v>
      </c>
      <c r="J171">
        <v>1</v>
      </c>
      <c r="K171">
        <v>1</v>
      </c>
      <c r="L171">
        <v>1</v>
      </c>
      <c r="M171">
        <v>0</v>
      </c>
      <c r="N171">
        <v>0</v>
      </c>
      <c r="O171">
        <v>0</v>
      </c>
      <c r="P171">
        <v>0</v>
      </c>
      <c r="Q171">
        <v>0</v>
      </c>
      <c r="R171">
        <v>0</v>
      </c>
      <c r="S171">
        <v>1</v>
      </c>
      <c r="T171">
        <v>0</v>
      </c>
      <c r="U171">
        <v>0</v>
      </c>
      <c r="V171">
        <v>0</v>
      </c>
      <c r="W171">
        <v>0</v>
      </c>
      <c r="X171">
        <v>0</v>
      </c>
      <c r="Y171">
        <v>0</v>
      </c>
      <c r="Z171">
        <v>0</v>
      </c>
      <c r="AA171">
        <v>0</v>
      </c>
      <c r="AB171">
        <v>0</v>
      </c>
      <c r="AC171">
        <v>0</v>
      </c>
      <c r="AD171">
        <v>0</v>
      </c>
      <c r="AE171">
        <v>0</v>
      </c>
      <c r="AF171">
        <v>0</v>
      </c>
      <c r="AG171">
        <v>0</v>
      </c>
      <c r="AH171">
        <v>1</v>
      </c>
      <c r="AI171">
        <v>0</v>
      </c>
      <c r="AJ171">
        <v>0</v>
      </c>
      <c r="AK171">
        <v>0</v>
      </c>
      <c r="AL171">
        <v>0</v>
      </c>
      <c r="AM171">
        <v>0</v>
      </c>
      <c r="AN171">
        <v>0</v>
      </c>
      <c r="AO171">
        <v>0</v>
      </c>
      <c r="AP171">
        <v>0</v>
      </c>
      <c r="AQ171">
        <v>0</v>
      </c>
      <c r="AR171">
        <v>0</v>
      </c>
      <c r="AS171">
        <v>1</v>
      </c>
      <c r="AT171">
        <v>1</v>
      </c>
      <c r="AU171">
        <v>0</v>
      </c>
      <c r="AV171">
        <v>0</v>
      </c>
      <c r="AW171">
        <v>0</v>
      </c>
      <c r="AX171">
        <v>0</v>
      </c>
      <c r="AY171">
        <v>1</v>
      </c>
      <c r="AZ171">
        <v>1</v>
      </c>
      <c r="BA171">
        <v>0</v>
      </c>
      <c r="BB171">
        <v>0</v>
      </c>
      <c r="BC171">
        <v>1</v>
      </c>
      <c r="BD171">
        <v>0</v>
      </c>
      <c r="BE171">
        <v>0</v>
      </c>
      <c r="BF171">
        <v>1</v>
      </c>
      <c r="BG171">
        <v>1</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1</v>
      </c>
      <c r="CD171">
        <v>1</v>
      </c>
      <c r="CE171">
        <v>0</v>
      </c>
      <c r="CF171">
        <v>0</v>
      </c>
      <c r="CG171">
        <v>0</v>
      </c>
      <c r="CH171">
        <v>0</v>
      </c>
      <c r="CI171">
        <v>0</v>
      </c>
      <c r="CJ171">
        <v>0</v>
      </c>
      <c r="CK171">
        <v>0</v>
      </c>
      <c r="CL171">
        <v>0</v>
      </c>
      <c r="CM171">
        <v>0</v>
      </c>
      <c r="CN171">
        <v>0</v>
      </c>
      <c r="CO171">
        <v>0</v>
      </c>
      <c r="CP171">
        <v>0</v>
      </c>
      <c r="CQ171">
        <v>0</v>
      </c>
      <c r="CR171">
        <v>0</v>
      </c>
      <c r="CS171">
        <v>1</v>
      </c>
      <c r="CT171">
        <v>0</v>
      </c>
      <c r="CU171">
        <v>1</v>
      </c>
      <c r="CV171">
        <v>0</v>
      </c>
      <c r="CW171">
        <v>0</v>
      </c>
      <c r="CX171">
        <v>0</v>
      </c>
      <c r="CY171">
        <v>0</v>
      </c>
      <c r="CZ171">
        <v>0</v>
      </c>
      <c r="DA171">
        <v>0</v>
      </c>
      <c r="DB171">
        <v>0</v>
      </c>
      <c r="DC171">
        <v>1</v>
      </c>
      <c r="DD171">
        <v>0</v>
      </c>
      <c r="DE171">
        <v>1</v>
      </c>
      <c r="DF171">
        <v>1</v>
      </c>
      <c r="DG171">
        <v>1</v>
      </c>
      <c r="DH171">
        <v>1</v>
      </c>
      <c r="DI171">
        <v>1</v>
      </c>
      <c r="DJ171">
        <v>1</v>
      </c>
      <c r="DK171">
        <v>1</v>
      </c>
      <c r="DL171">
        <v>0</v>
      </c>
      <c r="DM171">
        <v>0</v>
      </c>
      <c r="DN171">
        <v>0</v>
      </c>
      <c r="DO171">
        <v>0</v>
      </c>
      <c r="DP171">
        <v>0</v>
      </c>
      <c r="DQ171">
        <v>1</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1</v>
      </c>
      <c r="EM171">
        <v>0</v>
      </c>
      <c r="EN171">
        <v>0</v>
      </c>
      <c r="EO171">
        <v>0</v>
      </c>
      <c r="EP171">
        <v>0</v>
      </c>
      <c r="EQ171">
        <v>0</v>
      </c>
      <c r="ER171">
        <v>0</v>
      </c>
      <c r="ES171">
        <v>0</v>
      </c>
      <c r="ET171">
        <v>0</v>
      </c>
      <c r="EU171">
        <v>0</v>
      </c>
      <c r="EV171">
        <v>0</v>
      </c>
      <c r="EW171">
        <v>0</v>
      </c>
      <c r="EX171">
        <v>1</v>
      </c>
      <c r="EY171">
        <v>1</v>
      </c>
      <c r="EZ171">
        <v>0</v>
      </c>
      <c r="FA171">
        <v>0</v>
      </c>
      <c r="FB171">
        <v>0</v>
      </c>
      <c r="FC171">
        <v>1</v>
      </c>
      <c r="FD171">
        <v>0</v>
      </c>
      <c r="FE171">
        <v>0</v>
      </c>
      <c r="FF171">
        <v>0</v>
      </c>
      <c r="FG171">
        <v>0</v>
      </c>
      <c r="FH171">
        <v>1</v>
      </c>
      <c r="FI171">
        <v>1</v>
      </c>
      <c r="FJ171">
        <v>0</v>
      </c>
      <c r="FK171">
        <v>0</v>
      </c>
      <c r="FL171">
        <v>1</v>
      </c>
      <c r="FM171">
        <v>0</v>
      </c>
      <c r="FN171">
        <v>0</v>
      </c>
      <c r="FO171">
        <v>1</v>
      </c>
      <c r="FP171">
        <v>1</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1</v>
      </c>
      <c r="GM171">
        <v>1</v>
      </c>
      <c r="GN171">
        <v>0</v>
      </c>
      <c r="GO171">
        <v>0</v>
      </c>
      <c r="GP171">
        <v>0</v>
      </c>
      <c r="GQ171">
        <v>0</v>
      </c>
      <c r="GR171">
        <v>0</v>
      </c>
      <c r="GS171">
        <v>0</v>
      </c>
      <c r="GT171">
        <v>0</v>
      </c>
      <c r="GU171">
        <v>0</v>
      </c>
      <c r="GV171">
        <v>0</v>
      </c>
      <c r="GW171">
        <v>0</v>
      </c>
      <c r="GX171">
        <v>0</v>
      </c>
      <c r="GY171">
        <v>0</v>
      </c>
      <c r="GZ171">
        <v>0</v>
      </c>
      <c r="HA171">
        <v>0</v>
      </c>
      <c r="HB171">
        <v>1</v>
      </c>
      <c r="HC171">
        <v>0</v>
      </c>
      <c r="HD171">
        <v>1</v>
      </c>
      <c r="HE171">
        <v>0</v>
      </c>
      <c r="HF171">
        <v>0</v>
      </c>
      <c r="HG171">
        <v>0</v>
      </c>
      <c r="HH171">
        <v>0</v>
      </c>
      <c r="HI171">
        <v>0</v>
      </c>
      <c r="HJ171">
        <v>0</v>
      </c>
      <c r="HK171">
        <v>0</v>
      </c>
      <c r="HL171">
        <v>1</v>
      </c>
      <c r="HM171">
        <v>0</v>
      </c>
      <c r="HN171">
        <v>0</v>
      </c>
    </row>
    <row r="172" spans="1:222" x14ac:dyDescent="0.35">
      <c r="A172" t="s">
        <v>253</v>
      </c>
      <c r="B172" s="1">
        <v>43630</v>
      </c>
      <c r="C172" s="1">
        <v>43812</v>
      </c>
      <c r="D172">
        <v>2</v>
      </c>
      <c r="E172">
        <v>1</v>
      </c>
      <c r="F172">
        <v>1</v>
      </c>
      <c r="G172">
        <v>1</v>
      </c>
      <c r="H172">
        <v>1</v>
      </c>
      <c r="I172">
        <v>1</v>
      </c>
      <c r="J172">
        <v>1</v>
      </c>
      <c r="K172">
        <v>1</v>
      </c>
      <c r="L172">
        <v>1</v>
      </c>
      <c r="M172">
        <v>0</v>
      </c>
      <c r="N172">
        <v>0</v>
      </c>
      <c r="O172">
        <v>0</v>
      </c>
      <c r="P172">
        <v>0</v>
      </c>
      <c r="Q172">
        <v>0</v>
      </c>
      <c r="R172">
        <v>0</v>
      </c>
      <c r="S172">
        <v>1</v>
      </c>
      <c r="T172">
        <v>0</v>
      </c>
      <c r="U172">
        <v>1</v>
      </c>
      <c r="V172">
        <v>0</v>
      </c>
      <c r="W172">
        <v>1</v>
      </c>
      <c r="X172">
        <v>0</v>
      </c>
      <c r="Y172">
        <v>0</v>
      </c>
      <c r="Z172">
        <v>0</v>
      </c>
      <c r="AA172">
        <v>0</v>
      </c>
      <c r="AB172">
        <v>0</v>
      </c>
      <c r="AC172">
        <v>0</v>
      </c>
      <c r="AD172">
        <v>0</v>
      </c>
      <c r="AE172">
        <v>0</v>
      </c>
      <c r="AF172">
        <v>0</v>
      </c>
      <c r="AG172">
        <v>0</v>
      </c>
      <c r="AH172">
        <v>1</v>
      </c>
      <c r="AI172">
        <v>0</v>
      </c>
      <c r="AJ172">
        <v>0</v>
      </c>
      <c r="AK172">
        <v>0</v>
      </c>
      <c r="AL172">
        <v>0</v>
      </c>
      <c r="AM172">
        <v>0</v>
      </c>
      <c r="AN172">
        <v>0</v>
      </c>
      <c r="AO172">
        <v>0</v>
      </c>
      <c r="AP172">
        <v>0</v>
      </c>
      <c r="AQ172">
        <v>0</v>
      </c>
      <c r="AR172">
        <v>0</v>
      </c>
      <c r="AS172">
        <v>1</v>
      </c>
      <c r="AT172">
        <v>1</v>
      </c>
      <c r="AU172">
        <v>0</v>
      </c>
      <c r="AV172">
        <v>0</v>
      </c>
      <c r="AW172">
        <v>0</v>
      </c>
      <c r="AX172">
        <v>0</v>
      </c>
      <c r="AY172">
        <v>1</v>
      </c>
      <c r="AZ172">
        <v>1</v>
      </c>
      <c r="BA172">
        <v>0</v>
      </c>
      <c r="BB172">
        <v>0</v>
      </c>
      <c r="BC172">
        <v>1</v>
      </c>
      <c r="BD172">
        <v>1</v>
      </c>
      <c r="BE172">
        <v>0</v>
      </c>
      <c r="BF172">
        <v>1</v>
      </c>
      <c r="BG172">
        <v>1</v>
      </c>
      <c r="BH172">
        <v>0</v>
      </c>
      <c r="BI172">
        <v>0</v>
      </c>
      <c r="BJ172">
        <v>0</v>
      </c>
      <c r="BK172">
        <v>0</v>
      </c>
      <c r="BL172">
        <v>1</v>
      </c>
      <c r="BM172">
        <v>0</v>
      </c>
      <c r="BN172">
        <v>0</v>
      </c>
      <c r="BO172">
        <v>0</v>
      </c>
      <c r="BP172">
        <v>0</v>
      </c>
      <c r="BQ172">
        <v>0</v>
      </c>
      <c r="BR172">
        <v>0</v>
      </c>
      <c r="BS172">
        <v>0</v>
      </c>
      <c r="BT172">
        <v>0</v>
      </c>
      <c r="BU172">
        <v>0</v>
      </c>
      <c r="BV172">
        <v>0</v>
      </c>
      <c r="BW172">
        <v>0</v>
      </c>
      <c r="BX172">
        <v>0</v>
      </c>
      <c r="BY172">
        <v>0</v>
      </c>
      <c r="BZ172">
        <v>0</v>
      </c>
      <c r="CA172">
        <v>0</v>
      </c>
      <c r="CB172">
        <v>0</v>
      </c>
      <c r="CC172">
        <v>0</v>
      </c>
      <c r="CD172">
        <v>1</v>
      </c>
      <c r="CE172">
        <v>1</v>
      </c>
      <c r="CF172">
        <v>0</v>
      </c>
      <c r="CG172">
        <v>0</v>
      </c>
      <c r="CH172">
        <v>0</v>
      </c>
      <c r="CI172">
        <v>0</v>
      </c>
      <c r="CJ172">
        <v>0</v>
      </c>
      <c r="CK172">
        <v>0</v>
      </c>
      <c r="CL172">
        <v>0</v>
      </c>
      <c r="CM172">
        <v>0</v>
      </c>
      <c r="CN172">
        <v>0</v>
      </c>
      <c r="CO172">
        <v>0</v>
      </c>
      <c r="CP172">
        <v>0</v>
      </c>
      <c r="CQ172">
        <v>0</v>
      </c>
      <c r="CR172">
        <v>0</v>
      </c>
      <c r="CS172">
        <v>1</v>
      </c>
      <c r="CT172">
        <v>0</v>
      </c>
      <c r="CU172">
        <v>1</v>
      </c>
      <c r="CV172">
        <v>0</v>
      </c>
      <c r="CW172">
        <v>0</v>
      </c>
      <c r="CX172">
        <v>0</v>
      </c>
      <c r="CY172">
        <v>0</v>
      </c>
      <c r="CZ172">
        <v>0</v>
      </c>
      <c r="DA172">
        <v>0</v>
      </c>
      <c r="DB172">
        <v>0</v>
      </c>
      <c r="DC172">
        <v>1</v>
      </c>
      <c r="DD172">
        <v>0</v>
      </c>
      <c r="DE172">
        <v>1</v>
      </c>
      <c r="DF172">
        <v>1</v>
      </c>
      <c r="DG172">
        <v>1</v>
      </c>
      <c r="DH172">
        <v>1</v>
      </c>
      <c r="DI172">
        <v>1</v>
      </c>
      <c r="DJ172">
        <v>1</v>
      </c>
      <c r="DK172">
        <v>1</v>
      </c>
      <c r="DL172">
        <v>0</v>
      </c>
      <c r="DM172">
        <v>0</v>
      </c>
      <c r="DN172">
        <v>0</v>
      </c>
      <c r="DO172">
        <v>0</v>
      </c>
      <c r="DP172">
        <v>0</v>
      </c>
      <c r="DQ172">
        <v>1</v>
      </c>
      <c r="DR172">
        <v>0</v>
      </c>
      <c r="DS172">
        <v>0</v>
      </c>
      <c r="DT172">
        <v>1</v>
      </c>
      <c r="DU172">
        <v>0</v>
      </c>
      <c r="DV172">
        <v>0</v>
      </c>
      <c r="DW172">
        <v>1</v>
      </c>
      <c r="DX172">
        <v>0</v>
      </c>
      <c r="DY172">
        <v>0</v>
      </c>
      <c r="DZ172">
        <v>0</v>
      </c>
      <c r="EA172">
        <v>0</v>
      </c>
      <c r="EB172">
        <v>0</v>
      </c>
      <c r="EC172">
        <v>0</v>
      </c>
      <c r="ED172">
        <v>0</v>
      </c>
      <c r="EE172">
        <v>0</v>
      </c>
      <c r="EF172">
        <v>0</v>
      </c>
      <c r="EG172">
        <v>0</v>
      </c>
      <c r="EH172">
        <v>0</v>
      </c>
      <c r="EI172">
        <v>0</v>
      </c>
      <c r="EJ172">
        <v>0</v>
      </c>
      <c r="EK172">
        <v>0</v>
      </c>
      <c r="EL172">
        <v>1</v>
      </c>
      <c r="EM172">
        <v>0</v>
      </c>
      <c r="EN172">
        <v>0</v>
      </c>
      <c r="EO172">
        <v>0</v>
      </c>
      <c r="EP172">
        <v>0</v>
      </c>
      <c r="EQ172">
        <v>0</v>
      </c>
      <c r="ER172">
        <v>0</v>
      </c>
      <c r="ES172">
        <v>0</v>
      </c>
      <c r="ET172">
        <v>0</v>
      </c>
      <c r="EU172">
        <v>0</v>
      </c>
      <c r="EV172">
        <v>0</v>
      </c>
      <c r="EW172">
        <v>0</v>
      </c>
      <c r="EX172">
        <v>1</v>
      </c>
      <c r="EY172">
        <v>1</v>
      </c>
      <c r="EZ172">
        <v>0</v>
      </c>
      <c r="FA172">
        <v>0</v>
      </c>
      <c r="FB172">
        <v>0</v>
      </c>
      <c r="FC172">
        <v>1</v>
      </c>
      <c r="FD172">
        <v>0</v>
      </c>
      <c r="FE172">
        <v>0</v>
      </c>
      <c r="FF172">
        <v>0</v>
      </c>
      <c r="FG172">
        <v>0</v>
      </c>
      <c r="FH172">
        <v>1</v>
      </c>
      <c r="FI172">
        <v>1</v>
      </c>
      <c r="FJ172">
        <v>0</v>
      </c>
      <c r="FK172">
        <v>0</v>
      </c>
      <c r="FL172">
        <v>1</v>
      </c>
      <c r="FM172">
        <v>1</v>
      </c>
      <c r="FN172">
        <v>0</v>
      </c>
      <c r="FO172">
        <v>1</v>
      </c>
      <c r="FP172">
        <v>1</v>
      </c>
      <c r="FQ172">
        <v>0</v>
      </c>
      <c r="FR172">
        <v>0</v>
      </c>
      <c r="FS172">
        <v>0</v>
      </c>
      <c r="FT172">
        <v>0</v>
      </c>
      <c r="FU172">
        <v>1</v>
      </c>
      <c r="FV172">
        <v>0</v>
      </c>
      <c r="FW172">
        <v>0</v>
      </c>
      <c r="FX172">
        <v>0</v>
      </c>
      <c r="FY172">
        <v>0</v>
      </c>
      <c r="FZ172">
        <v>0</v>
      </c>
      <c r="GA172">
        <v>0</v>
      </c>
      <c r="GB172">
        <v>0</v>
      </c>
      <c r="GC172">
        <v>0</v>
      </c>
      <c r="GD172">
        <v>0</v>
      </c>
      <c r="GE172">
        <v>0</v>
      </c>
      <c r="GF172">
        <v>0</v>
      </c>
      <c r="GG172">
        <v>0</v>
      </c>
      <c r="GH172">
        <v>0</v>
      </c>
      <c r="GI172">
        <v>0</v>
      </c>
      <c r="GJ172">
        <v>0</v>
      </c>
      <c r="GK172">
        <v>0</v>
      </c>
      <c r="GL172">
        <v>0</v>
      </c>
      <c r="GM172">
        <v>1</v>
      </c>
      <c r="GN172">
        <v>1</v>
      </c>
      <c r="GO172">
        <v>0</v>
      </c>
      <c r="GP172">
        <v>0</v>
      </c>
      <c r="GQ172">
        <v>0</v>
      </c>
      <c r="GR172">
        <v>0</v>
      </c>
      <c r="GS172">
        <v>0</v>
      </c>
      <c r="GT172">
        <v>0</v>
      </c>
      <c r="GU172">
        <v>0</v>
      </c>
      <c r="GV172">
        <v>0</v>
      </c>
      <c r="GW172">
        <v>0</v>
      </c>
      <c r="GX172">
        <v>0</v>
      </c>
      <c r="GY172">
        <v>0</v>
      </c>
      <c r="GZ172">
        <v>0</v>
      </c>
      <c r="HA172">
        <v>0</v>
      </c>
      <c r="HB172">
        <v>1</v>
      </c>
      <c r="HC172">
        <v>0</v>
      </c>
      <c r="HD172">
        <v>1</v>
      </c>
      <c r="HE172">
        <v>0</v>
      </c>
      <c r="HF172">
        <v>0</v>
      </c>
      <c r="HG172">
        <v>0</v>
      </c>
      <c r="HH172">
        <v>0</v>
      </c>
      <c r="HI172">
        <v>0</v>
      </c>
      <c r="HJ172">
        <v>0</v>
      </c>
      <c r="HK172">
        <v>0</v>
      </c>
      <c r="HL172">
        <v>1</v>
      </c>
      <c r="HM172">
        <v>0</v>
      </c>
      <c r="HN172">
        <v>0</v>
      </c>
    </row>
    <row r="173" spans="1:222" x14ac:dyDescent="0.35">
      <c r="A173" t="s">
        <v>253</v>
      </c>
      <c r="B173" s="1">
        <v>43813</v>
      </c>
      <c r="C173" s="1">
        <v>43830</v>
      </c>
      <c r="D173">
        <v>2</v>
      </c>
      <c r="E173">
        <v>1</v>
      </c>
      <c r="F173">
        <v>1</v>
      </c>
      <c r="G173">
        <v>1</v>
      </c>
      <c r="H173">
        <v>1</v>
      </c>
      <c r="I173">
        <v>1</v>
      </c>
      <c r="J173">
        <v>1</v>
      </c>
      <c r="K173">
        <v>1</v>
      </c>
      <c r="L173">
        <v>1</v>
      </c>
      <c r="M173">
        <v>0</v>
      </c>
      <c r="N173">
        <v>0</v>
      </c>
      <c r="O173">
        <v>0</v>
      </c>
      <c r="P173">
        <v>0</v>
      </c>
      <c r="Q173">
        <v>0</v>
      </c>
      <c r="R173">
        <v>0</v>
      </c>
      <c r="S173">
        <v>1</v>
      </c>
      <c r="T173">
        <v>0</v>
      </c>
      <c r="U173">
        <v>1</v>
      </c>
      <c r="V173">
        <v>0</v>
      </c>
      <c r="W173">
        <v>1</v>
      </c>
      <c r="X173">
        <v>0</v>
      </c>
      <c r="Y173">
        <v>0</v>
      </c>
      <c r="Z173">
        <v>0</v>
      </c>
      <c r="AA173">
        <v>0</v>
      </c>
      <c r="AB173">
        <v>0</v>
      </c>
      <c r="AC173">
        <v>0</v>
      </c>
      <c r="AD173">
        <v>0</v>
      </c>
      <c r="AE173">
        <v>0</v>
      </c>
      <c r="AF173">
        <v>0</v>
      </c>
      <c r="AG173">
        <v>0</v>
      </c>
      <c r="AH173">
        <v>1</v>
      </c>
      <c r="AI173">
        <v>0</v>
      </c>
      <c r="AJ173">
        <v>0</v>
      </c>
      <c r="AK173">
        <v>0</v>
      </c>
      <c r="AL173">
        <v>0</v>
      </c>
      <c r="AM173">
        <v>0</v>
      </c>
      <c r="AN173">
        <v>0</v>
      </c>
      <c r="AO173">
        <v>0</v>
      </c>
      <c r="AP173">
        <v>0</v>
      </c>
      <c r="AQ173">
        <v>0</v>
      </c>
      <c r="AR173">
        <v>0</v>
      </c>
      <c r="AS173">
        <v>1</v>
      </c>
      <c r="AT173">
        <v>1</v>
      </c>
      <c r="AU173">
        <v>0</v>
      </c>
      <c r="AV173">
        <v>0</v>
      </c>
      <c r="AW173">
        <v>0</v>
      </c>
      <c r="AX173">
        <v>0</v>
      </c>
      <c r="AY173">
        <v>1</v>
      </c>
      <c r="AZ173">
        <v>1</v>
      </c>
      <c r="BA173">
        <v>0</v>
      </c>
      <c r="BB173">
        <v>0</v>
      </c>
      <c r="BC173">
        <v>1</v>
      </c>
      <c r="BD173">
        <v>1</v>
      </c>
      <c r="BE173">
        <v>0</v>
      </c>
      <c r="BF173">
        <v>1</v>
      </c>
      <c r="BG173">
        <v>1</v>
      </c>
      <c r="BH173">
        <v>0</v>
      </c>
      <c r="BI173">
        <v>0</v>
      </c>
      <c r="BJ173">
        <v>0</v>
      </c>
      <c r="BK173">
        <v>0</v>
      </c>
      <c r="BL173">
        <v>1</v>
      </c>
      <c r="BM173">
        <v>0</v>
      </c>
      <c r="BN173">
        <v>0</v>
      </c>
      <c r="BO173">
        <v>0</v>
      </c>
      <c r="BP173">
        <v>0</v>
      </c>
      <c r="BQ173">
        <v>0</v>
      </c>
      <c r="BR173">
        <v>0</v>
      </c>
      <c r="BS173">
        <v>0</v>
      </c>
      <c r="BT173">
        <v>0</v>
      </c>
      <c r="BU173">
        <v>0</v>
      </c>
      <c r="BV173">
        <v>0</v>
      </c>
      <c r="BW173">
        <v>0</v>
      </c>
      <c r="BX173">
        <v>0</v>
      </c>
      <c r="BY173">
        <v>0</v>
      </c>
      <c r="BZ173">
        <v>0</v>
      </c>
      <c r="CA173">
        <v>0</v>
      </c>
      <c r="CB173">
        <v>0</v>
      </c>
      <c r="CC173">
        <v>0</v>
      </c>
      <c r="CD173">
        <v>1</v>
      </c>
      <c r="CE173">
        <v>1</v>
      </c>
      <c r="CF173">
        <v>0</v>
      </c>
      <c r="CG173">
        <v>0</v>
      </c>
      <c r="CH173">
        <v>0</v>
      </c>
      <c r="CI173">
        <v>0</v>
      </c>
      <c r="CJ173">
        <v>0</v>
      </c>
      <c r="CK173">
        <v>0</v>
      </c>
      <c r="CL173">
        <v>0</v>
      </c>
      <c r="CM173">
        <v>0</v>
      </c>
      <c r="CN173">
        <v>0</v>
      </c>
      <c r="CO173">
        <v>0</v>
      </c>
      <c r="CP173">
        <v>0</v>
      </c>
      <c r="CQ173">
        <v>0</v>
      </c>
      <c r="CR173">
        <v>0</v>
      </c>
      <c r="CS173">
        <v>1</v>
      </c>
      <c r="CT173">
        <v>0</v>
      </c>
      <c r="CU173">
        <v>1</v>
      </c>
      <c r="CV173">
        <v>0</v>
      </c>
      <c r="CW173">
        <v>0</v>
      </c>
      <c r="CX173">
        <v>0</v>
      </c>
      <c r="CY173">
        <v>0</v>
      </c>
      <c r="CZ173">
        <v>0</v>
      </c>
      <c r="DA173">
        <v>0</v>
      </c>
      <c r="DB173">
        <v>0</v>
      </c>
      <c r="DC173">
        <v>1</v>
      </c>
      <c r="DD173">
        <v>0</v>
      </c>
      <c r="DE173">
        <v>1</v>
      </c>
      <c r="DF173">
        <v>1</v>
      </c>
      <c r="DG173">
        <v>1</v>
      </c>
      <c r="DH173">
        <v>1</v>
      </c>
      <c r="DI173">
        <v>1</v>
      </c>
      <c r="DJ173">
        <v>1</v>
      </c>
      <c r="DK173">
        <v>1</v>
      </c>
      <c r="DL173">
        <v>0</v>
      </c>
      <c r="DM173">
        <v>0</v>
      </c>
      <c r="DN173">
        <v>0</v>
      </c>
      <c r="DO173">
        <v>0</v>
      </c>
      <c r="DP173">
        <v>0</v>
      </c>
      <c r="DQ173">
        <v>1</v>
      </c>
      <c r="DR173">
        <v>0</v>
      </c>
      <c r="DS173">
        <v>0</v>
      </c>
      <c r="DT173">
        <v>1</v>
      </c>
      <c r="DU173">
        <v>0</v>
      </c>
      <c r="DV173">
        <v>0</v>
      </c>
      <c r="DW173">
        <v>1</v>
      </c>
      <c r="DX173">
        <v>0</v>
      </c>
      <c r="DY173">
        <v>0</v>
      </c>
      <c r="DZ173">
        <v>0</v>
      </c>
      <c r="EA173">
        <v>0</v>
      </c>
      <c r="EB173">
        <v>0</v>
      </c>
      <c r="EC173">
        <v>0</v>
      </c>
      <c r="ED173">
        <v>0</v>
      </c>
      <c r="EE173">
        <v>0</v>
      </c>
      <c r="EF173">
        <v>0</v>
      </c>
      <c r="EG173">
        <v>0</v>
      </c>
      <c r="EH173">
        <v>0</v>
      </c>
      <c r="EI173">
        <v>0</v>
      </c>
      <c r="EJ173">
        <v>0</v>
      </c>
      <c r="EK173">
        <v>0</v>
      </c>
      <c r="EL173">
        <v>1</v>
      </c>
      <c r="EM173">
        <v>0</v>
      </c>
      <c r="EN173">
        <v>0</v>
      </c>
      <c r="EO173">
        <v>0</v>
      </c>
      <c r="EP173">
        <v>0</v>
      </c>
      <c r="EQ173">
        <v>0</v>
      </c>
      <c r="ER173">
        <v>0</v>
      </c>
      <c r="ES173">
        <v>0</v>
      </c>
      <c r="ET173">
        <v>0</v>
      </c>
      <c r="EU173">
        <v>0</v>
      </c>
      <c r="EV173">
        <v>0</v>
      </c>
      <c r="EW173">
        <v>0</v>
      </c>
      <c r="EX173">
        <v>1</v>
      </c>
      <c r="EY173">
        <v>1</v>
      </c>
      <c r="EZ173">
        <v>0</v>
      </c>
      <c r="FA173">
        <v>0</v>
      </c>
      <c r="FB173">
        <v>0</v>
      </c>
      <c r="FC173">
        <v>1</v>
      </c>
      <c r="FD173">
        <v>0</v>
      </c>
      <c r="FE173">
        <v>0</v>
      </c>
      <c r="FF173">
        <v>0</v>
      </c>
      <c r="FG173">
        <v>0</v>
      </c>
      <c r="FH173">
        <v>1</v>
      </c>
      <c r="FI173">
        <v>1</v>
      </c>
      <c r="FJ173">
        <v>0</v>
      </c>
      <c r="FK173">
        <v>0</v>
      </c>
      <c r="FL173">
        <v>1</v>
      </c>
      <c r="FM173">
        <v>1</v>
      </c>
      <c r="FN173">
        <v>0</v>
      </c>
      <c r="FO173">
        <v>1</v>
      </c>
      <c r="FP173">
        <v>1</v>
      </c>
      <c r="FQ173">
        <v>0</v>
      </c>
      <c r="FR173">
        <v>0</v>
      </c>
      <c r="FS173">
        <v>0</v>
      </c>
      <c r="FT173">
        <v>0</v>
      </c>
      <c r="FU173">
        <v>1</v>
      </c>
      <c r="FV173">
        <v>0</v>
      </c>
      <c r="FW173">
        <v>0</v>
      </c>
      <c r="FX173">
        <v>0</v>
      </c>
      <c r="FY173">
        <v>0</v>
      </c>
      <c r="FZ173">
        <v>0</v>
      </c>
      <c r="GA173">
        <v>0</v>
      </c>
      <c r="GB173">
        <v>0</v>
      </c>
      <c r="GC173">
        <v>0</v>
      </c>
      <c r="GD173">
        <v>0</v>
      </c>
      <c r="GE173">
        <v>0</v>
      </c>
      <c r="GF173">
        <v>0</v>
      </c>
      <c r="GG173">
        <v>0</v>
      </c>
      <c r="GH173">
        <v>0</v>
      </c>
      <c r="GI173">
        <v>0</v>
      </c>
      <c r="GJ173">
        <v>0</v>
      </c>
      <c r="GK173">
        <v>0</v>
      </c>
      <c r="GL173">
        <v>0</v>
      </c>
      <c r="GM173">
        <v>1</v>
      </c>
      <c r="GN173">
        <v>1</v>
      </c>
      <c r="GO173">
        <v>0</v>
      </c>
      <c r="GP173">
        <v>0</v>
      </c>
      <c r="GQ173">
        <v>0</v>
      </c>
      <c r="GR173">
        <v>0</v>
      </c>
      <c r="GS173">
        <v>0</v>
      </c>
      <c r="GT173">
        <v>0</v>
      </c>
      <c r="GU173">
        <v>0</v>
      </c>
      <c r="GV173">
        <v>0</v>
      </c>
      <c r="GW173">
        <v>0</v>
      </c>
      <c r="GX173">
        <v>0</v>
      </c>
      <c r="GY173">
        <v>0</v>
      </c>
      <c r="GZ173">
        <v>0</v>
      </c>
      <c r="HA173">
        <v>0</v>
      </c>
      <c r="HB173">
        <v>1</v>
      </c>
      <c r="HC173">
        <v>0</v>
      </c>
      <c r="HD173">
        <v>1</v>
      </c>
      <c r="HE173">
        <v>0</v>
      </c>
      <c r="HF173">
        <v>0</v>
      </c>
      <c r="HG173">
        <v>0</v>
      </c>
      <c r="HH173">
        <v>0</v>
      </c>
      <c r="HI173">
        <v>0</v>
      </c>
      <c r="HJ173">
        <v>0</v>
      </c>
      <c r="HK173">
        <v>0</v>
      </c>
      <c r="HL173">
        <v>1</v>
      </c>
      <c r="HM173">
        <v>0</v>
      </c>
      <c r="HN173">
        <v>0</v>
      </c>
    </row>
    <row r="174" spans="1:222" x14ac:dyDescent="0.35">
      <c r="A174" t="s">
        <v>254</v>
      </c>
      <c r="B174" s="1">
        <v>41640</v>
      </c>
      <c r="C174" s="1">
        <v>43830</v>
      </c>
      <c r="D174">
        <v>3</v>
      </c>
      <c r="E174" t="s">
        <v>222</v>
      </c>
      <c r="F174" t="s">
        <v>222</v>
      </c>
      <c r="G174" t="s">
        <v>222</v>
      </c>
      <c r="H174" t="s">
        <v>222</v>
      </c>
      <c r="I174" t="s">
        <v>222</v>
      </c>
      <c r="J174" t="s">
        <v>222</v>
      </c>
      <c r="K174" t="s">
        <v>222</v>
      </c>
      <c r="L174" t="s">
        <v>222</v>
      </c>
      <c r="M174" t="s">
        <v>222</v>
      </c>
      <c r="N174" t="s">
        <v>222</v>
      </c>
      <c r="O174" t="s">
        <v>222</v>
      </c>
      <c r="P174" t="s">
        <v>222</v>
      </c>
      <c r="Q174" t="s">
        <v>222</v>
      </c>
      <c r="R174" t="s">
        <v>222</v>
      </c>
      <c r="S174" t="s">
        <v>222</v>
      </c>
      <c r="T174" t="s">
        <v>222</v>
      </c>
      <c r="U174" t="s">
        <v>222</v>
      </c>
      <c r="V174" t="s">
        <v>222</v>
      </c>
      <c r="W174" t="s">
        <v>222</v>
      </c>
      <c r="X174" t="s">
        <v>222</v>
      </c>
      <c r="Y174" t="s">
        <v>222</v>
      </c>
      <c r="Z174" t="s">
        <v>222</v>
      </c>
      <c r="AA174" t="s">
        <v>222</v>
      </c>
      <c r="AB174" t="s">
        <v>222</v>
      </c>
      <c r="AC174" t="s">
        <v>222</v>
      </c>
      <c r="AD174" t="s">
        <v>222</v>
      </c>
      <c r="AE174" t="s">
        <v>222</v>
      </c>
      <c r="AF174" t="s">
        <v>222</v>
      </c>
      <c r="AG174" t="s">
        <v>222</v>
      </c>
      <c r="AH174" t="s">
        <v>222</v>
      </c>
      <c r="AI174" t="s">
        <v>222</v>
      </c>
      <c r="AJ174" t="s">
        <v>222</v>
      </c>
      <c r="AK174" t="s">
        <v>222</v>
      </c>
      <c r="AL174" t="s">
        <v>222</v>
      </c>
      <c r="AM174" t="s">
        <v>222</v>
      </c>
      <c r="AN174" t="s">
        <v>222</v>
      </c>
      <c r="AO174" t="s">
        <v>222</v>
      </c>
      <c r="AP174" t="s">
        <v>222</v>
      </c>
      <c r="AQ174" t="s">
        <v>222</v>
      </c>
      <c r="AR174" t="s">
        <v>222</v>
      </c>
      <c r="AS174" t="s">
        <v>222</v>
      </c>
      <c r="AT174" t="s">
        <v>222</v>
      </c>
      <c r="AU174" t="s">
        <v>222</v>
      </c>
      <c r="AV174" t="s">
        <v>222</v>
      </c>
      <c r="AW174" t="s">
        <v>222</v>
      </c>
      <c r="AX174" t="s">
        <v>222</v>
      </c>
      <c r="AY174" t="s">
        <v>222</v>
      </c>
      <c r="AZ174" t="s">
        <v>222</v>
      </c>
      <c r="BA174" t="s">
        <v>222</v>
      </c>
      <c r="BB174" t="s">
        <v>222</v>
      </c>
      <c r="BC174" t="s">
        <v>222</v>
      </c>
      <c r="BD174" t="s">
        <v>222</v>
      </c>
      <c r="BE174" t="s">
        <v>222</v>
      </c>
      <c r="BF174" t="s">
        <v>222</v>
      </c>
      <c r="BG174" t="s">
        <v>222</v>
      </c>
      <c r="BH174" t="s">
        <v>222</v>
      </c>
      <c r="BI174" t="s">
        <v>222</v>
      </c>
      <c r="BJ174" t="s">
        <v>222</v>
      </c>
      <c r="BK174" t="s">
        <v>222</v>
      </c>
      <c r="BL174" t="s">
        <v>222</v>
      </c>
      <c r="BM174" t="s">
        <v>222</v>
      </c>
      <c r="BN174" t="s">
        <v>222</v>
      </c>
      <c r="BO174" t="s">
        <v>222</v>
      </c>
      <c r="BP174" t="s">
        <v>222</v>
      </c>
      <c r="BQ174" t="s">
        <v>222</v>
      </c>
      <c r="BR174" t="s">
        <v>222</v>
      </c>
      <c r="BS174" t="s">
        <v>222</v>
      </c>
      <c r="BT174" t="s">
        <v>222</v>
      </c>
      <c r="BU174" t="s">
        <v>222</v>
      </c>
      <c r="BV174" t="s">
        <v>222</v>
      </c>
      <c r="BW174" t="s">
        <v>222</v>
      </c>
      <c r="BX174" t="s">
        <v>222</v>
      </c>
      <c r="BY174" t="s">
        <v>222</v>
      </c>
      <c r="BZ174" t="s">
        <v>222</v>
      </c>
      <c r="CA174" t="s">
        <v>222</v>
      </c>
      <c r="CB174" t="s">
        <v>222</v>
      </c>
      <c r="CC174" t="s">
        <v>222</v>
      </c>
      <c r="CD174" t="s">
        <v>222</v>
      </c>
      <c r="CE174" t="s">
        <v>222</v>
      </c>
      <c r="CF174" t="s">
        <v>222</v>
      </c>
      <c r="CG174" t="s">
        <v>222</v>
      </c>
      <c r="CH174" t="s">
        <v>222</v>
      </c>
      <c r="CI174" t="s">
        <v>222</v>
      </c>
      <c r="CJ174" t="s">
        <v>222</v>
      </c>
      <c r="CK174" t="s">
        <v>222</v>
      </c>
      <c r="CL174" t="s">
        <v>222</v>
      </c>
      <c r="CM174" t="s">
        <v>222</v>
      </c>
      <c r="CN174" t="s">
        <v>222</v>
      </c>
      <c r="CO174" t="s">
        <v>222</v>
      </c>
      <c r="CP174" t="s">
        <v>222</v>
      </c>
      <c r="CQ174" t="s">
        <v>222</v>
      </c>
      <c r="CR174" t="s">
        <v>222</v>
      </c>
      <c r="CS174" t="s">
        <v>222</v>
      </c>
      <c r="CT174" t="s">
        <v>222</v>
      </c>
      <c r="CU174" t="s">
        <v>222</v>
      </c>
      <c r="CV174" t="s">
        <v>222</v>
      </c>
      <c r="CW174" t="s">
        <v>222</v>
      </c>
      <c r="CX174" t="s">
        <v>222</v>
      </c>
      <c r="CY174" t="s">
        <v>222</v>
      </c>
      <c r="CZ174" t="s">
        <v>222</v>
      </c>
      <c r="DA174" t="s">
        <v>222</v>
      </c>
      <c r="DB174" t="s">
        <v>222</v>
      </c>
      <c r="DC174" t="s">
        <v>222</v>
      </c>
      <c r="DD174" t="s">
        <v>222</v>
      </c>
      <c r="DE174" t="s">
        <v>222</v>
      </c>
      <c r="DF174" t="s">
        <v>222</v>
      </c>
      <c r="DG174" t="s">
        <v>222</v>
      </c>
      <c r="DH174" t="s">
        <v>222</v>
      </c>
      <c r="DI174" t="s">
        <v>222</v>
      </c>
      <c r="DJ174" t="s">
        <v>222</v>
      </c>
      <c r="DK174" t="s">
        <v>222</v>
      </c>
      <c r="DL174" t="s">
        <v>222</v>
      </c>
      <c r="DM174" t="s">
        <v>222</v>
      </c>
      <c r="DN174" t="s">
        <v>222</v>
      </c>
      <c r="DO174" t="s">
        <v>222</v>
      </c>
      <c r="DP174" t="s">
        <v>222</v>
      </c>
      <c r="DQ174" t="s">
        <v>222</v>
      </c>
      <c r="DR174" t="s">
        <v>222</v>
      </c>
      <c r="DS174" t="s">
        <v>222</v>
      </c>
      <c r="DT174" t="s">
        <v>222</v>
      </c>
      <c r="DU174" t="s">
        <v>222</v>
      </c>
      <c r="DV174" t="s">
        <v>222</v>
      </c>
      <c r="DW174" t="s">
        <v>222</v>
      </c>
      <c r="DX174" t="s">
        <v>222</v>
      </c>
      <c r="DY174" t="s">
        <v>222</v>
      </c>
      <c r="DZ174" t="s">
        <v>222</v>
      </c>
      <c r="EA174" t="s">
        <v>222</v>
      </c>
      <c r="EB174" t="s">
        <v>222</v>
      </c>
      <c r="EC174" t="s">
        <v>222</v>
      </c>
      <c r="ED174" t="s">
        <v>222</v>
      </c>
      <c r="EE174" t="s">
        <v>222</v>
      </c>
      <c r="EF174" t="s">
        <v>222</v>
      </c>
      <c r="EG174" t="s">
        <v>222</v>
      </c>
      <c r="EH174" t="s">
        <v>222</v>
      </c>
      <c r="EI174" t="s">
        <v>222</v>
      </c>
      <c r="EJ174" t="s">
        <v>222</v>
      </c>
      <c r="EK174" t="s">
        <v>222</v>
      </c>
      <c r="EL174" t="s">
        <v>222</v>
      </c>
      <c r="EM174" t="s">
        <v>222</v>
      </c>
      <c r="EN174" t="s">
        <v>222</v>
      </c>
      <c r="EO174" t="s">
        <v>222</v>
      </c>
      <c r="EP174" t="s">
        <v>222</v>
      </c>
      <c r="EQ174" t="s">
        <v>222</v>
      </c>
      <c r="ER174" t="s">
        <v>222</v>
      </c>
      <c r="ES174" t="s">
        <v>222</v>
      </c>
      <c r="ET174" t="s">
        <v>222</v>
      </c>
      <c r="EU174" t="s">
        <v>222</v>
      </c>
      <c r="EV174" t="s">
        <v>222</v>
      </c>
      <c r="EW174" t="s">
        <v>222</v>
      </c>
      <c r="EX174" t="s">
        <v>222</v>
      </c>
      <c r="EY174" t="s">
        <v>222</v>
      </c>
      <c r="EZ174" t="s">
        <v>222</v>
      </c>
      <c r="FA174" t="s">
        <v>222</v>
      </c>
      <c r="FB174" t="s">
        <v>222</v>
      </c>
      <c r="FC174" t="s">
        <v>222</v>
      </c>
      <c r="FD174" t="s">
        <v>222</v>
      </c>
      <c r="FE174" t="s">
        <v>222</v>
      </c>
      <c r="FF174" t="s">
        <v>222</v>
      </c>
      <c r="FG174" t="s">
        <v>222</v>
      </c>
      <c r="FH174" t="s">
        <v>222</v>
      </c>
      <c r="FI174" t="s">
        <v>222</v>
      </c>
      <c r="FJ174" t="s">
        <v>222</v>
      </c>
      <c r="FK174" t="s">
        <v>222</v>
      </c>
      <c r="FL174" t="s">
        <v>222</v>
      </c>
      <c r="FM174" t="s">
        <v>222</v>
      </c>
      <c r="FN174" t="s">
        <v>222</v>
      </c>
      <c r="FO174" t="s">
        <v>222</v>
      </c>
      <c r="FP174" t="s">
        <v>222</v>
      </c>
      <c r="FQ174" t="s">
        <v>222</v>
      </c>
      <c r="FR174" t="s">
        <v>222</v>
      </c>
      <c r="FS174" t="s">
        <v>222</v>
      </c>
      <c r="FT174" t="s">
        <v>222</v>
      </c>
      <c r="FU174" t="s">
        <v>222</v>
      </c>
      <c r="FV174" t="s">
        <v>222</v>
      </c>
      <c r="FW174" t="s">
        <v>222</v>
      </c>
      <c r="FX174" t="s">
        <v>222</v>
      </c>
      <c r="FY174" t="s">
        <v>222</v>
      </c>
      <c r="FZ174" t="s">
        <v>222</v>
      </c>
      <c r="GA174" t="s">
        <v>222</v>
      </c>
      <c r="GB174" t="s">
        <v>222</v>
      </c>
      <c r="GC174" t="s">
        <v>222</v>
      </c>
      <c r="GD174" t="s">
        <v>222</v>
      </c>
      <c r="GE174" t="s">
        <v>222</v>
      </c>
      <c r="GF174" t="s">
        <v>222</v>
      </c>
      <c r="GG174" t="s">
        <v>222</v>
      </c>
      <c r="GH174" t="s">
        <v>222</v>
      </c>
      <c r="GI174" t="s">
        <v>222</v>
      </c>
      <c r="GJ174" t="s">
        <v>222</v>
      </c>
      <c r="GK174" t="s">
        <v>222</v>
      </c>
      <c r="GL174" t="s">
        <v>222</v>
      </c>
      <c r="GM174" t="s">
        <v>222</v>
      </c>
      <c r="GN174" t="s">
        <v>222</v>
      </c>
      <c r="GO174" t="s">
        <v>222</v>
      </c>
      <c r="GP174" t="s">
        <v>222</v>
      </c>
      <c r="GQ174" t="s">
        <v>222</v>
      </c>
      <c r="GR174" t="s">
        <v>222</v>
      </c>
      <c r="GS174" t="s">
        <v>222</v>
      </c>
      <c r="GT174" t="s">
        <v>222</v>
      </c>
      <c r="GU174" t="s">
        <v>222</v>
      </c>
      <c r="GV174" t="s">
        <v>222</v>
      </c>
      <c r="GW174" t="s">
        <v>222</v>
      </c>
      <c r="GX174" t="s">
        <v>222</v>
      </c>
      <c r="GY174" t="s">
        <v>222</v>
      </c>
      <c r="GZ174" t="s">
        <v>222</v>
      </c>
      <c r="HA174" t="s">
        <v>222</v>
      </c>
      <c r="HB174" t="s">
        <v>222</v>
      </c>
      <c r="HC174" t="s">
        <v>222</v>
      </c>
      <c r="HD174" t="s">
        <v>222</v>
      </c>
      <c r="HE174" t="s">
        <v>222</v>
      </c>
      <c r="HF174" t="s">
        <v>222</v>
      </c>
      <c r="HG174" t="s">
        <v>222</v>
      </c>
      <c r="HH174" t="s">
        <v>222</v>
      </c>
      <c r="HI174" t="s">
        <v>222</v>
      </c>
      <c r="HJ174" t="s">
        <v>222</v>
      </c>
      <c r="HK174" t="s">
        <v>222</v>
      </c>
      <c r="HL174" t="s">
        <v>222</v>
      </c>
      <c r="HM174" t="s">
        <v>222</v>
      </c>
      <c r="HN174" t="s">
        <v>222</v>
      </c>
    </row>
    <row r="175" spans="1:222" x14ac:dyDescent="0.35">
      <c r="A175" t="s">
        <v>255</v>
      </c>
      <c r="B175" s="1">
        <v>41640</v>
      </c>
      <c r="C175" s="1">
        <v>43830</v>
      </c>
      <c r="D175">
        <v>3</v>
      </c>
      <c r="E175" t="s">
        <v>222</v>
      </c>
      <c r="F175" t="s">
        <v>222</v>
      </c>
      <c r="G175" t="s">
        <v>222</v>
      </c>
      <c r="H175" t="s">
        <v>222</v>
      </c>
      <c r="I175" t="s">
        <v>222</v>
      </c>
      <c r="J175" t="s">
        <v>222</v>
      </c>
      <c r="K175" t="s">
        <v>222</v>
      </c>
      <c r="L175" t="s">
        <v>222</v>
      </c>
      <c r="M175" t="s">
        <v>222</v>
      </c>
      <c r="N175" t="s">
        <v>222</v>
      </c>
      <c r="O175" t="s">
        <v>222</v>
      </c>
      <c r="P175" t="s">
        <v>222</v>
      </c>
      <c r="Q175" t="s">
        <v>222</v>
      </c>
      <c r="R175" t="s">
        <v>222</v>
      </c>
      <c r="S175" t="s">
        <v>222</v>
      </c>
      <c r="T175" t="s">
        <v>222</v>
      </c>
      <c r="U175" t="s">
        <v>222</v>
      </c>
      <c r="V175" t="s">
        <v>222</v>
      </c>
      <c r="W175" t="s">
        <v>222</v>
      </c>
      <c r="X175" t="s">
        <v>222</v>
      </c>
      <c r="Y175" t="s">
        <v>222</v>
      </c>
      <c r="Z175" t="s">
        <v>222</v>
      </c>
      <c r="AA175" t="s">
        <v>222</v>
      </c>
      <c r="AB175" t="s">
        <v>222</v>
      </c>
      <c r="AC175" t="s">
        <v>222</v>
      </c>
      <c r="AD175" t="s">
        <v>222</v>
      </c>
      <c r="AE175" t="s">
        <v>222</v>
      </c>
      <c r="AF175" t="s">
        <v>222</v>
      </c>
      <c r="AG175" t="s">
        <v>222</v>
      </c>
      <c r="AH175" t="s">
        <v>222</v>
      </c>
      <c r="AI175" t="s">
        <v>222</v>
      </c>
      <c r="AJ175" t="s">
        <v>222</v>
      </c>
      <c r="AK175" t="s">
        <v>222</v>
      </c>
      <c r="AL175" t="s">
        <v>222</v>
      </c>
      <c r="AM175" t="s">
        <v>222</v>
      </c>
      <c r="AN175" t="s">
        <v>222</v>
      </c>
      <c r="AO175" t="s">
        <v>222</v>
      </c>
      <c r="AP175" t="s">
        <v>222</v>
      </c>
      <c r="AQ175" t="s">
        <v>222</v>
      </c>
      <c r="AR175" t="s">
        <v>222</v>
      </c>
      <c r="AS175" t="s">
        <v>222</v>
      </c>
      <c r="AT175" t="s">
        <v>222</v>
      </c>
      <c r="AU175" t="s">
        <v>222</v>
      </c>
      <c r="AV175" t="s">
        <v>222</v>
      </c>
      <c r="AW175" t="s">
        <v>222</v>
      </c>
      <c r="AX175" t="s">
        <v>222</v>
      </c>
      <c r="AY175" t="s">
        <v>222</v>
      </c>
      <c r="AZ175" t="s">
        <v>222</v>
      </c>
      <c r="BA175" t="s">
        <v>222</v>
      </c>
      <c r="BB175" t="s">
        <v>222</v>
      </c>
      <c r="BC175" t="s">
        <v>222</v>
      </c>
      <c r="BD175" t="s">
        <v>222</v>
      </c>
      <c r="BE175" t="s">
        <v>222</v>
      </c>
      <c r="BF175" t="s">
        <v>222</v>
      </c>
      <c r="BG175" t="s">
        <v>222</v>
      </c>
      <c r="BH175" t="s">
        <v>222</v>
      </c>
      <c r="BI175" t="s">
        <v>222</v>
      </c>
      <c r="BJ175" t="s">
        <v>222</v>
      </c>
      <c r="BK175" t="s">
        <v>222</v>
      </c>
      <c r="BL175" t="s">
        <v>222</v>
      </c>
      <c r="BM175" t="s">
        <v>222</v>
      </c>
      <c r="BN175" t="s">
        <v>222</v>
      </c>
      <c r="BO175" t="s">
        <v>222</v>
      </c>
      <c r="BP175" t="s">
        <v>222</v>
      </c>
      <c r="BQ175" t="s">
        <v>222</v>
      </c>
      <c r="BR175" t="s">
        <v>222</v>
      </c>
      <c r="BS175" t="s">
        <v>222</v>
      </c>
      <c r="BT175" t="s">
        <v>222</v>
      </c>
      <c r="BU175" t="s">
        <v>222</v>
      </c>
      <c r="BV175" t="s">
        <v>222</v>
      </c>
      <c r="BW175" t="s">
        <v>222</v>
      </c>
      <c r="BX175" t="s">
        <v>222</v>
      </c>
      <c r="BY175" t="s">
        <v>222</v>
      </c>
      <c r="BZ175" t="s">
        <v>222</v>
      </c>
      <c r="CA175" t="s">
        <v>222</v>
      </c>
      <c r="CB175" t="s">
        <v>222</v>
      </c>
      <c r="CC175" t="s">
        <v>222</v>
      </c>
      <c r="CD175" t="s">
        <v>222</v>
      </c>
      <c r="CE175" t="s">
        <v>222</v>
      </c>
      <c r="CF175" t="s">
        <v>222</v>
      </c>
      <c r="CG175" t="s">
        <v>222</v>
      </c>
      <c r="CH175" t="s">
        <v>222</v>
      </c>
      <c r="CI175" t="s">
        <v>222</v>
      </c>
      <c r="CJ175" t="s">
        <v>222</v>
      </c>
      <c r="CK175" t="s">
        <v>222</v>
      </c>
      <c r="CL175" t="s">
        <v>222</v>
      </c>
      <c r="CM175" t="s">
        <v>222</v>
      </c>
      <c r="CN175" t="s">
        <v>222</v>
      </c>
      <c r="CO175" t="s">
        <v>222</v>
      </c>
      <c r="CP175" t="s">
        <v>222</v>
      </c>
      <c r="CQ175" t="s">
        <v>222</v>
      </c>
      <c r="CR175" t="s">
        <v>222</v>
      </c>
      <c r="CS175" t="s">
        <v>222</v>
      </c>
      <c r="CT175" t="s">
        <v>222</v>
      </c>
      <c r="CU175" t="s">
        <v>222</v>
      </c>
      <c r="CV175" t="s">
        <v>222</v>
      </c>
      <c r="CW175" t="s">
        <v>222</v>
      </c>
      <c r="CX175" t="s">
        <v>222</v>
      </c>
      <c r="CY175" t="s">
        <v>222</v>
      </c>
      <c r="CZ175" t="s">
        <v>222</v>
      </c>
      <c r="DA175" t="s">
        <v>222</v>
      </c>
      <c r="DB175" t="s">
        <v>222</v>
      </c>
      <c r="DC175" t="s">
        <v>222</v>
      </c>
      <c r="DD175" t="s">
        <v>222</v>
      </c>
      <c r="DE175" t="s">
        <v>222</v>
      </c>
      <c r="DF175" t="s">
        <v>222</v>
      </c>
      <c r="DG175" t="s">
        <v>222</v>
      </c>
      <c r="DH175" t="s">
        <v>222</v>
      </c>
      <c r="DI175" t="s">
        <v>222</v>
      </c>
      <c r="DJ175" t="s">
        <v>222</v>
      </c>
      <c r="DK175" t="s">
        <v>222</v>
      </c>
      <c r="DL175" t="s">
        <v>222</v>
      </c>
      <c r="DM175" t="s">
        <v>222</v>
      </c>
      <c r="DN175" t="s">
        <v>222</v>
      </c>
      <c r="DO175" t="s">
        <v>222</v>
      </c>
      <c r="DP175" t="s">
        <v>222</v>
      </c>
      <c r="DQ175" t="s">
        <v>222</v>
      </c>
      <c r="DR175" t="s">
        <v>222</v>
      </c>
      <c r="DS175" t="s">
        <v>222</v>
      </c>
      <c r="DT175" t="s">
        <v>222</v>
      </c>
      <c r="DU175" t="s">
        <v>222</v>
      </c>
      <c r="DV175" t="s">
        <v>222</v>
      </c>
      <c r="DW175" t="s">
        <v>222</v>
      </c>
      <c r="DX175" t="s">
        <v>222</v>
      </c>
      <c r="DY175" t="s">
        <v>222</v>
      </c>
      <c r="DZ175" t="s">
        <v>222</v>
      </c>
      <c r="EA175" t="s">
        <v>222</v>
      </c>
      <c r="EB175" t="s">
        <v>222</v>
      </c>
      <c r="EC175" t="s">
        <v>222</v>
      </c>
      <c r="ED175" t="s">
        <v>222</v>
      </c>
      <c r="EE175" t="s">
        <v>222</v>
      </c>
      <c r="EF175" t="s">
        <v>222</v>
      </c>
      <c r="EG175" t="s">
        <v>222</v>
      </c>
      <c r="EH175" t="s">
        <v>222</v>
      </c>
      <c r="EI175" t="s">
        <v>222</v>
      </c>
      <c r="EJ175" t="s">
        <v>222</v>
      </c>
      <c r="EK175" t="s">
        <v>222</v>
      </c>
      <c r="EL175" t="s">
        <v>222</v>
      </c>
      <c r="EM175" t="s">
        <v>222</v>
      </c>
      <c r="EN175" t="s">
        <v>222</v>
      </c>
      <c r="EO175" t="s">
        <v>222</v>
      </c>
      <c r="EP175" t="s">
        <v>222</v>
      </c>
      <c r="EQ175" t="s">
        <v>222</v>
      </c>
      <c r="ER175" t="s">
        <v>222</v>
      </c>
      <c r="ES175" t="s">
        <v>222</v>
      </c>
      <c r="ET175" t="s">
        <v>222</v>
      </c>
      <c r="EU175" t="s">
        <v>222</v>
      </c>
      <c r="EV175" t="s">
        <v>222</v>
      </c>
      <c r="EW175" t="s">
        <v>222</v>
      </c>
      <c r="EX175" t="s">
        <v>222</v>
      </c>
      <c r="EY175" t="s">
        <v>222</v>
      </c>
      <c r="EZ175" t="s">
        <v>222</v>
      </c>
      <c r="FA175" t="s">
        <v>222</v>
      </c>
      <c r="FB175" t="s">
        <v>222</v>
      </c>
      <c r="FC175" t="s">
        <v>222</v>
      </c>
      <c r="FD175" t="s">
        <v>222</v>
      </c>
      <c r="FE175" t="s">
        <v>222</v>
      </c>
      <c r="FF175" t="s">
        <v>222</v>
      </c>
      <c r="FG175" t="s">
        <v>222</v>
      </c>
      <c r="FH175" t="s">
        <v>222</v>
      </c>
      <c r="FI175" t="s">
        <v>222</v>
      </c>
      <c r="FJ175" t="s">
        <v>222</v>
      </c>
      <c r="FK175" t="s">
        <v>222</v>
      </c>
      <c r="FL175" t="s">
        <v>222</v>
      </c>
      <c r="FM175" t="s">
        <v>222</v>
      </c>
      <c r="FN175" t="s">
        <v>222</v>
      </c>
      <c r="FO175" t="s">
        <v>222</v>
      </c>
      <c r="FP175" t="s">
        <v>222</v>
      </c>
      <c r="FQ175" t="s">
        <v>222</v>
      </c>
      <c r="FR175" t="s">
        <v>222</v>
      </c>
      <c r="FS175" t="s">
        <v>222</v>
      </c>
      <c r="FT175" t="s">
        <v>222</v>
      </c>
      <c r="FU175" t="s">
        <v>222</v>
      </c>
      <c r="FV175" t="s">
        <v>222</v>
      </c>
      <c r="FW175" t="s">
        <v>222</v>
      </c>
      <c r="FX175" t="s">
        <v>222</v>
      </c>
      <c r="FY175" t="s">
        <v>222</v>
      </c>
      <c r="FZ175" t="s">
        <v>222</v>
      </c>
      <c r="GA175" t="s">
        <v>222</v>
      </c>
      <c r="GB175" t="s">
        <v>222</v>
      </c>
      <c r="GC175" t="s">
        <v>222</v>
      </c>
      <c r="GD175" t="s">
        <v>222</v>
      </c>
      <c r="GE175" t="s">
        <v>222</v>
      </c>
      <c r="GF175" t="s">
        <v>222</v>
      </c>
      <c r="GG175" t="s">
        <v>222</v>
      </c>
      <c r="GH175" t="s">
        <v>222</v>
      </c>
      <c r="GI175" t="s">
        <v>222</v>
      </c>
      <c r="GJ175" t="s">
        <v>222</v>
      </c>
      <c r="GK175" t="s">
        <v>222</v>
      </c>
      <c r="GL175" t="s">
        <v>222</v>
      </c>
      <c r="GM175" t="s">
        <v>222</v>
      </c>
      <c r="GN175" t="s">
        <v>222</v>
      </c>
      <c r="GO175" t="s">
        <v>222</v>
      </c>
      <c r="GP175" t="s">
        <v>222</v>
      </c>
      <c r="GQ175" t="s">
        <v>222</v>
      </c>
      <c r="GR175" t="s">
        <v>222</v>
      </c>
      <c r="GS175" t="s">
        <v>222</v>
      </c>
      <c r="GT175" t="s">
        <v>222</v>
      </c>
      <c r="GU175" t="s">
        <v>222</v>
      </c>
      <c r="GV175" t="s">
        <v>222</v>
      </c>
      <c r="GW175" t="s">
        <v>222</v>
      </c>
      <c r="GX175" t="s">
        <v>222</v>
      </c>
      <c r="GY175" t="s">
        <v>222</v>
      </c>
      <c r="GZ175" t="s">
        <v>222</v>
      </c>
      <c r="HA175" t="s">
        <v>222</v>
      </c>
      <c r="HB175" t="s">
        <v>222</v>
      </c>
      <c r="HC175" t="s">
        <v>222</v>
      </c>
      <c r="HD175" t="s">
        <v>222</v>
      </c>
      <c r="HE175" t="s">
        <v>222</v>
      </c>
      <c r="HF175" t="s">
        <v>222</v>
      </c>
      <c r="HG175" t="s">
        <v>222</v>
      </c>
      <c r="HH175" t="s">
        <v>222</v>
      </c>
      <c r="HI175" t="s">
        <v>222</v>
      </c>
      <c r="HJ175" t="s">
        <v>222</v>
      </c>
      <c r="HK175" t="s">
        <v>222</v>
      </c>
      <c r="HL175" t="s">
        <v>222</v>
      </c>
      <c r="HM175" t="s">
        <v>222</v>
      </c>
      <c r="HN175" t="s">
        <v>222</v>
      </c>
    </row>
    <row r="176" spans="1:222" x14ac:dyDescent="0.35">
      <c r="A176" t="s">
        <v>256</v>
      </c>
      <c r="B176" s="1">
        <v>41640</v>
      </c>
      <c r="C176" s="1">
        <v>42916</v>
      </c>
      <c r="D176">
        <v>3</v>
      </c>
      <c r="E176" t="s">
        <v>222</v>
      </c>
      <c r="F176" t="s">
        <v>222</v>
      </c>
      <c r="G176" t="s">
        <v>222</v>
      </c>
      <c r="H176" t="s">
        <v>222</v>
      </c>
      <c r="I176" t="s">
        <v>222</v>
      </c>
      <c r="J176" t="s">
        <v>222</v>
      </c>
      <c r="K176" t="s">
        <v>222</v>
      </c>
      <c r="L176" t="s">
        <v>222</v>
      </c>
      <c r="M176" t="s">
        <v>222</v>
      </c>
      <c r="N176" t="s">
        <v>222</v>
      </c>
      <c r="O176" t="s">
        <v>222</v>
      </c>
      <c r="P176" t="s">
        <v>222</v>
      </c>
      <c r="Q176" t="s">
        <v>222</v>
      </c>
      <c r="R176" t="s">
        <v>222</v>
      </c>
      <c r="S176" t="s">
        <v>222</v>
      </c>
      <c r="T176" t="s">
        <v>222</v>
      </c>
      <c r="U176" t="s">
        <v>222</v>
      </c>
      <c r="V176" t="s">
        <v>222</v>
      </c>
      <c r="W176" t="s">
        <v>222</v>
      </c>
      <c r="X176" t="s">
        <v>222</v>
      </c>
      <c r="Y176" t="s">
        <v>222</v>
      </c>
      <c r="Z176" t="s">
        <v>222</v>
      </c>
      <c r="AA176" t="s">
        <v>222</v>
      </c>
      <c r="AB176" t="s">
        <v>222</v>
      </c>
      <c r="AC176" t="s">
        <v>222</v>
      </c>
      <c r="AD176" t="s">
        <v>222</v>
      </c>
      <c r="AE176" t="s">
        <v>222</v>
      </c>
      <c r="AF176" t="s">
        <v>222</v>
      </c>
      <c r="AG176" t="s">
        <v>222</v>
      </c>
      <c r="AH176" t="s">
        <v>222</v>
      </c>
      <c r="AI176" t="s">
        <v>222</v>
      </c>
      <c r="AJ176" t="s">
        <v>222</v>
      </c>
      <c r="AK176" t="s">
        <v>222</v>
      </c>
      <c r="AL176" t="s">
        <v>222</v>
      </c>
      <c r="AM176" t="s">
        <v>222</v>
      </c>
      <c r="AN176" t="s">
        <v>222</v>
      </c>
      <c r="AO176" t="s">
        <v>222</v>
      </c>
      <c r="AP176" t="s">
        <v>222</v>
      </c>
      <c r="AQ176" t="s">
        <v>222</v>
      </c>
      <c r="AR176" t="s">
        <v>222</v>
      </c>
      <c r="AS176" t="s">
        <v>222</v>
      </c>
      <c r="AT176" t="s">
        <v>222</v>
      </c>
      <c r="AU176" t="s">
        <v>222</v>
      </c>
      <c r="AV176" t="s">
        <v>222</v>
      </c>
      <c r="AW176" t="s">
        <v>222</v>
      </c>
      <c r="AX176" t="s">
        <v>222</v>
      </c>
      <c r="AY176" t="s">
        <v>222</v>
      </c>
      <c r="AZ176" t="s">
        <v>222</v>
      </c>
      <c r="BA176" t="s">
        <v>222</v>
      </c>
      <c r="BB176" t="s">
        <v>222</v>
      </c>
      <c r="BC176" t="s">
        <v>222</v>
      </c>
      <c r="BD176" t="s">
        <v>222</v>
      </c>
      <c r="BE176" t="s">
        <v>222</v>
      </c>
      <c r="BF176" t="s">
        <v>222</v>
      </c>
      <c r="BG176" t="s">
        <v>222</v>
      </c>
      <c r="BH176" t="s">
        <v>222</v>
      </c>
      <c r="BI176" t="s">
        <v>222</v>
      </c>
      <c r="BJ176" t="s">
        <v>222</v>
      </c>
      <c r="BK176" t="s">
        <v>222</v>
      </c>
      <c r="BL176" t="s">
        <v>222</v>
      </c>
      <c r="BM176" t="s">
        <v>222</v>
      </c>
      <c r="BN176" t="s">
        <v>222</v>
      </c>
      <c r="BO176" t="s">
        <v>222</v>
      </c>
      <c r="BP176" t="s">
        <v>222</v>
      </c>
      <c r="BQ176" t="s">
        <v>222</v>
      </c>
      <c r="BR176" t="s">
        <v>222</v>
      </c>
      <c r="BS176" t="s">
        <v>222</v>
      </c>
      <c r="BT176" t="s">
        <v>222</v>
      </c>
      <c r="BU176" t="s">
        <v>222</v>
      </c>
      <c r="BV176" t="s">
        <v>222</v>
      </c>
      <c r="BW176" t="s">
        <v>222</v>
      </c>
      <c r="BX176" t="s">
        <v>222</v>
      </c>
      <c r="BY176" t="s">
        <v>222</v>
      </c>
      <c r="BZ176" t="s">
        <v>222</v>
      </c>
      <c r="CA176" t="s">
        <v>222</v>
      </c>
      <c r="CB176" t="s">
        <v>222</v>
      </c>
      <c r="CC176" t="s">
        <v>222</v>
      </c>
      <c r="CD176" t="s">
        <v>222</v>
      </c>
      <c r="CE176" t="s">
        <v>222</v>
      </c>
      <c r="CF176" t="s">
        <v>222</v>
      </c>
      <c r="CG176" t="s">
        <v>222</v>
      </c>
      <c r="CH176" t="s">
        <v>222</v>
      </c>
      <c r="CI176" t="s">
        <v>222</v>
      </c>
      <c r="CJ176" t="s">
        <v>222</v>
      </c>
      <c r="CK176" t="s">
        <v>222</v>
      </c>
      <c r="CL176" t="s">
        <v>222</v>
      </c>
      <c r="CM176" t="s">
        <v>222</v>
      </c>
      <c r="CN176" t="s">
        <v>222</v>
      </c>
      <c r="CO176" t="s">
        <v>222</v>
      </c>
      <c r="CP176" t="s">
        <v>222</v>
      </c>
      <c r="CQ176" t="s">
        <v>222</v>
      </c>
      <c r="CR176" t="s">
        <v>222</v>
      </c>
      <c r="CS176" t="s">
        <v>222</v>
      </c>
      <c r="CT176" t="s">
        <v>222</v>
      </c>
      <c r="CU176" t="s">
        <v>222</v>
      </c>
      <c r="CV176" t="s">
        <v>222</v>
      </c>
      <c r="CW176" t="s">
        <v>222</v>
      </c>
      <c r="CX176" t="s">
        <v>222</v>
      </c>
      <c r="CY176" t="s">
        <v>222</v>
      </c>
      <c r="CZ176" t="s">
        <v>222</v>
      </c>
      <c r="DA176" t="s">
        <v>222</v>
      </c>
      <c r="DB176" t="s">
        <v>222</v>
      </c>
      <c r="DC176" t="s">
        <v>222</v>
      </c>
      <c r="DD176" t="s">
        <v>222</v>
      </c>
      <c r="DE176" t="s">
        <v>222</v>
      </c>
      <c r="DF176" t="s">
        <v>222</v>
      </c>
      <c r="DG176" t="s">
        <v>222</v>
      </c>
      <c r="DH176" t="s">
        <v>222</v>
      </c>
      <c r="DI176" t="s">
        <v>222</v>
      </c>
      <c r="DJ176" t="s">
        <v>222</v>
      </c>
      <c r="DK176" t="s">
        <v>222</v>
      </c>
      <c r="DL176" t="s">
        <v>222</v>
      </c>
      <c r="DM176" t="s">
        <v>222</v>
      </c>
      <c r="DN176" t="s">
        <v>222</v>
      </c>
      <c r="DO176" t="s">
        <v>222</v>
      </c>
      <c r="DP176" t="s">
        <v>222</v>
      </c>
      <c r="DQ176" t="s">
        <v>222</v>
      </c>
      <c r="DR176" t="s">
        <v>222</v>
      </c>
      <c r="DS176" t="s">
        <v>222</v>
      </c>
      <c r="DT176" t="s">
        <v>222</v>
      </c>
      <c r="DU176" t="s">
        <v>222</v>
      </c>
      <c r="DV176" t="s">
        <v>222</v>
      </c>
      <c r="DW176" t="s">
        <v>222</v>
      </c>
      <c r="DX176" t="s">
        <v>222</v>
      </c>
      <c r="DY176" t="s">
        <v>222</v>
      </c>
      <c r="DZ176" t="s">
        <v>222</v>
      </c>
      <c r="EA176" t="s">
        <v>222</v>
      </c>
      <c r="EB176" t="s">
        <v>222</v>
      </c>
      <c r="EC176" t="s">
        <v>222</v>
      </c>
      <c r="ED176" t="s">
        <v>222</v>
      </c>
      <c r="EE176" t="s">
        <v>222</v>
      </c>
      <c r="EF176" t="s">
        <v>222</v>
      </c>
      <c r="EG176" t="s">
        <v>222</v>
      </c>
      <c r="EH176" t="s">
        <v>222</v>
      </c>
      <c r="EI176" t="s">
        <v>222</v>
      </c>
      <c r="EJ176" t="s">
        <v>222</v>
      </c>
      <c r="EK176" t="s">
        <v>222</v>
      </c>
      <c r="EL176" t="s">
        <v>222</v>
      </c>
      <c r="EM176" t="s">
        <v>222</v>
      </c>
      <c r="EN176" t="s">
        <v>222</v>
      </c>
      <c r="EO176" t="s">
        <v>222</v>
      </c>
      <c r="EP176" t="s">
        <v>222</v>
      </c>
      <c r="EQ176" t="s">
        <v>222</v>
      </c>
      <c r="ER176" t="s">
        <v>222</v>
      </c>
      <c r="ES176" t="s">
        <v>222</v>
      </c>
      <c r="ET176" t="s">
        <v>222</v>
      </c>
      <c r="EU176" t="s">
        <v>222</v>
      </c>
      <c r="EV176" t="s">
        <v>222</v>
      </c>
      <c r="EW176" t="s">
        <v>222</v>
      </c>
      <c r="EX176" t="s">
        <v>222</v>
      </c>
      <c r="EY176" t="s">
        <v>222</v>
      </c>
      <c r="EZ176" t="s">
        <v>222</v>
      </c>
      <c r="FA176" t="s">
        <v>222</v>
      </c>
      <c r="FB176" t="s">
        <v>222</v>
      </c>
      <c r="FC176" t="s">
        <v>222</v>
      </c>
      <c r="FD176" t="s">
        <v>222</v>
      </c>
      <c r="FE176" t="s">
        <v>222</v>
      </c>
      <c r="FF176" t="s">
        <v>222</v>
      </c>
      <c r="FG176" t="s">
        <v>222</v>
      </c>
      <c r="FH176" t="s">
        <v>222</v>
      </c>
      <c r="FI176" t="s">
        <v>222</v>
      </c>
      <c r="FJ176" t="s">
        <v>222</v>
      </c>
      <c r="FK176" t="s">
        <v>222</v>
      </c>
      <c r="FL176" t="s">
        <v>222</v>
      </c>
      <c r="FM176" t="s">
        <v>222</v>
      </c>
      <c r="FN176" t="s">
        <v>222</v>
      </c>
      <c r="FO176" t="s">
        <v>222</v>
      </c>
      <c r="FP176" t="s">
        <v>222</v>
      </c>
      <c r="FQ176" t="s">
        <v>222</v>
      </c>
      <c r="FR176" t="s">
        <v>222</v>
      </c>
      <c r="FS176" t="s">
        <v>222</v>
      </c>
      <c r="FT176" t="s">
        <v>222</v>
      </c>
      <c r="FU176" t="s">
        <v>222</v>
      </c>
      <c r="FV176" t="s">
        <v>222</v>
      </c>
      <c r="FW176" t="s">
        <v>222</v>
      </c>
      <c r="FX176" t="s">
        <v>222</v>
      </c>
      <c r="FY176" t="s">
        <v>222</v>
      </c>
      <c r="FZ176" t="s">
        <v>222</v>
      </c>
      <c r="GA176" t="s">
        <v>222</v>
      </c>
      <c r="GB176" t="s">
        <v>222</v>
      </c>
      <c r="GC176" t="s">
        <v>222</v>
      </c>
      <c r="GD176" t="s">
        <v>222</v>
      </c>
      <c r="GE176" t="s">
        <v>222</v>
      </c>
      <c r="GF176" t="s">
        <v>222</v>
      </c>
      <c r="GG176" t="s">
        <v>222</v>
      </c>
      <c r="GH176" t="s">
        <v>222</v>
      </c>
      <c r="GI176" t="s">
        <v>222</v>
      </c>
      <c r="GJ176" t="s">
        <v>222</v>
      </c>
      <c r="GK176" t="s">
        <v>222</v>
      </c>
      <c r="GL176" t="s">
        <v>222</v>
      </c>
      <c r="GM176" t="s">
        <v>222</v>
      </c>
      <c r="GN176" t="s">
        <v>222</v>
      </c>
      <c r="GO176" t="s">
        <v>222</v>
      </c>
      <c r="GP176" t="s">
        <v>222</v>
      </c>
      <c r="GQ176" t="s">
        <v>222</v>
      </c>
      <c r="GR176" t="s">
        <v>222</v>
      </c>
      <c r="GS176" t="s">
        <v>222</v>
      </c>
      <c r="GT176" t="s">
        <v>222</v>
      </c>
      <c r="GU176" t="s">
        <v>222</v>
      </c>
      <c r="GV176" t="s">
        <v>222</v>
      </c>
      <c r="GW176" t="s">
        <v>222</v>
      </c>
      <c r="GX176" t="s">
        <v>222</v>
      </c>
      <c r="GY176" t="s">
        <v>222</v>
      </c>
      <c r="GZ176" t="s">
        <v>222</v>
      </c>
      <c r="HA176" t="s">
        <v>222</v>
      </c>
      <c r="HB176" t="s">
        <v>222</v>
      </c>
      <c r="HC176" t="s">
        <v>222</v>
      </c>
      <c r="HD176" t="s">
        <v>222</v>
      </c>
      <c r="HE176" t="s">
        <v>222</v>
      </c>
      <c r="HF176" t="s">
        <v>222</v>
      </c>
      <c r="HG176" t="s">
        <v>222</v>
      </c>
      <c r="HH176" t="s">
        <v>222</v>
      </c>
      <c r="HI176" t="s">
        <v>222</v>
      </c>
      <c r="HJ176" t="s">
        <v>222</v>
      </c>
      <c r="HK176" t="s">
        <v>222</v>
      </c>
      <c r="HL176" t="s">
        <v>222</v>
      </c>
      <c r="HM176" t="s">
        <v>222</v>
      </c>
      <c r="HN176" t="s">
        <v>222</v>
      </c>
    </row>
    <row r="177" spans="1:222" x14ac:dyDescent="0.35">
      <c r="A177" t="s">
        <v>256</v>
      </c>
      <c r="B177" s="1">
        <v>42917</v>
      </c>
      <c r="C177" s="1">
        <v>43830</v>
      </c>
      <c r="D177">
        <v>2</v>
      </c>
      <c r="E177">
        <v>1</v>
      </c>
      <c r="F177">
        <v>1</v>
      </c>
      <c r="G177">
        <v>0</v>
      </c>
      <c r="H177">
        <v>1</v>
      </c>
      <c r="I177">
        <v>0</v>
      </c>
      <c r="J177">
        <v>0</v>
      </c>
      <c r="K177">
        <v>0</v>
      </c>
      <c r="L177">
        <v>0</v>
      </c>
      <c r="M177">
        <v>0</v>
      </c>
      <c r="N177">
        <v>0</v>
      </c>
      <c r="O177">
        <v>0</v>
      </c>
      <c r="P177">
        <v>0</v>
      </c>
      <c r="Q177">
        <v>0</v>
      </c>
      <c r="R177">
        <v>0</v>
      </c>
      <c r="S177">
        <v>0</v>
      </c>
      <c r="T177">
        <v>0</v>
      </c>
      <c r="U177">
        <v>1</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1</v>
      </c>
      <c r="AP177">
        <v>0</v>
      </c>
      <c r="AQ177">
        <v>0</v>
      </c>
      <c r="AR177">
        <v>0</v>
      </c>
      <c r="AS177">
        <v>1</v>
      </c>
      <c r="AT177">
        <v>0</v>
      </c>
      <c r="AU177" t="s">
        <v>222</v>
      </c>
      <c r="AV177" t="s">
        <v>222</v>
      </c>
      <c r="AW177" t="s">
        <v>222</v>
      </c>
      <c r="AX177" t="s">
        <v>222</v>
      </c>
      <c r="AY177" t="s">
        <v>222</v>
      </c>
      <c r="AZ177" t="s">
        <v>222</v>
      </c>
      <c r="BA177" t="s">
        <v>222</v>
      </c>
      <c r="BB177" t="s">
        <v>222</v>
      </c>
      <c r="BC177" t="s">
        <v>222</v>
      </c>
      <c r="BD177">
        <v>0</v>
      </c>
      <c r="BE177">
        <v>0</v>
      </c>
      <c r="BF177">
        <v>1</v>
      </c>
      <c r="BG177">
        <v>1</v>
      </c>
      <c r="BH177">
        <v>0</v>
      </c>
      <c r="BI177">
        <v>0</v>
      </c>
      <c r="BJ177">
        <v>0</v>
      </c>
      <c r="BK177">
        <v>0</v>
      </c>
      <c r="BL177">
        <v>0</v>
      </c>
      <c r="BM177">
        <v>1</v>
      </c>
      <c r="BN177">
        <v>0</v>
      </c>
      <c r="BO177">
        <v>0</v>
      </c>
      <c r="BP177">
        <v>0</v>
      </c>
      <c r="BQ177">
        <v>0</v>
      </c>
      <c r="BR177">
        <v>0</v>
      </c>
      <c r="BS177">
        <v>0</v>
      </c>
      <c r="BT177">
        <v>0</v>
      </c>
      <c r="BU177">
        <v>0</v>
      </c>
      <c r="BV177">
        <v>0</v>
      </c>
      <c r="BW177">
        <v>1</v>
      </c>
      <c r="BX177">
        <v>0</v>
      </c>
      <c r="BY177">
        <v>0</v>
      </c>
      <c r="BZ177">
        <v>0</v>
      </c>
      <c r="CA177">
        <v>0</v>
      </c>
      <c r="CB177">
        <v>0</v>
      </c>
      <c r="CC177">
        <v>0</v>
      </c>
      <c r="CD177">
        <v>1</v>
      </c>
      <c r="CE177">
        <v>0</v>
      </c>
      <c r="CF177">
        <v>0</v>
      </c>
      <c r="CG177">
        <v>0</v>
      </c>
      <c r="CH177">
        <v>0</v>
      </c>
      <c r="CI177">
        <v>0</v>
      </c>
      <c r="CJ177">
        <v>0</v>
      </c>
      <c r="CK177">
        <v>0</v>
      </c>
      <c r="CL177">
        <v>0</v>
      </c>
      <c r="CM177">
        <v>0</v>
      </c>
      <c r="CN177">
        <v>0</v>
      </c>
      <c r="CO177">
        <v>0</v>
      </c>
      <c r="CP177">
        <v>0</v>
      </c>
      <c r="CQ177">
        <v>0</v>
      </c>
      <c r="CR177">
        <v>0</v>
      </c>
      <c r="CS177">
        <v>0</v>
      </c>
      <c r="CT177" t="s">
        <v>222</v>
      </c>
      <c r="CU177" t="s">
        <v>222</v>
      </c>
      <c r="CV177" t="s">
        <v>222</v>
      </c>
      <c r="CW177" t="s">
        <v>222</v>
      </c>
      <c r="CX177" t="s">
        <v>222</v>
      </c>
      <c r="CY177" t="s">
        <v>222</v>
      </c>
      <c r="CZ177" t="s">
        <v>222</v>
      </c>
      <c r="DA177" t="s">
        <v>222</v>
      </c>
      <c r="DB177" t="s">
        <v>222</v>
      </c>
      <c r="DC177" t="s">
        <v>222</v>
      </c>
      <c r="DD177" t="s">
        <v>222</v>
      </c>
      <c r="DE177">
        <v>1</v>
      </c>
      <c r="DF177">
        <v>0</v>
      </c>
      <c r="DG177">
        <v>1</v>
      </c>
      <c r="DH177">
        <v>0</v>
      </c>
      <c r="DI177">
        <v>0</v>
      </c>
      <c r="DJ177">
        <v>0</v>
      </c>
      <c r="DK177">
        <v>0</v>
      </c>
      <c r="DL177">
        <v>0</v>
      </c>
      <c r="DM177">
        <v>0</v>
      </c>
      <c r="DN177">
        <v>0</v>
      </c>
      <c r="DO177">
        <v>0</v>
      </c>
      <c r="DP177">
        <v>0</v>
      </c>
      <c r="DQ177">
        <v>0</v>
      </c>
      <c r="DR177">
        <v>0</v>
      </c>
      <c r="DS177">
        <v>0</v>
      </c>
      <c r="DT177">
        <v>1</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1</v>
      </c>
      <c r="EQ177">
        <v>0</v>
      </c>
      <c r="ER177">
        <v>0</v>
      </c>
      <c r="ES177">
        <v>0</v>
      </c>
      <c r="ET177">
        <v>0</v>
      </c>
      <c r="EU177">
        <v>0</v>
      </c>
      <c r="EV177">
        <v>0</v>
      </c>
      <c r="EW177">
        <v>1</v>
      </c>
      <c r="EX177">
        <v>1</v>
      </c>
      <c r="EY177">
        <v>1</v>
      </c>
      <c r="EZ177">
        <v>0</v>
      </c>
      <c r="FA177">
        <v>0</v>
      </c>
      <c r="FB177">
        <v>0</v>
      </c>
      <c r="FC177">
        <v>0</v>
      </c>
      <c r="FD177" t="s">
        <v>222</v>
      </c>
      <c r="FE177" t="s">
        <v>222</v>
      </c>
      <c r="FF177" t="s">
        <v>222</v>
      </c>
      <c r="FG177" t="s">
        <v>222</v>
      </c>
      <c r="FH177" t="s">
        <v>222</v>
      </c>
      <c r="FI177" t="s">
        <v>222</v>
      </c>
      <c r="FJ177" t="s">
        <v>222</v>
      </c>
      <c r="FK177" t="s">
        <v>222</v>
      </c>
      <c r="FL177" t="s">
        <v>222</v>
      </c>
      <c r="FM177">
        <v>0</v>
      </c>
      <c r="FN177">
        <v>0</v>
      </c>
      <c r="FO177">
        <v>1</v>
      </c>
      <c r="FP177">
        <v>1</v>
      </c>
      <c r="FQ177">
        <v>0</v>
      </c>
      <c r="FR177">
        <v>0</v>
      </c>
      <c r="FS177">
        <v>0</v>
      </c>
      <c r="FT177">
        <v>0</v>
      </c>
      <c r="FU177">
        <v>0</v>
      </c>
      <c r="FV177">
        <v>1</v>
      </c>
      <c r="FW177">
        <v>0</v>
      </c>
      <c r="FX177">
        <v>0</v>
      </c>
      <c r="FY177">
        <v>0</v>
      </c>
      <c r="FZ177">
        <v>0</v>
      </c>
      <c r="GA177">
        <v>0</v>
      </c>
      <c r="GB177">
        <v>0</v>
      </c>
      <c r="GC177">
        <v>0</v>
      </c>
      <c r="GD177">
        <v>0</v>
      </c>
      <c r="GE177">
        <v>0</v>
      </c>
      <c r="GF177">
        <v>1</v>
      </c>
      <c r="GG177">
        <v>0</v>
      </c>
      <c r="GH177">
        <v>0</v>
      </c>
      <c r="GI177">
        <v>0</v>
      </c>
      <c r="GJ177">
        <v>0</v>
      </c>
      <c r="GK177">
        <v>0</v>
      </c>
      <c r="GL177">
        <v>0</v>
      </c>
      <c r="GM177">
        <v>1</v>
      </c>
      <c r="GN177">
        <v>0</v>
      </c>
      <c r="GO177">
        <v>0</v>
      </c>
      <c r="GP177">
        <v>0</v>
      </c>
      <c r="GQ177">
        <v>0</v>
      </c>
      <c r="GR177">
        <v>0</v>
      </c>
      <c r="GS177">
        <v>0</v>
      </c>
      <c r="GT177">
        <v>0</v>
      </c>
      <c r="GU177">
        <v>0</v>
      </c>
      <c r="GV177">
        <v>0</v>
      </c>
      <c r="GW177">
        <v>0</v>
      </c>
      <c r="GX177">
        <v>0</v>
      </c>
      <c r="GY177">
        <v>0</v>
      </c>
      <c r="GZ177">
        <v>0</v>
      </c>
      <c r="HA177">
        <v>0</v>
      </c>
      <c r="HB177">
        <v>0</v>
      </c>
      <c r="HC177" t="s">
        <v>222</v>
      </c>
      <c r="HD177" t="s">
        <v>222</v>
      </c>
      <c r="HE177" t="s">
        <v>222</v>
      </c>
      <c r="HF177" t="s">
        <v>222</v>
      </c>
      <c r="HG177" t="s">
        <v>222</v>
      </c>
      <c r="HH177" t="s">
        <v>222</v>
      </c>
      <c r="HI177" t="s">
        <v>222</v>
      </c>
      <c r="HJ177" t="s">
        <v>222</v>
      </c>
      <c r="HK177" t="s">
        <v>222</v>
      </c>
      <c r="HL177" t="s">
        <v>222</v>
      </c>
      <c r="HM177" t="s">
        <v>222</v>
      </c>
      <c r="HN177" t="s">
        <v>222</v>
      </c>
    </row>
    <row r="178" spans="1:222" x14ac:dyDescent="0.35">
      <c r="A178" t="s">
        <v>257</v>
      </c>
      <c r="B178" s="1">
        <v>41640</v>
      </c>
      <c r="C178" s="1">
        <v>41670</v>
      </c>
      <c r="D178">
        <v>2</v>
      </c>
      <c r="E178">
        <v>1</v>
      </c>
      <c r="F178">
        <v>1</v>
      </c>
      <c r="G178">
        <v>1</v>
      </c>
      <c r="H178">
        <v>0</v>
      </c>
      <c r="I178">
        <v>0</v>
      </c>
      <c r="J178">
        <v>1</v>
      </c>
      <c r="K178">
        <v>0</v>
      </c>
      <c r="L178">
        <v>1</v>
      </c>
      <c r="M178">
        <v>0</v>
      </c>
      <c r="N178">
        <v>0</v>
      </c>
      <c r="O178">
        <v>0</v>
      </c>
      <c r="P178">
        <v>0</v>
      </c>
      <c r="Q178">
        <v>0</v>
      </c>
      <c r="R178">
        <v>0</v>
      </c>
      <c r="S178">
        <v>1</v>
      </c>
      <c r="T178">
        <v>0</v>
      </c>
      <c r="U178">
        <v>0</v>
      </c>
      <c r="V178">
        <v>0</v>
      </c>
      <c r="W178">
        <v>0</v>
      </c>
      <c r="X178">
        <v>0</v>
      </c>
      <c r="Y178">
        <v>0</v>
      </c>
      <c r="Z178">
        <v>0</v>
      </c>
      <c r="AA178">
        <v>0</v>
      </c>
      <c r="AB178">
        <v>0</v>
      </c>
      <c r="AC178">
        <v>0</v>
      </c>
      <c r="AD178">
        <v>0</v>
      </c>
      <c r="AE178">
        <v>0</v>
      </c>
      <c r="AF178">
        <v>0</v>
      </c>
      <c r="AG178">
        <v>0</v>
      </c>
      <c r="AH178">
        <v>1</v>
      </c>
      <c r="AI178">
        <v>0</v>
      </c>
      <c r="AJ178">
        <v>0</v>
      </c>
      <c r="AK178">
        <v>0</v>
      </c>
      <c r="AL178">
        <v>0</v>
      </c>
      <c r="AM178">
        <v>0</v>
      </c>
      <c r="AN178">
        <v>0</v>
      </c>
      <c r="AO178">
        <v>0</v>
      </c>
      <c r="AP178">
        <v>0</v>
      </c>
      <c r="AQ178">
        <v>0</v>
      </c>
      <c r="AR178">
        <v>0</v>
      </c>
      <c r="AS178">
        <v>1</v>
      </c>
      <c r="AT178">
        <v>1</v>
      </c>
      <c r="AU178">
        <v>0</v>
      </c>
      <c r="AV178">
        <v>0</v>
      </c>
      <c r="AW178">
        <v>0</v>
      </c>
      <c r="AX178">
        <v>0</v>
      </c>
      <c r="AY178">
        <v>0</v>
      </c>
      <c r="AZ178">
        <v>0</v>
      </c>
      <c r="BA178">
        <v>0</v>
      </c>
      <c r="BB178">
        <v>1</v>
      </c>
      <c r="BC178">
        <v>1</v>
      </c>
      <c r="BD178">
        <v>0</v>
      </c>
      <c r="BE178">
        <v>0</v>
      </c>
      <c r="BF178">
        <v>1</v>
      </c>
      <c r="BG178">
        <v>1</v>
      </c>
      <c r="BH178">
        <v>1</v>
      </c>
      <c r="BI178">
        <v>0</v>
      </c>
      <c r="BJ178">
        <v>0</v>
      </c>
      <c r="BK178">
        <v>0</v>
      </c>
      <c r="BL178">
        <v>0</v>
      </c>
      <c r="BM178">
        <v>1</v>
      </c>
      <c r="BN178">
        <v>0</v>
      </c>
      <c r="BO178">
        <v>1</v>
      </c>
      <c r="BP178">
        <v>0</v>
      </c>
      <c r="BQ178">
        <v>0</v>
      </c>
      <c r="BR178">
        <v>0</v>
      </c>
      <c r="BS178">
        <v>0</v>
      </c>
      <c r="BT178">
        <v>0</v>
      </c>
      <c r="BU178">
        <v>0</v>
      </c>
      <c r="BV178">
        <v>0</v>
      </c>
      <c r="BW178">
        <v>1</v>
      </c>
      <c r="BX178">
        <v>0</v>
      </c>
      <c r="BY178">
        <v>0</v>
      </c>
      <c r="BZ178">
        <v>0</v>
      </c>
      <c r="CA178">
        <v>0</v>
      </c>
      <c r="CB178">
        <v>0</v>
      </c>
      <c r="CC178">
        <v>0</v>
      </c>
      <c r="CD178">
        <v>1</v>
      </c>
      <c r="CE178">
        <v>0</v>
      </c>
      <c r="CF178">
        <v>0</v>
      </c>
      <c r="CG178">
        <v>0</v>
      </c>
      <c r="CH178">
        <v>0</v>
      </c>
      <c r="CI178">
        <v>0</v>
      </c>
      <c r="CJ178">
        <v>0</v>
      </c>
      <c r="CK178">
        <v>0</v>
      </c>
      <c r="CL178">
        <v>0</v>
      </c>
      <c r="CM178">
        <v>0</v>
      </c>
      <c r="CN178">
        <v>0</v>
      </c>
      <c r="CO178">
        <v>0</v>
      </c>
      <c r="CP178">
        <v>0</v>
      </c>
      <c r="CQ178">
        <v>0</v>
      </c>
      <c r="CR178">
        <v>1</v>
      </c>
      <c r="CS178">
        <v>1</v>
      </c>
      <c r="CT178">
        <v>1</v>
      </c>
      <c r="CU178">
        <v>0</v>
      </c>
      <c r="CV178">
        <v>0</v>
      </c>
      <c r="CW178">
        <v>0</v>
      </c>
      <c r="CX178">
        <v>0</v>
      </c>
      <c r="CY178">
        <v>0</v>
      </c>
      <c r="CZ178">
        <v>0</v>
      </c>
      <c r="DA178">
        <v>0</v>
      </c>
      <c r="DB178">
        <v>0</v>
      </c>
      <c r="DC178">
        <v>1</v>
      </c>
      <c r="DD178">
        <v>0</v>
      </c>
      <c r="DE178">
        <v>1</v>
      </c>
      <c r="DF178">
        <v>1</v>
      </c>
      <c r="DG178">
        <v>0</v>
      </c>
      <c r="DH178">
        <v>0</v>
      </c>
      <c r="DI178">
        <v>1</v>
      </c>
      <c r="DJ178">
        <v>0</v>
      </c>
      <c r="DK178">
        <v>1</v>
      </c>
      <c r="DL178">
        <v>0</v>
      </c>
      <c r="DM178">
        <v>0</v>
      </c>
      <c r="DN178">
        <v>0</v>
      </c>
      <c r="DO178">
        <v>0</v>
      </c>
      <c r="DP178">
        <v>0</v>
      </c>
      <c r="DQ178">
        <v>1</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1</v>
      </c>
      <c r="EM178">
        <v>0</v>
      </c>
      <c r="EN178">
        <v>0</v>
      </c>
      <c r="EO178">
        <v>0</v>
      </c>
      <c r="EP178">
        <v>0</v>
      </c>
      <c r="EQ178">
        <v>0</v>
      </c>
      <c r="ER178">
        <v>0</v>
      </c>
      <c r="ES178">
        <v>0</v>
      </c>
      <c r="ET178">
        <v>0</v>
      </c>
      <c r="EU178">
        <v>0</v>
      </c>
      <c r="EV178">
        <v>0</v>
      </c>
      <c r="EW178">
        <v>0</v>
      </c>
      <c r="EX178">
        <v>0</v>
      </c>
      <c r="EY178">
        <v>0</v>
      </c>
      <c r="EZ178">
        <v>0</v>
      </c>
      <c r="FA178">
        <v>1</v>
      </c>
      <c r="FB178">
        <v>0</v>
      </c>
      <c r="FC178">
        <v>1</v>
      </c>
      <c r="FD178">
        <v>0</v>
      </c>
      <c r="FE178">
        <v>0</v>
      </c>
      <c r="FF178">
        <v>0</v>
      </c>
      <c r="FG178">
        <v>0</v>
      </c>
      <c r="FH178">
        <v>0</v>
      </c>
      <c r="FI178">
        <v>0</v>
      </c>
      <c r="FJ178">
        <v>0</v>
      </c>
      <c r="FK178">
        <v>1</v>
      </c>
      <c r="FL178">
        <v>1</v>
      </c>
      <c r="FM178">
        <v>0</v>
      </c>
      <c r="FN178">
        <v>0</v>
      </c>
      <c r="FO178">
        <v>1</v>
      </c>
      <c r="FP178">
        <v>1</v>
      </c>
      <c r="FQ178">
        <v>1</v>
      </c>
      <c r="FR178">
        <v>0</v>
      </c>
      <c r="FS178">
        <v>0</v>
      </c>
      <c r="FT178">
        <v>0</v>
      </c>
      <c r="FU178">
        <v>0</v>
      </c>
      <c r="FV178">
        <v>1</v>
      </c>
      <c r="FW178">
        <v>0</v>
      </c>
      <c r="FX178">
        <v>1</v>
      </c>
      <c r="FY178">
        <v>0</v>
      </c>
      <c r="FZ178">
        <v>0</v>
      </c>
      <c r="GA178">
        <v>0</v>
      </c>
      <c r="GB178">
        <v>0</v>
      </c>
      <c r="GC178">
        <v>0</v>
      </c>
      <c r="GD178">
        <v>0</v>
      </c>
      <c r="GE178">
        <v>0</v>
      </c>
      <c r="GF178">
        <v>1</v>
      </c>
      <c r="GG178">
        <v>0</v>
      </c>
      <c r="GH178">
        <v>0</v>
      </c>
      <c r="GI178">
        <v>0</v>
      </c>
      <c r="GJ178">
        <v>0</v>
      </c>
      <c r="GK178">
        <v>0</v>
      </c>
      <c r="GL178">
        <v>0</v>
      </c>
      <c r="GM178">
        <v>1</v>
      </c>
      <c r="GN178">
        <v>0</v>
      </c>
      <c r="GO178">
        <v>0</v>
      </c>
      <c r="GP178">
        <v>0</v>
      </c>
      <c r="GQ178">
        <v>0</v>
      </c>
      <c r="GR178">
        <v>0</v>
      </c>
      <c r="GS178">
        <v>0</v>
      </c>
      <c r="GT178">
        <v>0</v>
      </c>
      <c r="GU178">
        <v>0</v>
      </c>
      <c r="GV178">
        <v>0</v>
      </c>
      <c r="GW178">
        <v>0</v>
      </c>
      <c r="GX178">
        <v>0</v>
      </c>
      <c r="GY178">
        <v>0</v>
      </c>
      <c r="GZ178">
        <v>0</v>
      </c>
      <c r="HA178">
        <v>1</v>
      </c>
      <c r="HB178">
        <v>1</v>
      </c>
      <c r="HC178">
        <v>1</v>
      </c>
      <c r="HD178">
        <v>0</v>
      </c>
      <c r="HE178">
        <v>0</v>
      </c>
      <c r="HF178">
        <v>0</v>
      </c>
      <c r="HG178">
        <v>0</v>
      </c>
      <c r="HH178">
        <v>0</v>
      </c>
      <c r="HI178">
        <v>0</v>
      </c>
      <c r="HJ178">
        <v>0</v>
      </c>
      <c r="HK178">
        <v>0</v>
      </c>
      <c r="HL178">
        <v>1</v>
      </c>
      <c r="HM178">
        <v>0</v>
      </c>
      <c r="HN178">
        <v>0</v>
      </c>
    </row>
    <row r="179" spans="1:222" x14ac:dyDescent="0.35">
      <c r="A179" t="s">
        <v>257</v>
      </c>
      <c r="B179" s="1">
        <v>41671</v>
      </c>
      <c r="C179" s="1">
        <v>41898</v>
      </c>
      <c r="D179">
        <v>2</v>
      </c>
      <c r="E179">
        <v>1</v>
      </c>
      <c r="F179">
        <v>1</v>
      </c>
      <c r="G179">
        <v>1</v>
      </c>
      <c r="H179">
        <v>0</v>
      </c>
      <c r="I179">
        <v>0</v>
      </c>
      <c r="J179">
        <v>1</v>
      </c>
      <c r="K179">
        <v>0</v>
      </c>
      <c r="L179">
        <v>1</v>
      </c>
      <c r="M179">
        <v>0</v>
      </c>
      <c r="N179">
        <v>0</v>
      </c>
      <c r="O179">
        <v>0</v>
      </c>
      <c r="P179">
        <v>0</v>
      </c>
      <c r="Q179">
        <v>0</v>
      </c>
      <c r="R179">
        <v>0</v>
      </c>
      <c r="S179">
        <v>1</v>
      </c>
      <c r="T179">
        <v>0</v>
      </c>
      <c r="U179">
        <v>0</v>
      </c>
      <c r="V179">
        <v>0</v>
      </c>
      <c r="W179">
        <v>0</v>
      </c>
      <c r="X179">
        <v>0</v>
      </c>
      <c r="Y179">
        <v>0</v>
      </c>
      <c r="Z179">
        <v>0</v>
      </c>
      <c r="AA179">
        <v>0</v>
      </c>
      <c r="AB179">
        <v>0</v>
      </c>
      <c r="AC179">
        <v>0</v>
      </c>
      <c r="AD179">
        <v>0</v>
      </c>
      <c r="AE179">
        <v>0</v>
      </c>
      <c r="AF179">
        <v>0</v>
      </c>
      <c r="AG179">
        <v>0</v>
      </c>
      <c r="AH179">
        <v>1</v>
      </c>
      <c r="AI179">
        <v>0</v>
      </c>
      <c r="AJ179">
        <v>0</v>
      </c>
      <c r="AK179">
        <v>0</v>
      </c>
      <c r="AL179">
        <v>0</v>
      </c>
      <c r="AM179">
        <v>0</v>
      </c>
      <c r="AN179">
        <v>0</v>
      </c>
      <c r="AO179">
        <v>0</v>
      </c>
      <c r="AP179">
        <v>0</v>
      </c>
      <c r="AQ179">
        <v>0</v>
      </c>
      <c r="AR179">
        <v>0</v>
      </c>
      <c r="AS179">
        <v>1</v>
      </c>
      <c r="AT179">
        <v>1</v>
      </c>
      <c r="AU179">
        <v>0</v>
      </c>
      <c r="AV179">
        <v>0</v>
      </c>
      <c r="AW179">
        <v>0</v>
      </c>
      <c r="AX179">
        <v>0</v>
      </c>
      <c r="AY179">
        <v>0</v>
      </c>
      <c r="AZ179">
        <v>0</v>
      </c>
      <c r="BA179">
        <v>0</v>
      </c>
      <c r="BB179">
        <v>1</v>
      </c>
      <c r="BC179">
        <v>1</v>
      </c>
      <c r="BD179">
        <v>0</v>
      </c>
      <c r="BE179">
        <v>0</v>
      </c>
      <c r="BF179">
        <v>1</v>
      </c>
      <c r="BG179">
        <v>1</v>
      </c>
      <c r="BH179">
        <v>1</v>
      </c>
      <c r="BI179">
        <v>0</v>
      </c>
      <c r="BJ179">
        <v>0</v>
      </c>
      <c r="BK179">
        <v>0</v>
      </c>
      <c r="BL179">
        <v>0</v>
      </c>
      <c r="BM179">
        <v>1</v>
      </c>
      <c r="BN179">
        <v>0</v>
      </c>
      <c r="BO179">
        <v>1</v>
      </c>
      <c r="BP179">
        <v>0</v>
      </c>
      <c r="BQ179">
        <v>0</v>
      </c>
      <c r="BR179">
        <v>0</v>
      </c>
      <c r="BS179">
        <v>0</v>
      </c>
      <c r="BT179">
        <v>0</v>
      </c>
      <c r="BU179">
        <v>0</v>
      </c>
      <c r="BV179">
        <v>0</v>
      </c>
      <c r="BW179">
        <v>1</v>
      </c>
      <c r="BX179">
        <v>0</v>
      </c>
      <c r="BY179">
        <v>0</v>
      </c>
      <c r="BZ179">
        <v>0</v>
      </c>
      <c r="CA179">
        <v>0</v>
      </c>
      <c r="CB179">
        <v>0</v>
      </c>
      <c r="CC179">
        <v>0</v>
      </c>
      <c r="CD179">
        <v>1</v>
      </c>
      <c r="CE179">
        <v>0</v>
      </c>
      <c r="CF179">
        <v>0</v>
      </c>
      <c r="CG179">
        <v>0</v>
      </c>
      <c r="CH179">
        <v>0</v>
      </c>
      <c r="CI179">
        <v>0</v>
      </c>
      <c r="CJ179">
        <v>0</v>
      </c>
      <c r="CK179">
        <v>0</v>
      </c>
      <c r="CL179">
        <v>0</v>
      </c>
      <c r="CM179">
        <v>0</v>
      </c>
      <c r="CN179">
        <v>0</v>
      </c>
      <c r="CO179">
        <v>0</v>
      </c>
      <c r="CP179">
        <v>0</v>
      </c>
      <c r="CQ179">
        <v>0</v>
      </c>
      <c r="CR179">
        <v>1</v>
      </c>
      <c r="CS179">
        <v>1</v>
      </c>
      <c r="CT179">
        <v>1</v>
      </c>
      <c r="CU179">
        <v>0</v>
      </c>
      <c r="CV179">
        <v>0</v>
      </c>
      <c r="CW179">
        <v>0</v>
      </c>
      <c r="CX179">
        <v>0</v>
      </c>
      <c r="CY179">
        <v>0</v>
      </c>
      <c r="CZ179">
        <v>0</v>
      </c>
      <c r="DA179">
        <v>0</v>
      </c>
      <c r="DB179">
        <v>0</v>
      </c>
      <c r="DC179">
        <v>1</v>
      </c>
      <c r="DD179">
        <v>0</v>
      </c>
      <c r="DE179">
        <v>1</v>
      </c>
      <c r="DF179">
        <v>1</v>
      </c>
      <c r="DG179">
        <v>0</v>
      </c>
      <c r="DH179">
        <v>0</v>
      </c>
      <c r="DI179">
        <v>1</v>
      </c>
      <c r="DJ179">
        <v>0</v>
      </c>
      <c r="DK179">
        <v>1</v>
      </c>
      <c r="DL179">
        <v>0</v>
      </c>
      <c r="DM179">
        <v>0</v>
      </c>
      <c r="DN179">
        <v>0</v>
      </c>
      <c r="DO179">
        <v>0</v>
      </c>
      <c r="DP179">
        <v>0</v>
      </c>
      <c r="DQ179">
        <v>1</v>
      </c>
      <c r="DR179">
        <v>0</v>
      </c>
      <c r="DS179">
        <v>0</v>
      </c>
      <c r="DT179">
        <v>1</v>
      </c>
      <c r="DU179">
        <v>0</v>
      </c>
      <c r="DV179">
        <v>0</v>
      </c>
      <c r="DW179">
        <v>0</v>
      </c>
      <c r="DX179">
        <v>0</v>
      </c>
      <c r="DY179">
        <v>0</v>
      </c>
      <c r="DZ179">
        <v>0</v>
      </c>
      <c r="EA179">
        <v>0</v>
      </c>
      <c r="EB179">
        <v>0</v>
      </c>
      <c r="EC179">
        <v>0</v>
      </c>
      <c r="ED179">
        <v>0</v>
      </c>
      <c r="EE179">
        <v>0</v>
      </c>
      <c r="EF179">
        <v>0</v>
      </c>
      <c r="EG179">
        <v>0</v>
      </c>
      <c r="EH179">
        <v>0</v>
      </c>
      <c r="EI179">
        <v>0</v>
      </c>
      <c r="EJ179">
        <v>0</v>
      </c>
      <c r="EK179">
        <v>0</v>
      </c>
      <c r="EL179">
        <v>1</v>
      </c>
      <c r="EM179">
        <v>0</v>
      </c>
      <c r="EN179">
        <v>0</v>
      </c>
      <c r="EO179">
        <v>0</v>
      </c>
      <c r="EP179">
        <v>0</v>
      </c>
      <c r="EQ179">
        <v>0</v>
      </c>
      <c r="ER179">
        <v>0</v>
      </c>
      <c r="ES179">
        <v>0</v>
      </c>
      <c r="ET179">
        <v>0</v>
      </c>
      <c r="EU179">
        <v>0</v>
      </c>
      <c r="EV179">
        <v>0</v>
      </c>
      <c r="EW179">
        <v>0</v>
      </c>
      <c r="EX179">
        <v>0</v>
      </c>
      <c r="EY179">
        <v>0</v>
      </c>
      <c r="EZ179">
        <v>0</v>
      </c>
      <c r="FA179">
        <v>1</v>
      </c>
      <c r="FB179">
        <v>0</v>
      </c>
      <c r="FC179">
        <v>1</v>
      </c>
      <c r="FD179">
        <v>0</v>
      </c>
      <c r="FE179">
        <v>0</v>
      </c>
      <c r="FF179">
        <v>0</v>
      </c>
      <c r="FG179">
        <v>0</v>
      </c>
      <c r="FH179">
        <v>0</v>
      </c>
      <c r="FI179">
        <v>0</v>
      </c>
      <c r="FJ179">
        <v>0</v>
      </c>
      <c r="FK179">
        <v>1</v>
      </c>
      <c r="FL179">
        <v>1</v>
      </c>
      <c r="FM179">
        <v>0</v>
      </c>
      <c r="FN179">
        <v>0</v>
      </c>
      <c r="FO179">
        <v>1</v>
      </c>
      <c r="FP179">
        <v>1</v>
      </c>
      <c r="FQ179">
        <v>1</v>
      </c>
      <c r="FR179">
        <v>0</v>
      </c>
      <c r="FS179">
        <v>0</v>
      </c>
      <c r="FT179">
        <v>0</v>
      </c>
      <c r="FU179">
        <v>0</v>
      </c>
      <c r="FV179">
        <v>1</v>
      </c>
      <c r="FW179">
        <v>0</v>
      </c>
      <c r="FX179">
        <v>1</v>
      </c>
      <c r="FY179">
        <v>0</v>
      </c>
      <c r="FZ179">
        <v>0</v>
      </c>
      <c r="GA179">
        <v>0</v>
      </c>
      <c r="GB179">
        <v>0</v>
      </c>
      <c r="GC179">
        <v>0</v>
      </c>
      <c r="GD179">
        <v>0</v>
      </c>
      <c r="GE179">
        <v>0</v>
      </c>
      <c r="GF179">
        <v>1</v>
      </c>
      <c r="GG179">
        <v>0</v>
      </c>
      <c r="GH179">
        <v>0</v>
      </c>
      <c r="GI179">
        <v>0</v>
      </c>
      <c r="GJ179">
        <v>0</v>
      </c>
      <c r="GK179">
        <v>0</v>
      </c>
      <c r="GL179">
        <v>0</v>
      </c>
      <c r="GM179">
        <v>1</v>
      </c>
      <c r="GN179">
        <v>0</v>
      </c>
      <c r="GO179">
        <v>0</v>
      </c>
      <c r="GP179">
        <v>0</v>
      </c>
      <c r="GQ179">
        <v>0</v>
      </c>
      <c r="GR179">
        <v>0</v>
      </c>
      <c r="GS179">
        <v>0</v>
      </c>
      <c r="GT179">
        <v>0</v>
      </c>
      <c r="GU179">
        <v>0</v>
      </c>
      <c r="GV179">
        <v>0</v>
      </c>
      <c r="GW179">
        <v>0</v>
      </c>
      <c r="GX179">
        <v>0</v>
      </c>
      <c r="GY179">
        <v>0</v>
      </c>
      <c r="GZ179">
        <v>0</v>
      </c>
      <c r="HA179">
        <v>1</v>
      </c>
      <c r="HB179">
        <v>1</v>
      </c>
      <c r="HC179">
        <v>1</v>
      </c>
      <c r="HD179">
        <v>0</v>
      </c>
      <c r="HE179">
        <v>0</v>
      </c>
      <c r="HF179">
        <v>0</v>
      </c>
      <c r="HG179">
        <v>0</v>
      </c>
      <c r="HH179">
        <v>0</v>
      </c>
      <c r="HI179">
        <v>0</v>
      </c>
      <c r="HJ179">
        <v>0</v>
      </c>
      <c r="HK179">
        <v>0</v>
      </c>
      <c r="HL179">
        <v>1</v>
      </c>
      <c r="HM179">
        <v>0</v>
      </c>
      <c r="HN179">
        <v>0</v>
      </c>
    </row>
    <row r="180" spans="1:222" x14ac:dyDescent="0.35">
      <c r="A180" t="s">
        <v>257</v>
      </c>
      <c r="B180" s="1">
        <v>41899</v>
      </c>
      <c r="C180" s="1">
        <v>42081</v>
      </c>
      <c r="D180">
        <v>2</v>
      </c>
      <c r="E180">
        <v>0</v>
      </c>
      <c r="F180">
        <v>1</v>
      </c>
      <c r="G180">
        <v>1</v>
      </c>
      <c r="H180">
        <v>0</v>
      </c>
      <c r="I180">
        <v>0</v>
      </c>
      <c r="J180">
        <v>1</v>
      </c>
      <c r="K180">
        <v>0</v>
      </c>
      <c r="L180">
        <v>1</v>
      </c>
      <c r="M180">
        <v>0</v>
      </c>
      <c r="N180">
        <v>0</v>
      </c>
      <c r="O180">
        <v>0</v>
      </c>
      <c r="P180">
        <v>0</v>
      </c>
      <c r="Q180">
        <v>0</v>
      </c>
      <c r="R180">
        <v>0</v>
      </c>
      <c r="S180">
        <v>1</v>
      </c>
      <c r="T180">
        <v>0</v>
      </c>
      <c r="U180">
        <v>0</v>
      </c>
      <c r="V180">
        <v>0</v>
      </c>
      <c r="W180">
        <v>0</v>
      </c>
      <c r="X180">
        <v>0</v>
      </c>
      <c r="Y180">
        <v>0</v>
      </c>
      <c r="Z180">
        <v>0</v>
      </c>
      <c r="AA180">
        <v>0</v>
      </c>
      <c r="AB180">
        <v>0</v>
      </c>
      <c r="AC180">
        <v>0</v>
      </c>
      <c r="AD180">
        <v>0</v>
      </c>
      <c r="AE180">
        <v>0</v>
      </c>
      <c r="AF180">
        <v>0</v>
      </c>
      <c r="AG180">
        <v>0</v>
      </c>
      <c r="AH180">
        <v>1</v>
      </c>
      <c r="AI180">
        <v>0</v>
      </c>
      <c r="AJ180">
        <v>0</v>
      </c>
      <c r="AK180">
        <v>0</v>
      </c>
      <c r="AL180">
        <v>0</v>
      </c>
      <c r="AM180">
        <v>0</v>
      </c>
      <c r="AN180">
        <v>0</v>
      </c>
      <c r="AO180">
        <v>0</v>
      </c>
      <c r="AP180">
        <v>0</v>
      </c>
      <c r="AQ180">
        <v>0</v>
      </c>
      <c r="AR180">
        <v>0</v>
      </c>
      <c r="AS180">
        <v>1</v>
      </c>
      <c r="AT180">
        <v>1</v>
      </c>
      <c r="AU180">
        <v>0</v>
      </c>
      <c r="AV180">
        <v>0</v>
      </c>
      <c r="AW180">
        <v>0</v>
      </c>
      <c r="AX180">
        <v>0</v>
      </c>
      <c r="AY180">
        <v>0</v>
      </c>
      <c r="AZ180">
        <v>0</v>
      </c>
      <c r="BA180">
        <v>0</v>
      </c>
      <c r="BB180">
        <v>1</v>
      </c>
      <c r="BC180">
        <v>1</v>
      </c>
      <c r="BD180">
        <v>0</v>
      </c>
      <c r="BE180">
        <v>0</v>
      </c>
      <c r="BF180">
        <v>1</v>
      </c>
      <c r="BG180">
        <v>1</v>
      </c>
      <c r="BH180">
        <v>1</v>
      </c>
      <c r="BI180">
        <v>0</v>
      </c>
      <c r="BJ180">
        <v>0</v>
      </c>
      <c r="BK180">
        <v>0</v>
      </c>
      <c r="BL180">
        <v>0</v>
      </c>
      <c r="BM180">
        <v>1</v>
      </c>
      <c r="BN180">
        <v>0</v>
      </c>
      <c r="BO180">
        <v>1</v>
      </c>
      <c r="BP180">
        <v>0</v>
      </c>
      <c r="BQ180">
        <v>0</v>
      </c>
      <c r="BR180">
        <v>0</v>
      </c>
      <c r="BS180">
        <v>0</v>
      </c>
      <c r="BT180">
        <v>0</v>
      </c>
      <c r="BU180">
        <v>0</v>
      </c>
      <c r="BV180">
        <v>0</v>
      </c>
      <c r="BW180">
        <v>1</v>
      </c>
      <c r="BX180">
        <v>0</v>
      </c>
      <c r="BY180">
        <v>0</v>
      </c>
      <c r="BZ180">
        <v>0</v>
      </c>
      <c r="CA180">
        <v>0</v>
      </c>
      <c r="CB180">
        <v>0</v>
      </c>
      <c r="CC180">
        <v>0</v>
      </c>
      <c r="CD180">
        <v>1</v>
      </c>
      <c r="CE180">
        <v>0</v>
      </c>
      <c r="CF180">
        <v>0</v>
      </c>
      <c r="CG180">
        <v>0</v>
      </c>
      <c r="CH180">
        <v>0</v>
      </c>
      <c r="CI180">
        <v>0</v>
      </c>
      <c r="CJ180">
        <v>0</v>
      </c>
      <c r="CK180">
        <v>0</v>
      </c>
      <c r="CL180">
        <v>0</v>
      </c>
      <c r="CM180">
        <v>0</v>
      </c>
      <c r="CN180">
        <v>0</v>
      </c>
      <c r="CO180">
        <v>0</v>
      </c>
      <c r="CP180">
        <v>0</v>
      </c>
      <c r="CQ180">
        <v>0</v>
      </c>
      <c r="CR180">
        <v>1</v>
      </c>
      <c r="CS180">
        <v>1</v>
      </c>
      <c r="CT180">
        <v>1</v>
      </c>
      <c r="CU180">
        <v>0</v>
      </c>
      <c r="CV180">
        <v>0</v>
      </c>
      <c r="CW180">
        <v>0</v>
      </c>
      <c r="CX180">
        <v>0</v>
      </c>
      <c r="CY180">
        <v>0</v>
      </c>
      <c r="CZ180">
        <v>0</v>
      </c>
      <c r="DA180">
        <v>0</v>
      </c>
      <c r="DB180">
        <v>0</v>
      </c>
      <c r="DC180">
        <v>1</v>
      </c>
      <c r="DD180">
        <v>0</v>
      </c>
      <c r="DE180">
        <v>1</v>
      </c>
      <c r="DF180">
        <v>1</v>
      </c>
      <c r="DG180">
        <v>1</v>
      </c>
      <c r="DH180">
        <v>1</v>
      </c>
      <c r="DI180">
        <v>1</v>
      </c>
      <c r="DJ180">
        <v>1</v>
      </c>
      <c r="DK180">
        <v>1</v>
      </c>
      <c r="DL180">
        <v>0</v>
      </c>
      <c r="DM180">
        <v>0</v>
      </c>
      <c r="DN180">
        <v>0</v>
      </c>
      <c r="DO180">
        <v>0</v>
      </c>
      <c r="DP180">
        <v>0</v>
      </c>
      <c r="DQ180">
        <v>1</v>
      </c>
      <c r="DR180">
        <v>0</v>
      </c>
      <c r="DS180">
        <v>0</v>
      </c>
      <c r="DT180">
        <v>1</v>
      </c>
      <c r="DU180">
        <v>0</v>
      </c>
      <c r="DV180">
        <v>0</v>
      </c>
      <c r="DW180">
        <v>0</v>
      </c>
      <c r="DX180">
        <v>0</v>
      </c>
      <c r="DY180">
        <v>0</v>
      </c>
      <c r="DZ180">
        <v>1</v>
      </c>
      <c r="EA180">
        <v>1</v>
      </c>
      <c r="EB180">
        <v>1</v>
      </c>
      <c r="EC180">
        <v>0</v>
      </c>
      <c r="ED180">
        <v>1</v>
      </c>
      <c r="EE180">
        <v>0</v>
      </c>
      <c r="EF180">
        <v>0</v>
      </c>
      <c r="EG180">
        <v>1</v>
      </c>
      <c r="EH180">
        <v>0</v>
      </c>
      <c r="EI180">
        <v>1</v>
      </c>
      <c r="EJ180">
        <v>0</v>
      </c>
      <c r="EK180">
        <v>0</v>
      </c>
      <c r="EL180">
        <v>1</v>
      </c>
      <c r="EM180">
        <v>0</v>
      </c>
      <c r="EN180">
        <v>0</v>
      </c>
      <c r="EO180">
        <v>1</v>
      </c>
      <c r="EP180">
        <v>0</v>
      </c>
      <c r="EQ180">
        <v>0</v>
      </c>
      <c r="ER180">
        <v>0</v>
      </c>
      <c r="ES180">
        <v>0</v>
      </c>
      <c r="ET180">
        <v>0</v>
      </c>
      <c r="EU180">
        <v>0</v>
      </c>
      <c r="EV180">
        <v>0</v>
      </c>
      <c r="EW180">
        <v>1</v>
      </c>
      <c r="EX180">
        <v>1</v>
      </c>
      <c r="EY180">
        <v>0</v>
      </c>
      <c r="EZ180">
        <v>0</v>
      </c>
      <c r="FA180">
        <v>1</v>
      </c>
      <c r="FB180">
        <v>0</v>
      </c>
      <c r="FC180">
        <v>1</v>
      </c>
      <c r="FD180">
        <v>1</v>
      </c>
      <c r="FE180">
        <v>0</v>
      </c>
      <c r="FF180">
        <v>1</v>
      </c>
      <c r="FG180">
        <v>0</v>
      </c>
      <c r="FH180">
        <v>0</v>
      </c>
      <c r="FI180">
        <v>0</v>
      </c>
      <c r="FJ180">
        <v>0</v>
      </c>
      <c r="FK180">
        <v>1</v>
      </c>
      <c r="FL180">
        <v>1</v>
      </c>
      <c r="FM180">
        <v>0</v>
      </c>
      <c r="FN180">
        <v>0</v>
      </c>
      <c r="FO180">
        <v>1</v>
      </c>
      <c r="FP180">
        <v>1</v>
      </c>
      <c r="FQ180">
        <v>1</v>
      </c>
      <c r="FR180">
        <v>0</v>
      </c>
      <c r="FS180">
        <v>0</v>
      </c>
      <c r="FT180">
        <v>0</v>
      </c>
      <c r="FU180">
        <v>1</v>
      </c>
      <c r="FV180">
        <v>1</v>
      </c>
      <c r="FW180">
        <v>0</v>
      </c>
      <c r="FX180">
        <v>1</v>
      </c>
      <c r="FY180">
        <v>0</v>
      </c>
      <c r="FZ180">
        <v>0</v>
      </c>
      <c r="GA180">
        <v>1</v>
      </c>
      <c r="GB180">
        <v>1</v>
      </c>
      <c r="GC180">
        <v>0</v>
      </c>
      <c r="GD180">
        <v>0</v>
      </c>
      <c r="GE180">
        <v>0</v>
      </c>
      <c r="GF180">
        <v>1</v>
      </c>
      <c r="GG180">
        <v>0</v>
      </c>
      <c r="GH180">
        <v>0</v>
      </c>
      <c r="GI180">
        <v>0</v>
      </c>
      <c r="GJ180">
        <v>0</v>
      </c>
      <c r="GK180">
        <v>0</v>
      </c>
      <c r="GL180">
        <v>0</v>
      </c>
      <c r="GM180">
        <v>1</v>
      </c>
      <c r="GN180">
        <v>0</v>
      </c>
      <c r="GO180">
        <v>0</v>
      </c>
      <c r="GP180">
        <v>0</v>
      </c>
      <c r="GQ180">
        <v>0</v>
      </c>
      <c r="GR180">
        <v>0</v>
      </c>
      <c r="GS180">
        <v>0</v>
      </c>
      <c r="GT180">
        <v>0</v>
      </c>
      <c r="GU180">
        <v>0</v>
      </c>
      <c r="GV180">
        <v>0</v>
      </c>
      <c r="GW180">
        <v>0</v>
      </c>
      <c r="GX180">
        <v>0</v>
      </c>
      <c r="GY180">
        <v>0</v>
      </c>
      <c r="GZ180">
        <v>0</v>
      </c>
      <c r="HA180">
        <v>1</v>
      </c>
      <c r="HB180">
        <v>1</v>
      </c>
      <c r="HC180">
        <v>1</v>
      </c>
      <c r="HD180">
        <v>1</v>
      </c>
      <c r="HE180">
        <v>0</v>
      </c>
      <c r="HF180">
        <v>0</v>
      </c>
      <c r="HG180">
        <v>0</v>
      </c>
      <c r="HH180">
        <v>0</v>
      </c>
      <c r="HI180">
        <v>0</v>
      </c>
      <c r="HJ180">
        <v>0</v>
      </c>
      <c r="HK180">
        <v>0</v>
      </c>
      <c r="HL180">
        <v>1</v>
      </c>
      <c r="HM180">
        <v>0</v>
      </c>
      <c r="HN180">
        <v>0</v>
      </c>
    </row>
    <row r="181" spans="1:222" x14ac:dyDescent="0.35">
      <c r="A181" t="s">
        <v>257</v>
      </c>
      <c r="B181" s="1">
        <v>42082</v>
      </c>
      <c r="C181" s="1">
        <v>42094</v>
      </c>
      <c r="D181">
        <v>2</v>
      </c>
      <c r="E181">
        <v>0</v>
      </c>
      <c r="F181">
        <v>1</v>
      </c>
      <c r="G181">
        <v>1</v>
      </c>
      <c r="H181">
        <v>0</v>
      </c>
      <c r="I181">
        <v>0</v>
      </c>
      <c r="J181">
        <v>1</v>
      </c>
      <c r="K181">
        <v>0</v>
      </c>
      <c r="L181">
        <v>1</v>
      </c>
      <c r="M181">
        <v>0</v>
      </c>
      <c r="N181">
        <v>0</v>
      </c>
      <c r="O181">
        <v>0</v>
      </c>
      <c r="P181">
        <v>0</v>
      </c>
      <c r="Q181">
        <v>0</v>
      </c>
      <c r="R181">
        <v>0</v>
      </c>
      <c r="S181">
        <v>1</v>
      </c>
      <c r="T181">
        <v>0</v>
      </c>
      <c r="U181">
        <v>0</v>
      </c>
      <c r="V181">
        <v>0</v>
      </c>
      <c r="W181">
        <v>0</v>
      </c>
      <c r="X181">
        <v>0</v>
      </c>
      <c r="Y181">
        <v>0</v>
      </c>
      <c r="Z181">
        <v>0</v>
      </c>
      <c r="AA181">
        <v>0</v>
      </c>
      <c r="AB181">
        <v>0</v>
      </c>
      <c r="AC181">
        <v>0</v>
      </c>
      <c r="AD181">
        <v>0</v>
      </c>
      <c r="AE181">
        <v>0</v>
      </c>
      <c r="AF181">
        <v>0</v>
      </c>
      <c r="AG181">
        <v>0</v>
      </c>
      <c r="AH181">
        <v>1</v>
      </c>
      <c r="AI181">
        <v>0</v>
      </c>
      <c r="AJ181">
        <v>0</v>
      </c>
      <c r="AK181">
        <v>0</v>
      </c>
      <c r="AL181">
        <v>0</v>
      </c>
      <c r="AM181">
        <v>0</v>
      </c>
      <c r="AN181">
        <v>0</v>
      </c>
      <c r="AO181">
        <v>0</v>
      </c>
      <c r="AP181">
        <v>0</v>
      </c>
      <c r="AQ181">
        <v>0</v>
      </c>
      <c r="AR181">
        <v>0</v>
      </c>
      <c r="AS181">
        <v>1</v>
      </c>
      <c r="AT181">
        <v>1</v>
      </c>
      <c r="AU181">
        <v>0</v>
      </c>
      <c r="AV181">
        <v>0</v>
      </c>
      <c r="AW181">
        <v>0</v>
      </c>
      <c r="AX181">
        <v>0</v>
      </c>
      <c r="AY181">
        <v>0</v>
      </c>
      <c r="AZ181">
        <v>0</v>
      </c>
      <c r="BA181">
        <v>0</v>
      </c>
      <c r="BB181">
        <v>1</v>
      </c>
      <c r="BC181">
        <v>1</v>
      </c>
      <c r="BD181">
        <v>0</v>
      </c>
      <c r="BE181">
        <v>0</v>
      </c>
      <c r="BF181">
        <v>1</v>
      </c>
      <c r="BG181">
        <v>1</v>
      </c>
      <c r="BH181">
        <v>1</v>
      </c>
      <c r="BI181">
        <v>0</v>
      </c>
      <c r="BJ181">
        <v>0</v>
      </c>
      <c r="BK181">
        <v>0</v>
      </c>
      <c r="BL181">
        <v>0</v>
      </c>
      <c r="BM181">
        <v>1</v>
      </c>
      <c r="BN181">
        <v>0</v>
      </c>
      <c r="BO181">
        <v>1</v>
      </c>
      <c r="BP181">
        <v>0</v>
      </c>
      <c r="BQ181">
        <v>0</v>
      </c>
      <c r="BR181">
        <v>0</v>
      </c>
      <c r="BS181">
        <v>0</v>
      </c>
      <c r="BT181">
        <v>0</v>
      </c>
      <c r="BU181">
        <v>0</v>
      </c>
      <c r="BV181">
        <v>0</v>
      </c>
      <c r="BW181">
        <v>1</v>
      </c>
      <c r="BX181">
        <v>0</v>
      </c>
      <c r="BY181">
        <v>0</v>
      </c>
      <c r="BZ181">
        <v>0</v>
      </c>
      <c r="CA181">
        <v>0</v>
      </c>
      <c r="CB181">
        <v>0</v>
      </c>
      <c r="CC181">
        <v>0</v>
      </c>
      <c r="CD181">
        <v>1</v>
      </c>
      <c r="CE181">
        <v>0</v>
      </c>
      <c r="CF181">
        <v>0</v>
      </c>
      <c r="CG181">
        <v>0</v>
      </c>
      <c r="CH181">
        <v>0</v>
      </c>
      <c r="CI181">
        <v>0</v>
      </c>
      <c r="CJ181">
        <v>0</v>
      </c>
      <c r="CK181">
        <v>0</v>
      </c>
      <c r="CL181">
        <v>0</v>
      </c>
      <c r="CM181">
        <v>0</v>
      </c>
      <c r="CN181">
        <v>0</v>
      </c>
      <c r="CO181">
        <v>0</v>
      </c>
      <c r="CP181">
        <v>0</v>
      </c>
      <c r="CQ181">
        <v>0</v>
      </c>
      <c r="CR181">
        <v>1</v>
      </c>
      <c r="CS181">
        <v>1</v>
      </c>
      <c r="CT181">
        <v>1</v>
      </c>
      <c r="CU181">
        <v>0</v>
      </c>
      <c r="CV181">
        <v>0</v>
      </c>
      <c r="CW181">
        <v>0</v>
      </c>
      <c r="CX181">
        <v>0</v>
      </c>
      <c r="CY181">
        <v>0</v>
      </c>
      <c r="CZ181">
        <v>0</v>
      </c>
      <c r="DA181">
        <v>0</v>
      </c>
      <c r="DB181">
        <v>0</v>
      </c>
      <c r="DC181">
        <v>1</v>
      </c>
      <c r="DD181">
        <v>0</v>
      </c>
      <c r="DE181">
        <v>1</v>
      </c>
      <c r="DF181">
        <v>1</v>
      </c>
      <c r="DG181">
        <v>1</v>
      </c>
      <c r="DH181">
        <v>1</v>
      </c>
      <c r="DI181">
        <v>1</v>
      </c>
      <c r="DJ181">
        <v>1</v>
      </c>
      <c r="DK181">
        <v>1</v>
      </c>
      <c r="DL181">
        <v>0</v>
      </c>
      <c r="DM181">
        <v>0</v>
      </c>
      <c r="DN181">
        <v>0</v>
      </c>
      <c r="DO181">
        <v>0</v>
      </c>
      <c r="DP181">
        <v>0</v>
      </c>
      <c r="DQ181">
        <v>1</v>
      </c>
      <c r="DR181">
        <v>0</v>
      </c>
      <c r="DS181">
        <v>0</v>
      </c>
      <c r="DT181">
        <v>0</v>
      </c>
      <c r="DU181">
        <v>0</v>
      </c>
      <c r="DV181">
        <v>0</v>
      </c>
      <c r="DW181">
        <v>0</v>
      </c>
      <c r="DX181">
        <v>0</v>
      </c>
      <c r="DY181">
        <v>0</v>
      </c>
      <c r="DZ181">
        <v>1</v>
      </c>
      <c r="EA181">
        <v>1</v>
      </c>
      <c r="EB181">
        <v>0</v>
      </c>
      <c r="EC181">
        <v>0</v>
      </c>
      <c r="ED181">
        <v>1</v>
      </c>
      <c r="EE181">
        <v>0</v>
      </c>
      <c r="EF181">
        <v>0</v>
      </c>
      <c r="EG181">
        <v>1</v>
      </c>
      <c r="EH181">
        <v>0</v>
      </c>
      <c r="EI181">
        <v>1</v>
      </c>
      <c r="EJ181">
        <v>0</v>
      </c>
      <c r="EK181">
        <v>0</v>
      </c>
      <c r="EL181">
        <v>1</v>
      </c>
      <c r="EM181">
        <v>0</v>
      </c>
      <c r="EN181">
        <v>0</v>
      </c>
      <c r="EO181">
        <v>1</v>
      </c>
      <c r="EP181">
        <v>0</v>
      </c>
      <c r="EQ181">
        <v>0</v>
      </c>
      <c r="ER181">
        <v>0</v>
      </c>
      <c r="ES181">
        <v>0</v>
      </c>
      <c r="ET181">
        <v>0</v>
      </c>
      <c r="EU181">
        <v>0</v>
      </c>
      <c r="EV181">
        <v>0</v>
      </c>
      <c r="EW181">
        <v>1</v>
      </c>
      <c r="EX181">
        <v>1</v>
      </c>
      <c r="EY181">
        <v>0</v>
      </c>
      <c r="EZ181">
        <v>0</v>
      </c>
      <c r="FA181">
        <v>1</v>
      </c>
      <c r="FB181">
        <v>0</v>
      </c>
      <c r="FC181">
        <v>1</v>
      </c>
      <c r="FD181">
        <v>1</v>
      </c>
      <c r="FE181">
        <v>0</v>
      </c>
      <c r="FF181">
        <v>1</v>
      </c>
      <c r="FG181">
        <v>0</v>
      </c>
      <c r="FH181">
        <v>0</v>
      </c>
      <c r="FI181">
        <v>0</v>
      </c>
      <c r="FJ181">
        <v>0</v>
      </c>
      <c r="FK181">
        <v>1</v>
      </c>
      <c r="FL181">
        <v>1</v>
      </c>
      <c r="FM181">
        <v>0</v>
      </c>
      <c r="FN181">
        <v>0</v>
      </c>
      <c r="FO181">
        <v>1</v>
      </c>
      <c r="FP181">
        <v>1</v>
      </c>
      <c r="FQ181">
        <v>1</v>
      </c>
      <c r="FR181">
        <v>0</v>
      </c>
      <c r="FS181">
        <v>0</v>
      </c>
      <c r="FT181">
        <v>0</v>
      </c>
      <c r="FU181">
        <v>1</v>
      </c>
      <c r="FV181">
        <v>1</v>
      </c>
      <c r="FW181">
        <v>0</v>
      </c>
      <c r="FX181">
        <v>1</v>
      </c>
      <c r="FY181">
        <v>0</v>
      </c>
      <c r="FZ181">
        <v>0</v>
      </c>
      <c r="GA181">
        <v>1</v>
      </c>
      <c r="GB181">
        <v>1</v>
      </c>
      <c r="GC181">
        <v>0</v>
      </c>
      <c r="GD181">
        <v>0</v>
      </c>
      <c r="GE181">
        <v>0</v>
      </c>
      <c r="GF181">
        <v>0</v>
      </c>
      <c r="GG181">
        <v>0</v>
      </c>
      <c r="GH181">
        <v>0</v>
      </c>
      <c r="GI181">
        <v>0</v>
      </c>
      <c r="GJ181">
        <v>0</v>
      </c>
      <c r="GK181">
        <v>0</v>
      </c>
      <c r="GL181">
        <v>0</v>
      </c>
      <c r="GM181">
        <v>1</v>
      </c>
      <c r="GN181">
        <v>0</v>
      </c>
      <c r="GO181">
        <v>0</v>
      </c>
      <c r="GP181">
        <v>0</v>
      </c>
      <c r="GQ181">
        <v>0</v>
      </c>
      <c r="GR181">
        <v>0</v>
      </c>
      <c r="GS181">
        <v>0</v>
      </c>
      <c r="GT181">
        <v>0</v>
      </c>
      <c r="GU181">
        <v>0</v>
      </c>
      <c r="GV181">
        <v>0</v>
      </c>
      <c r="GW181">
        <v>0</v>
      </c>
      <c r="GX181">
        <v>0</v>
      </c>
      <c r="GY181">
        <v>0</v>
      </c>
      <c r="GZ181">
        <v>0</v>
      </c>
      <c r="HA181">
        <v>1</v>
      </c>
      <c r="HB181">
        <v>1</v>
      </c>
      <c r="HC181">
        <v>1</v>
      </c>
      <c r="HD181">
        <v>1</v>
      </c>
      <c r="HE181">
        <v>0</v>
      </c>
      <c r="HF181">
        <v>0</v>
      </c>
      <c r="HG181">
        <v>0</v>
      </c>
      <c r="HH181">
        <v>0</v>
      </c>
      <c r="HI181">
        <v>0</v>
      </c>
      <c r="HJ181">
        <v>0</v>
      </c>
      <c r="HK181">
        <v>0</v>
      </c>
      <c r="HL181">
        <v>1</v>
      </c>
      <c r="HM181">
        <v>0</v>
      </c>
      <c r="HN181">
        <v>0</v>
      </c>
    </row>
    <row r="182" spans="1:222" x14ac:dyDescent="0.35">
      <c r="A182" t="s">
        <v>257</v>
      </c>
      <c r="B182" s="1">
        <v>42095</v>
      </c>
      <c r="C182" s="1">
        <v>42200</v>
      </c>
      <c r="D182">
        <v>2</v>
      </c>
      <c r="E182">
        <v>0</v>
      </c>
      <c r="F182">
        <v>1</v>
      </c>
      <c r="G182">
        <v>1</v>
      </c>
      <c r="H182">
        <v>0</v>
      </c>
      <c r="I182">
        <v>0</v>
      </c>
      <c r="J182">
        <v>1</v>
      </c>
      <c r="K182">
        <v>0</v>
      </c>
      <c r="L182">
        <v>1</v>
      </c>
      <c r="M182">
        <v>0</v>
      </c>
      <c r="N182">
        <v>0</v>
      </c>
      <c r="O182">
        <v>0</v>
      </c>
      <c r="P182">
        <v>0</v>
      </c>
      <c r="Q182">
        <v>0</v>
      </c>
      <c r="R182">
        <v>0</v>
      </c>
      <c r="S182">
        <v>1</v>
      </c>
      <c r="T182">
        <v>0</v>
      </c>
      <c r="U182">
        <v>0</v>
      </c>
      <c r="V182">
        <v>0</v>
      </c>
      <c r="W182">
        <v>0</v>
      </c>
      <c r="X182">
        <v>0</v>
      </c>
      <c r="Y182">
        <v>0</v>
      </c>
      <c r="Z182">
        <v>0</v>
      </c>
      <c r="AA182">
        <v>0</v>
      </c>
      <c r="AB182">
        <v>0</v>
      </c>
      <c r="AC182">
        <v>0</v>
      </c>
      <c r="AD182">
        <v>0</v>
      </c>
      <c r="AE182">
        <v>0</v>
      </c>
      <c r="AF182">
        <v>0</v>
      </c>
      <c r="AG182">
        <v>0</v>
      </c>
      <c r="AH182">
        <v>1</v>
      </c>
      <c r="AI182">
        <v>0</v>
      </c>
      <c r="AJ182">
        <v>0</v>
      </c>
      <c r="AK182">
        <v>0</v>
      </c>
      <c r="AL182">
        <v>0</v>
      </c>
      <c r="AM182">
        <v>0</v>
      </c>
      <c r="AN182">
        <v>0</v>
      </c>
      <c r="AO182">
        <v>0</v>
      </c>
      <c r="AP182">
        <v>0</v>
      </c>
      <c r="AQ182">
        <v>0</v>
      </c>
      <c r="AR182">
        <v>0</v>
      </c>
      <c r="AS182">
        <v>1</v>
      </c>
      <c r="AT182">
        <v>1</v>
      </c>
      <c r="AU182">
        <v>0</v>
      </c>
      <c r="AV182">
        <v>0</v>
      </c>
      <c r="AW182">
        <v>0</v>
      </c>
      <c r="AX182">
        <v>0</v>
      </c>
      <c r="AY182">
        <v>0</v>
      </c>
      <c r="AZ182">
        <v>0</v>
      </c>
      <c r="BA182">
        <v>0</v>
      </c>
      <c r="BB182">
        <v>1</v>
      </c>
      <c r="BC182">
        <v>1</v>
      </c>
      <c r="BD182">
        <v>0</v>
      </c>
      <c r="BE182">
        <v>0</v>
      </c>
      <c r="BF182">
        <v>1</v>
      </c>
      <c r="BG182">
        <v>1</v>
      </c>
      <c r="BH182">
        <v>1</v>
      </c>
      <c r="BI182">
        <v>0</v>
      </c>
      <c r="BJ182">
        <v>0</v>
      </c>
      <c r="BK182">
        <v>0</v>
      </c>
      <c r="BL182">
        <v>0</v>
      </c>
      <c r="BM182">
        <v>1</v>
      </c>
      <c r="BN182">
        <v>0</v>
      </c>
      <c r="BO182">
        <v>1</v>
      </c>
      <c r="BP182">
        <v>0</v>
      </c>
      <c r="BQ182">
        <v>0</v>
      </c>
      <c r="BR182">
        <v>0</v>
      </c>
      <c r="BS182">
        <v>0</v>
      </c>
      <c r="BT182">
        <v>0</v>
      </c>
      <c r="BU182">
        <v>0</v>
      </c>
      <c r="BV182">
        <v>0</v>
      </c>
      <c r="BW182">
        <v>1</v>
      </c>
      <c r="BX182">
        <v>0</v>
      </c>
      <c r="BY182">
        <v>0</v>
      </c>
      <c r="BZ182">
        <v>0</v>
      </c>
      <c r="CA182">
        <v>0</v>
      </c>
      <c r="CB182">
        <v>0</v>
      </c>
      <c r="CC182">
        <v>0</v>
      </c>
      <c r="CD182">
        <v>1</v>
      </c>
      <c r="CE182">
        <v>0</v>
      </c>
      <c r="CF182">
        <v>0</v>
      </c>
      <c r="CG182">
        <v>0</v>
      </c>
      <c r="CH182">
        <v>0</v>
      </c>
      <c r="CI182">
        <v>0</v>
      </c>
      <c r="CJ182">
        <v>0</v>
      </c>
      <c r="CK182">
        <v>0</v>
      </c>
      <c r="CL182">
        <v>0</v>
      </c>
      <c r="CM182">
        <v>0</v>
      </c>
      <c r="CN182">
        <v>0</v>
      </c>
      <c r="CO182">
        <v>0</v>
      </c>
      <c r="CP182">
        <v>0</v>
      </c>
      <c r="CQ182">
        <v>0</v>
      </c>
      <c r="CR182">
        <v>1</v>
      </c>
      <c r="CS182">
        <v>1</v>
      </c>
      <c r="CT182">
        <v>1</v>
      </c>
      <c r="CU182">
        <v>0</v>
      </c>
      <c r="CV182">
        <v>0</v>
      </c>
      <c r="CW182">
        <v>0</v>
      </c>
      <c r="CX182">
        <v>0</v>
      </c>
      <c r="CY182">
        <v>0</v>
      </c>
      <c r="CZ182">
        <v>0</v>
      </c>
      <c r="DA182">
        <v>0</v>
      </c>
      <c r="DB182">
        <v>0</v>
      </c>
      <c r="DC182">
        <v>1</v>
      </c>
      <c r="DD182">
        <v>0</v>
      </c>
      <c r="DE182">
        <v>1</v>
      </c>
      <c r="DF182">
        <v>1</v>
      </c>
      <c r="DG182">
        <v>1</v>
      </c>
      <c r="DH182">
        <v>1</v>
      </c>
      <c r="DI182">
        <v>1</v>
      </c>
      <c r="DJ182">
        <v>1</v>
      </c>
      <c r="DK182">
        <v>1</v>
      </c>
      <c r="DL182">
        <v>0</v>
      </c>
      <c r="DM182">
        <v>0</v>
      </c>
      <c r="DN182">
        <v>0</v>
      </c>
      <c r="DO182">
        <v>0</v>
      </c>
      <c r="DP182">
        <v>0</v>
      </c>
      <c r="DQ182">
        <v>1</v>
      </c>
      <c r="DR182">
        <v>0</v>
      </c>
      <c r="DS182">
        <v>0</v>
      </c>
      <c r="DT182">
        <v>1</v>
      </c>
      <c r="DU182">
        <v>0</v>
      </c>
      <c r="DV182">
        <v>0</v>
      </c>
      <c r="DW182">
        <v>0</v>
      </c>
      <c r="DX182">
        <v>0</v>
      </c>
      <c r="DY182">
        <v>0</v>
      </c>
      <c r="DZ182">
        <v>1</v>
      </c>
      <c r="EA182">
        <v>1</v>
      </c>
      <c r="EB182">
        <v>0</v>
      </c>
      <c r="EC182">
        <v>0</v>
      </c>
      <c r="ED182">
        <v>1</v>
      </c>
      <c r="EE182">
        <v>0</v>
      </c>
      <c r="EF182">
        <v>0</v>
      </c>
      <c r="EG182">
        <v>1</v>
      </c>
      <c r="EH182">
        <v>0</v>
      </c>
      <c r="EI182">
        <v>1</v>
      </c>
      <c r="EJ182">
        <v>0</v>
      </c>
      <c r="EK182">
        <v>0</v>
      </c>
      <c r="EL182">
        <v>1</v>
      </c>
      <c r="EM182">
        <v>0</v>
      </c>
      <c r="EN182">
        <v>0</v>
      </c>
      <c r="EO182">
        <v>1</v>
      </c>
      <c r="EP182">
        <v>0</v>
      </c>
      <c r="EQ182">
        <v>0</v>
      </c>
      <c r="ER182">
        <v>0</v>
      </c>
      <c r="ES182">
        <v>0</v>
      </c>
      <c r="ET182">
        <v>0</v>
      </c>
      <c r="EU182">
        <v>0</v>
      </c>
      <c r="EV182">
        <v>0</v>
      </c>
      <c r="EW182">
        <v>1</v>
      </c>
      <c r="EX182">
        <v>1</v>
      </c>
      <c r="EY182">
        <v>0</v>
      </c>
      <c r="EZ182">
        <v>0</v>
      </c>
      <c r="FA182">
        <v>1</v>
      </c>
      <c r="FB182">
        <v>0</v>
      </c>
      <c r="FC182">
        <v>1</v>
      </c>
      <c r="FD182">
        <v>1</v>
      </c>
      <c r="FE182">
        <v>0</v>
      </c>
      <c r="FF182">
        <v>1</v>
      </c>
      <c r="FG182">
        <v>0</v>
      </c>
      <c r="FH182">
        <v>0</v>
      </c>
      <c r="FI182">
        <v>0</v>
      </c>
      <c r="FJ182">
        <v>0</v>
      </c>
      <c r="FK182">
        <v>1</v>
      </c>
      <c r="FL182">
        <v>1</v>
      </c>
      <c r="FM182">
        <v>0</v>
      </c>
      <c r="FN182">
        <v>0</v>
      </c>
      <c r="FO182">
        <v>1</v>
      </c>
      <c r="FP182">
        <v>1</v>
      </c>
      <c r="FQ182">
        <v>1</v>
      </c>
      <c r="FR182">
        <v>0</v>
      </c>
      <c r="FS182">
        <v>0</v>
      </c>
      <c r="FT182">
        <v>0</v>
      </c>
      <c r="FU182">
        <v>1</v>
      </c>
      <c r="FV182">
        <v>1</v>
      </c>
      <c r="FW182">
        <v>0</v>
      </c>
      <c r="FX182">
        <v>1</v>
      </c>
      <c r="FY182">
        <v>0</v>
      </c>
      <c r="FZ182">
        <v>0</v>
      </c>
      <c r="GA182">
        <v>1</v>
      </c>
      <c r="GB182">
        <v>1</v>
      </c>
      <c r="GC182">
        <v>0</v>
      </c>
      <c r="GD182">
        <v>0</v>
      </c>
      <c r="GE182">
        <v>0</v>
      </c>
      <c r="GF182">
        <v>1</v>
      </c>
      <c r="GG182">
        <v>0</v>
      </c>
      <c r="GH182">
        <v>0</v>
      </c>
      <c r="GI182">
        <v>0</v>
      </c>
      <c r="GJ182">
        <v>0</v>
      </c>
      <c r="GK182">
        <v>0</v>
      </c>
      <c r="GL182">
        <v>0</v>
      </c>
      <c r="GM182">
        <v>1</v>
      </c>
      <c r="GN182">
        <v>0</v>
      </c>
      <c r="GO182">
        <v>0</v>
      </c>
      <c r="GP182">
        <v>0</v>
      </c>
      <c r="GQ182">
        <v>0</v>
      </c>
      <c r="GR182">
        <v>0</v>
      </c>
      <c r="GS182">
        <v>0</v>
      </c>
      <c r="GT182">
        <v>0</v>
      </c>
      <c r="GU182">
        <v>0</v>
      </c>
      <c r="GV182">
        <v>0</v>
      </c>
      <c r="GW182">
        <v>0</v>
      </c>
      <c r="GX182">
        <v>0</v>
      </c>
      <c r="GY182">
        <v>0</v>
      </c>
      <c r="GZ182">
        <v>0</v>
      </c>
      <c r="HA182">
        <v>1</v>
      </c>
      <c r="HB182">
        <v>1</v>
      </c>
      <c r="HC182">
        <v>1</v>
      </c>
      <c r="HD182">
        <v>1</v>
      </c>
      <c r="HE182">
        <v>0</v>
      </c>
      <c r="HF182">
        <v>0</v>
      </c>
      <c r="HG182">
        <v>0</v>
      </c>
      <c r="HH182">
        <v>0</v>
      </c>
      <c r="HI182">
        <v>0</v>
      </c>
      <c r="HJ182">
        <v>0</v>
      </c>
      <c r="HK182">
        <v>0</v>
      </c>
      <c r="HL182">
        <v>1</v>
      </c>
      <c r="HM182">
        <v>0</v>
      </c>
      <c r="HN182">
        <v>0</v>
      </c>
    </row>
    <row r="183" spans="1:222" x14ac:dyDescent="0.35">
      <c r="A183" t="s">
        <v>257</v>
      </c>
      <c r="B183" s="1">
        <v>42201</v>
      </c>
      <c r="C183" s="1">
        <v>42275</v>
      </c>
      <c r="D183">
        <v>2</v>
      </c>
      <c r="E183">
        <v>0</v>
      </c>
      <c r="F183">
        <v>1</v>
      </c>
      <c r="G183">
        <v>1</v>
      </c>
      <c r="H183">
        <v>0</v>
      </c>
      <c r="I183">
        <v>0</v>
      </c>
      <c r="J183">
        <v>1</v>
      </c>
      <c r="K183">
        <v>0</v>
      </c>
      <c r="L183">
        <v>1</v>
      </c>
      <c r="M183">
        <v>0</v>
      </c>
      <c r="N183">
        <v>0</v>
      </c>
      <c r="O183">
        <v>0</v>
      </c>
      <c r="P183">
        <v>0</v>
      </c>
      <c r="Q183">
        <v>0</v>
      </c>
      <c r="R183">
        <v>0</v>
      </c>
      <c r="S183">
        <v>1</v>
      </c>
      <c r="T183">
        <v>0</v>
      </c>
      <c r="U183">
        <v>0</v>
      </c>
      <c r="V183">
        <v>0</v>
      </c>
      <c r="W183">
        <v>0</v>
      </c>
      <c r="X183">
        <v>0</v>
      </c>
      <c r="Y183">
        <v>0</v>
      </c>
      <c r="Z183">
        <v>0</v>
      </c>
      <c r="AA183">
        <v>0</v>
      </c>
      <c r="AB183">
        <v>0</v>
      </c>
      <c r="AC183">
        <v>0</v>
      </c>
      <c r="AD183">
        <v>0</v>
      </c>
      <c r="AE183">
        <v>0</v>
      </c>
      <c r="AF183">
        <v>0</v>
      </c>
      <c r="AG183">
        <v>0</v>
      </c>
      <c r="AH183">
        <v>1</v>
      </c>
      <c r="AI183">
        <v>0</v>
      </c>
      <c r="AJ183">
        <v>0</v>
      </c>
      <c r="AK183">
        <v>0</v>
      </c>
      <c r="AL183">
        <v>0</v>
      </c>
      <c r="AM183">
        <v>0</v>
      </c>
      <c r="AN183">
        <v>0</v>
      </c>
      <c r="AO183">
        <v>0</v>
      </c>
      <c r="AP183">
        <v>0</v>
      </c>
      <c r="AQ183">
        <v>0</v>
      </c>
      <c r="AR183">
        <v>0</v>
      </c>
      <c r="AS183">
        <v>1</v>
      </c>
      <c r="AT183">
        <v>1</v>
      </c>
      <c r="AU183">
        <v>0</v>
      </c>
      <c r="AV183">
        <v>0</v>
      </c>
      <c r="AW183">
        <v>0</v>
      </c>
      <c r="AX183">
        <v>0</v>
      </c>
      <c r="AY183">
        <v>0</v>
      </c>
      <c r="AZ183">
        <v>0</v>
      </c>
      <c r="BA183">
        <v>0</v>
      </c>
      <c r="BB183">
        <v>1</v>
      </c>
      <c r="BC183">
        <v>1</v>
      </c>
      <c r="BD183">
        <v>0</v>
      </c>
      <c r="BE183">
        <v>0</v>
      </c>
      <c r="BF183">
        <v>1</v>
      </c>
      <c r="BG183">
        <v>1</v>
      </c>
      <c r="BH183">
        <v>1</v>
      </c>
      <c r="BI183">
        <v>0</v>
      </c>
      <c r="BJ183">
        <v>0</v>
      </c>
      <c r="BK183">
        <v>0</v>
      </c>
      <c r="BL183">
        <v>0</v>
      </c>
      <c r="BM183">
        <v>1</v>
      </c>
      <c r="BN183">
        <v>0</v>
      </c>
      <c r="BO183">
        <v>1</v>
      </c>
      <c r="BP183">
        <v>0</v>
      </c>
      <c r="BQ183">
        <v>0</v>
      </c>
      <c r="BR183">
        <v>0</v>
      </c>
      <c r="BS183">
        <v>0</v>
      </c>
      <c r="BT183">
        <v>0</v>
      </c>
      <c r="BU183">
        <v>0</v>
      </c>
      <c r="BV183">
        <v>0</v>
      </c>
      <c r="BW183">
        <v>1</v>
      </c>
      <c r="BX183">
        <v>0</v>
      </c>
      <c r="BY183">
        <v>0</v>
      </c>
      <c r="BZ183">
        <v>0</v>
      </c>
      <c r="CA183">
        <v>0</v>
      </c>
      <c r="CB183">
        <v>0</v>
      </c>
      <c r="CC183">
        <v>0</v>
      </c>
      <c r="CD183">
        <v>1</v>
      </c>
      <c r="CE183">
        <v>0</v>
      </c>
      <c r="CF183">
        <v>0</v>
      </c>
      <c r="CG183">
        <v>0</v>
      </c>
      <c r="CH183">
        <v>0</v>
      </c>
      <c r="CI183">
        <v>0</v>
      </c>
      <c r="CJ183">
        <v>0</v>
      </c>
      <c r="CK183">
        <v>0</v>
      </c>
      <c r="CL183">
        <v>0</v>
      </c>
      <c r="CM183">
        <v>0</v>
      </c>
      <c r="CN183">
        <v>0</v>
      </c>
      <c r="CO183">
        <v>0</v>
      </c>
      <c r="CP183">
        <v>0</v>
      </c>
      <c r="CQ183">
        <v>0</v>
      </c>
      <c r="CR183">
        <v>1</v>
      </c>
      <c r="CS183">
        <v>1</v>
      </c>
      <c r="CT183">
        <v>1</v>
      </c>
      <c r="CU183">
        <v>0</v>
      </c>
      <c r="CV183">
        <v>0</v>
      </c>
      <c r="CW183">
        <v>0</v>
      </c>
      <c r="CX183">
        <v>0</v>
      </c>
      <c r="CY183">
        <v>0</v>
      </c>
      <c r="CZ183">
        <v>0</v>
      </c>
      <c r="DA183">
        <v>0</v>
      </c>
      <c r="DB183">
        <v>0</v>
      </c>
      <c r="DC183">
        <v>1</v>
      </c>
      <c r="DD183">
        <v>0</v>
      </c>
      <c r="DE183">
        <v>1</v>
      </c>
      <c r="DF183">
        <v>1</v>
      </c>
      <c r="DG183">
        <v>1</v>
      </c>
      <c r="DH183">
        <v>1</v>
      </c>
      <c r="DI183">
        <v>1</v>
      </c>
      <c r="DJ183">
        <v>1</v>
      </c>
      <c r="DK183">
        <v>1</v>
      </c>
      <c r="DL183">
        <v>0</v>
      </c>
      <c r="DM183">
        <v>0</v>
      </c>
      <c r="DN183">
        <v>0</v>
      </c>
      <c r="DO183">
        <v>0</v>
      </c>
      <c r="DP183">
        <v>0</v>
      </c>
      <c r="DQ183">
        <v>1</v>
      </c>
      <c r="DR183">
        <v>0</v>
      </c>
      <c r="DS183">
        <v>0</v>
      </c>
      <c r="DT183">
        <v>1</v>
      </c>
      <c r="DU183">
        <v>0</v>
      </c>
      <c r="DV183">
        <v>0</v>
      </c>
      <c r="DW183">
        <v>0</v>
      </c>
      <c r="DX183">
        <v>0</v>
      </c>
      <c r="DY183">
        <v>0</v>
      </c>
      <c r="DZ183">
        <v>1</v>
      </c>
      <c r="EA183">
        <v>1</v>
      </c>
      <c r="EB183">
        <v>0</v>
      </c>
      <c r="EC183">
        <v>0</v>
      </c>
      <c r="ED183">
        <v>1</v>
      </c>
      <c r="EE183">
        <v>0</v>
      </c>
      <c r="EF183">
        <v>0</v>
      </c>
      <c r="EG183">
        <v>1</v>
      </c>
      <c r="EH183">
        <v>1</v>
      </c>
      <c r="EI183">
        <v>0</v>
      </c>
      <c r="EJ183">
        <v>0</v>
      </c>
      <c r="EK183">
        <v>0</v>
      </c>
      <c r="EL183">
        <v>1</v>
      </c>
      <c r="EM183">
        <v>0</v>
      </c>
      <c r="EN183">
        <v>0</v>
      </c>
      <c r="EO183">
        <v>1</v>
      </c>
      <c r="EP183">
        <v>0</v>
      </c>
      <c r="EQ183">
        <v>0</v>
      </c>
      <c r="ER183">
        <v>0</v>
      </c>
      <c r="ES183">
        <v>0</v>
      </c>
      <c r="ET183">
        <v>0</v>
      </c>
      <c r="EU183">
        <v>0</v>
      </c>
      <c r="EV183">
        <v>0</v>
      </c>
      <c r="EW183">
        <v>1</v>
      </c>
      <c r="EX183">
        <v>1</v>
      </c>
      <c r="EY183">
        <v>0</v>
      </c>
      <c r="EZ183">
        <v>0</v>
      </c>
      <c r="FA183">
        <v>1</v>
      </c>
      <c r="FB183">
        <v>0</v>
      </c>
      <c r="FC183">
        <v>1</v>
      </c>
      <c r="FD183">
        <v>1</v>
      </c>
      <c r="FE183">
        <v>0</v>
      </c>
      <c r="FF183">
        <v>1</v>
      </c>
      <c r="FG183">
        <v>0</v>
      </c>
      <c r="FH183">
        <v>0</v>
      </c>
      <c r="FI183">
        <v>0</v>
      </c>
      <c r="FJ183">
        <v>0</v>
      </c>
      <c r="FK183">
        <v>1</v>
      </c>
      <c r="FL183">
        <v>1</v>
      </c>
      <c r="FM183">
        <v>0</v>
      </c>
      <c r="FN183">
        <v>0</v>
      </c>
      <c r="FO183">
        <v>1</v>
      </c>
      <c r="FP183">
        <v>1</v>
      </c>
      <c r="FQ183">
        <v>1</v>
      </c>
      <c r="FR183">
        <v>0</v>
      </c>
      <c r="FS183">
        <v>0</v>
      </c>
      <c r="FT183">
        <v>0</v>
      </c>
      <c r="FU183">
        <v>1</v>
      </c>
      <c r="FV183">
        <v>1</v>
      </c>
      <c r="FW183">
        <v>0</v>
      </c>
      <c r="FX183">
        <v>1</v>
      </c>
      <c r="FY183">
        <v>0</v>
      </c>
      <c r="FZ183">
        <v>0</v>
      </c>
      <c r="GA183">
        <v>1</v>
      </c>
      <c r="GB183">
        <v>1</v>
      </c>
      <c r="GC183">
        <v>0</v>
      </c>
      <c r="GD183">
        <v>0</v>
      </c>
      <c r="GE183">
        <v>0</v>
      </c>
      <c r="GF183">
        <v>1</v>
      </c>
      <c r="GG183">
        <v>0</v>
      </c>
      <c r="GH183">
        <v>0</v>
      </c>
      <c r="GI183">
        <v>0</v>
      </c>
      <c r="GJ183">
        <v>0</v>
      </c>
      <c r="GK183">
        <v>0</v>
      </c>
      <c r="GL183">
        <v>0</v>
      </c>
      <c r="GM183">
        <v>1</v>
      </c>
      <c r="GN183">
        <v>0</v>
      </c>
      <c r="GO183">
        <v>0</v>
      </c>
      <c r="GP183">
        <v>0</v>
      </c>
      <c r="GQ183">
        <v>0</v>
      </c>
      <c r="GR183">
        <v>0</v>
      </c>
      <c r="GS183">
        <v>0</v>
      </c>
      <c r="GT183">
        <v>0</v>
      </c>
      <c r="GU183">
        <v>0</v>
      </c>
      <c r="GV183">
        <v>0</v>
      </c>
      <c r="GW183">
        <v>0</v>
      </c>
      <c r="GX183">
        <v>0</v>
      </c>
      <c r="GY183">
        <v>0</v>
      </c>
      <c r="GZ183">
        <v>0</v>
      </c>
      <c r="HA183">
        <v>1</v>
      </c>
      <c r="HB183">
        <v>1</v>
      </c>
      <c r="HC183">
        <v>1</v>
      </c>
      <c r="HD183">
        <v>1</v>
      </c>
      <c r="HE183">
        <v>0</v>
      </c>
      <c r="HF183">
        <v>0</v>
      </c>
      <c r="HG183">
        <v>0</v>
      </c>
      <c r="HH183">
        <v>0</v>
      </c>
      <c r="HI183">
        <v>0</v>
      </c>
      <c r="HJ183">
        <v>0</v>
      </c>
      <c r="HK183">
        <v>0</v>
      </c>
      <c r="HL183">
        <v>1</v>
      </c>
      <c r="HM183">
        <v>0</v>
      </c>
      <c r="HN183">
        <v>0</v>
      </c>
    </row>
    <row r="184" spans="1:222" x14ac:dyDescent="0.35">
      <c r="A184" t="s">
        <v>257</v>
      </c>
      <c r="B184" s="1">
        <v>42276</v>
      </c>
      <c r="C184" s="1">
        <v>42291</v>
      </c>
      <c r="D184">
        <v>2</v>
      </c>
      <c r="E184">
        <v>0</v>
      </c>
      <c r="F184">
        <v>1</v>
      </c>
      <c r="G184">
        <v>1</v>
      </c>
      <c r="H184">
        <v>0</v>
      </c>
      <c r="I184">
        <v>0</v>
      </c>
      <c r="J184">
        <v>1</v>
      </c>
      <c r="K184">
        <v>0</v>
      </c>
      <c r="L184">
        <v>1</v>
      </c>
      <c r="M184">
        <v>0</v>
      </c>
      <c r="N184">
        <v>0</v>
      </c>
      <c r="O184">
        <v>0</v>
      </c>
      <c r="P184">
        <v>0</v>
      </c>
      <c r="Q184">
        <v>0</v>
      </c>
      <c r="R184">
        <v>0</v>
      </c>
      <c r="S184">
        <v>1</v>
      </c>
      <c r="T184">
        <v>0</v>
      </c>
      <c r="U184">
        <v>0</v>
      </c>
      <c r="V184">
        <v>0</v>
      </c>
      <c r="W184">
        <v>0</v>
      </c>
      <c r="X184">
        <v>0</v>
      </c>
      <c r="Y184">
        <v>0</v>
      </c>
      <c r="Z184">
        <v>0</v>
      </c>
      <c r="AA184">
        <v>0</v>
      </c>
      <c r="AB184">
        <v>0</v>
      </c>
      <c r="AC184">
        <v>0</v>
      </c>
      <c r="AD184">
        <v>0</v>
      </c>
      <c r="AE184">
        <v>0</v>
      </c>
      <c r="AF184">
        <v>0</v>
      </c>
      <c r="AG184">
        <v>0</v>
      </c>
      <c r="AH184">
        <v>1</v>
      </c>
      <c r="AI184">
        <v>0</v>
      </c>
      <c r="AJ184">
        <v>0</v>
      </c>
      <c r="AK184">
        <v>0</v>
      </c>
      <c r="AL184">
        <v>0</v>
      </c>
      <c r="AM184">
        <v>0</v>
      </c>
      <c r="AN184">
        <v>0</v>
      </c>
      <c r="AO184">
        <v>0</v>
      </c>
      <c r="AP184">
        <v>0</v>
      </c>
      <c r="AQ184">
        <v>0</v>
      </c>
      <c r="AR184">
        <v>0</v>
      </c>
      <c r="AS184">
        <v>1</v>
      </c>
      <c r="AT184">
        <v>1</v>
      </c>
      <c r="AU184">
        <v>0</v>
      </c>
      <c r="AV184">
        <v>0</v>
      </c>
      <c r="AW184">
        <v>0</v>
      </c>
      <c r="AX184">
        <v>0</v>
      </c>
      <c r="AY184">
        <v>0</v>
      </c>
      <c r="AZ184">
        <v>0</v>
      </c>
      <c r="BA184">
        <v>0</v>
      </c>
      <c r="BB184">
        <v>1</v>
      </c>
      <c r="BC184">
        <v>1</v>
      </c>
      <c r="BD184">
        <v>0</v>
      </c>
      <c r="BE184">
        <v>0</v>
      </c>
      <c r="BF184">
        <v>1</v>
      </c>
      <c r="BG184">
        <v>1</v>
      </c>
      <c r="BH184">
        <v>1</v>
      </c>
      <c r="BI184">
        <v>0</v>
      </c>
      <c r="BJ184">
        <v>0</v>
      </c>
      <c r="BK184">
        <v>0</v>
      </c>
      <c r="BL184">
        <v>0</v>
      </c>
      <c r="BM184">
        <v>1</v>
      </c>
      <c r="BN184">
        <v>0</v>
      </c>
      <c r="BO184">
        <v>1</v>
      </c>
      <c r="BP184">
        <v>0</v>
      </c>
      <c r="BQ184">
        <v>0</v>
      </c>
      <c r="BR184">
        <v>0</v>
      </c>
      <c r="BS184">
        <v>0</v>
      </c>
      <c r="BT184">
        <v>0</v>
      </c>
      <c r="BU184">
        <v>0</v>
      </c>
      <c r="BV184">
        <v>0</v>
      </c>
      <c r="BW184">
        <v>1</v>
      </c>
      <c r="BX184">
        <v>0</v>
      </c>
      <c r="BY184">
        <v>0</v>
      </c>
      <c r="BZ184">
        <v>0</v>
      </c>
      <c r="CA184">
        <v>0</v>
      </c>
      <c r="CB184">
        <v>0</v>
      </c>
      <c r="CC184">
        <v>0</v>
      </c>
      <c r="CD184">
        <v>1</v>
      </c>
      <c r="CE184">
        <v>0</v>
      </c>
      <c r="CF184">
        <v>0</v>
      </c>
      <c r="CG184">
        <v>0</v>
      </c>
      <c r="CH184">
        <v>0</v>
      </c>
      <c r="CI184">
        <v>0</v>
      </c>
      <c r="CJ184">
        <v>0</v>
      </c>
      <c r="CK184">
        <v>0</v>
      </c>
      <c r="CL184">
        <v>0</v>
      </c>
      <c r="CM184">
        <v>0</v>
      </c>
      <c r="CN184">
        <v>0</v>
      </c>
      <c r="CO184">
        <v>0</v>
      </c>
      <c r="CP184">
        <v>0</v>
      </c>
      <c r="CQ184">
        <v>0</v>
      </c>
      <c r="CR184">
        <v>1</v>
      </c>
      <c r="CS184">
        <v>1</v>
      </c>
      <c r="CT184">
        <v>1</v>
      </c>
      <c r="CU184">
        <v>0</v>
      </c>
      <c r="CV184">
        <v>0</v>
      </c>
      <c r="CW184">
        <v>0</v>
      </c>
      <c r="CX184">
        <v>0</v>
      </c>
      <c r="CY184">
        <v>0</v>
      </c>
      <c r="CZ184">
        <v>0</v>
      </c>
      <c r="DA184">
        <v>0</v>
      </c>
      <c r="DB184">
        <v>0</v>
      </c>
      <c r="DC184">
        <v>1</v>
      </c>
      <c r="DD184">
        <v>0</v>
      </c>
      <c r="DE184">
        <v>1</v>
      </c>
      <c r="DF184">
        <v>1</v>
      </c>
      <c r="DG184">
        <v>1</v>
      </c>
      <c r="DH184">
        <v>1</v>
      </c>
      <c r="DI184">
        <v>1</v>
      </c>
      <c r="DJ184">
        <v>1</v>
      </c>
      <c r="DK184">
        <v>1</v>
      </c>
      <c r="DL184">
        <v>0</v>
      </c>
      <c r="DM184">
        <v>0</v>
      </c>
      <c r="DN184">
        <v>0</v>
      </c>
      <c r="DO184">
        <v>0</v>
      </c>
      <c r="DP184">
        <v>0</v>
      </c>
      <c r="DQ184">
        <v>1</v>
      </c>
      <c r="DR184">
        <v>0</v>
      </c>
      <c r="DS184">
        <v>0</v>
      </c>
      <c r="DT184">
        <v>1</v>
      </c>
      <c r="DU184">
        <v>0</v>
      </c>
      <c r="DV184">
        <v>0</v>
      </c>
      <c r="DW184">
        <v>0</v>
      </c>
      <c r="DX184">
        <v>0</v>
      </c>
      <c r="DY184">
        <v>0</v>
      </c>
      <c r="DZ184">
        <v>1</v>
      </c>
      <c r="EA184">
        <v>1</v>
      </c>
      <c r="EB184">
        <v>0</v>
      </c>
      <c r="EC184">
        <v>0</v>
      </c>
      <c r="ED184">
        <v>1</v>
      </c>
      <c r="EE184">
        <v>0</v>
      </c>
      <c r="EF184">
        <v>0</v>
      </c>
      <c r="EG184">
        <v>1</v>
      </c>
      <c r="EH184">
        <v>0</v>
      </c>
      <c r="EI184">
        <v>1</v>
      </c>
      <c r="EJ184">
        <v>0</v>
      </c>
      <c r="EK184">
        <v>0</v>
      </c>
      <c r="EL184">
        <v>1</v>
      </c>
      <c r="EM184">
        <v>0</v>
      </c>
      <c r="EN184">
        <v>0</v>
      </c>
      <c r="EO184">
        <v>1</v>
      </c>
      <c r="EP184">
        <v>0</v>
      </c>
      <c r="EQ184">
        <v>0</v>
      </c>
      <c r="ER184">
        <v>0</v>
      </c>
      <c r="ES184">
        <v>0</v>
      </c>
      <c r="ET184">
        <v>0</v>
      </c>
      <c r="EU184">
        <v>0</v>
      </c>
      <c r="EV184">
        <v>0</v>
      </c>
      <c r="EW184">
        <v>1</v>
      </c>
      <c r="EX184">
        <v>1</v>
      </c>
      <c r="EY184">
        <v>0</v>
      </c>
      <c r="EZ184">
        <v>0</v>
      </c>
      <c r="FA184">
        <v>1</v>
      </c>
      <c r="FB184">
        <v>0</v>
      </c>
      <c r="FC184">
        <v>1</v>
      </c>
      <c r="FD184">
        <v>1</v>
      </c>
      <c r="FE184">
        <v>0</v>
      </c>
      <c r="FF184">
        <v>1</v>
      </c>
      <c r="FG184">
        <v>0</v>
      </c>
      <c r="FH184">
        <v>0</v>
      </c>
      <c r="FI184">
        <v>0</v>
      </c>
      <c r="FJ184">
        <v>0</v>
      </c>
      <c r="FK184">
        <v>1</v>
      </c>
      <c r="FL184">
        <v>1</v>
      </c>
      <c r="FM184">
        <v>0</v>
      </c>
      <c r="FN184">
        <v>0</v>
      </c>
      <c r="FO184">
        <v>1</v>
      </c>
      <c r="FP184">
        <v>1</v>
      </c>
      <c r="FQ184">
        <v>1</v>
      </c>
      <c r="FR184">
        <v>0</v>
      </c>
      <c r="FS184">
        <v>0</v>
      </c>
      <c r="FT184">
        <v>0</v>
      </c>
      <c r="FU184">
        <v>1</v>
      </c>
      <c r="FV184">
        <v>1</v>
      </c>
      <c r="FW184">
        <v>0</v>
      </c>
      <c r="FX184">
        <v>1</v>
      </c>
      <c r="FY184">
        <v>0</v>
      </c>
      <c r="FZ184">
        <v>0</v>
      </c>
      <c r="GA184">
        <v>1</v>
      </c>
      <c r="GB184">
        <v>1</v>
      </c>
      <c r="GC184">
        <v>0</v>
      </c>
      <c r="GD184">
        <v>0</v>
      </c>
      <c r="GE184">
        <v>0</v>
      </c>
      <c r="GF184">
        <v>1</v>
      </c>
      <c r="GG184">
        <v>0</v>
      </c>
      <c r="GH184">
        <v>0</v>
      </c>
      <c r="GI184">
        <v>0</v>
      </c>
      <c r="GJ184">
        <v>0</v>
      </c>
      <c r="GK184">
        <v>0</v>
      </c>
      <c r="GL184">
        <v>0</v>
      </c>
      <c r="GM184">
        <v>1</v>
      </c>
      <c r="GN184">
        <v>0</v>
      </c>
      <c r="GO184">
        <v>0</v>
      </c>
      <c r="GP184">
        <v>0</v>
      </c>
      <c r="GQ184">
        <v>0</v>
      </c>
      <c r="GR184">
        <v>0</v>
      </c>
      <c r="GS184">
        <v>0</v>
      </c>
      <c r="GT184">
        <v>0</v>
      </c>
      <c r="GU184">
        <v>0</v>
      </c>
      <c r="GV184">
        <v>0</v>
      </c>
      <c r="GW184">
        <v>0</v>
      </c>
      <c r="GX184">
        <v>0</v>
      </c>
      <c r="GY184">
        <v>0</v>
      </c>
      <c r="GZ184">
        <v>0</v>
      </c>
      <c r="HA184">
        <v>1</v>
      </c>
      <c r="HB184">
        <v>1</v>
      </c>
      <c r="HC184">
        <v>1</v>
      </c>
      <c r="HD184">
        <v>1</v>
      </c>
      <c r="HE184">
        <v>0</v>
      </c>
      <c r="HF184">
        <v>0</v>
      </c>
      <c r="HG184">
        <v>0</v>
      </c>
      <c r="HH184">
        <v>0</v>
      </c>
      <c r="HI184">
        <v>0</v>
      </c>
      <c r="HJ184">
        <v>0</v>
      </c>
      <c r="HK184">
        <v>0</v>
      </c>
      <c r="HL184">
        <v>1</v>
      </c>
      <c r="HM184">
        <v>0</v>
      </c>
      <c r="HN184">
        <v>0</v>
      </c>
    </row>
    <row r="185" spans="1:222" x14ac:dyDescent="0.35">
      <c r="A185" t="s">
        <v>257</v>
      </c>
      <c r="B185" s="1">
        <v>42292</v>
      </c>
      <c r="C185" s="1">
        <v>42400</v>
      </c>
      <c r="D185">
        <v>2</v>
      </c>
      <c r="E185">
        <v>0</v>
      </c>
      <c r="F185">
        <v>1</v>
      </c>
      <c r="G185">
        <v>1</v>
      </c>
      <c r="H185">
        <v>0</v>
      </c>
      <c r="I185">
        <v>0</v>
      </c>
      <c r="J185">
        <v>1</v>
      </c>
      <c r="K185">
        <v>0</v>
      </c>
      <c r="L185">
        <v>1</v>
      </c>
      <c r="M185">
        <v>0</v>
      </c>
      <c r="N185">
        <v>0</v>
      </c>
      <c r="O185">
        <v>0</v>
      </c>
      <c r="P185">
        <v>0</v>
      </c>
      <c r="Q185">
        <v>0</v>
      </c>
      <c r="R185">
        <v>0</v>
      </c>
      <c r="S185">
        <v>1</v>
      </c>
      <c r="T185">
        <v>0</v>
      </c>
      <c r="U185">
        <v>0</v>
      </c>
      <c r="V185">
        <v>0</v>
      </c>
      <c r="W185">
        <v>0</v>
      </c>
      <c r="X185">
        <v>0</v>
      </c>
      <c r="Y185">
        <v>0</v>
      </c>
      <c r="Z185">
        <v>0</v>
      </c>
      <c r="AA185">
        <v>0</v>
      </c>
      <c r="AB185">
        <v>0</v>
      </c>
      <c r="AC185">
        <v>0</v>
      </c>
      <c r="AD185">
        <v>0</v>
      </c>
      <c r="AE185">
        <v>0</v>
      </c>
      <c r="AF185">
        <v>0</v>
      </c>
      <c r="AG185">
        <v>0</v>
      </c>
      <c r="AH185">
        <v>1</v>
      </c>
      <c r="AI185">
        <v>0</v>
      </c>
      <c r="AJ185">
        <v>0</v>
      </c>
      <c r="AK185">
        <v>0</v>
      </c>
      <c r="AL185">
        <v>0</v>
      </c>
      <c r="AM185">
        <v>0</v>
      </c>
      <c r="AN185">
        <v>0</v>
      </c>
      <c r="AO185">
        <v>0</v>
      </c>
      <c r="AP185">
        <v>0</v>
      </c>
      <c r="AQ185">
        <v>0</v>
      </c>
      <c r="AR185">
        <v>0</v>
      </c>
      <c r="AS185">
        <v>1</v>
      </c>
      <c r="AT185">
        <v>1</v>
      </c>
      <c r="AU185">
        <v>0</v>
      </c>
      <c r="AV185">
        <v>0</v>
      </c>
      <c r="AW185">
        <v>0</v>
      </c>
      <c r="AX185">
        <v>0</v>
      </c>
      <c r="AY185">
        <v>0</v>
      </c>
      <c r="AZ185">
        <v>0</v>
      </c>
      <c r="BA185">
        <v>0</v>
      </c>
      <c r="BB185">
        <v>1</v>
      </c>
      <c r="BC185">
        <v>1</v>
      </c>
      <c r="BD185">
        <v>0</v>
      </c>
      <c r="BE185">
        <v>0</v>
      </c>
      <c r="BF185">
        <v>1</v>
      </c>
      <c r="BG185">
        <v>1</v>
      </c>
      <c r="BH185">
        <v>1</v>
      </c>
      <c r="BI185">
        <v>0</v>
      </c>
      <c r="BJ185">
        <v>0</v>
      </c>
      <c r="BK185">
        <v>0</v>
      </c>
      <c r="BL185">
        <v>0</v>
      </c>
      <c r="BM185">
        <v>1</v>
      </c>
      <c r="BN185">
        <v>0</v>
      </c>
      <c r="BO185">
        <v>1</v>
      </c>
      <c r="BP185">
        <v>0</v>
      </c>
      <c r="BQ185">
        <v>0</v>
      </c>
      <c r="BR185">
        <v>0</v>
      </c>
      <c r="BS185">
        <v>0</v>
      </c>
      <c r="BT185">
        <v>0</v>
      </c>
      <c r="BU185">
        <v>0</v>
      </c>
      <c r="BV185">
        <v>0</v>
      </c>
      <c r="BW185">
        <v>1</v>
      </c>
      <c r="BX185">
        <v>0</v>
      </c>
      <c r="BY185">
        <v>0</v>
      </c>
      <c r="BZ185">
        <v>0</v>
      </c>
      <c r="CA185">
        <v>0</v>
      </c>
      <c r="CB185">
        <v>0</v>
      </c>
      <c r="CC185">
        <v>0</v>
      </c>
      <c r="CD185">
        <v>1</v>
      </c>
      <c r="CE185">
        <v>0</v>
      </c>
      <c r="CF185">
        <v>0</v>
      </c>
      <c r="CG185">
        <v>0</v>
      </c>
      <c r="CH185">
        <v>0</v>
      </c>
      <c r="CI185">
        <v>0</v>
      </c>
      <c r="CJ185">
        <v>0</v>
      </c>
      <c r="CK185">
        <v>0</v>
      </c>
      <c r="CL185">
        <v>0</v>
      </c>
      <c r="CM185">
        <v>0</v>
      </c>
      <c r="CN185">
        <v>0</v>
      </c>
      <c r="CO185">
        <v>0</v>
      </c>
      <c r="CP185">
        <v>0</v>
      </c>
      <c r="CQ185">
        <v>0</v>
      </c>
      <c r="CR185">
        <v>1</v>
      </c>
      <c r="CS185">
        <v>1</v>
      </c>
      <c r="CT185">
        <v>1</v>
      </c>
      <c r="CU185">
        <v>0</v>
      </c>
      <c r="CV185">
        <v>0</v>
      </c>
      <c r="CW185">
        <v>0</v>
      </c>
      <c r="CX185">
        <v>0</v>
      </c>
      <c r="CY185">
        <v>0</v>
      </c>
      <c r="CZ185">
        <v>0</v>
      </c>
      <c r="DA185">
        <v>0</v>
      </c>
      <c r="DB185">
        <v>0</v>
      </c>
      <c r="DC185">
        <v>1</v>
      </c>
      <c r="DD185">
        <v>0</v>
      </c>
      <c r="DE185">
        <v>1</v>
      </c>
      <c r="DF185">
        <v>1</v>
      </c>
      <c r="DG185">
        <v>1</v>
      </c>
      <c r="DH185">
        <v>1</v>
      </c>
      <c r="DI185">
        <v>1</v>
      </c>
      <c r="DJ185">
        <v>1</v>
      </c>
      <c r="DK185">
        <v>1</v>
      </c>
      <c r="DL185">
        <v>0</v>
      </c>
      <c r="DM185">
        <v>0</v>
      </c>
      <c r="DN185">
        <v>0</v>
      </c>
      <c r="DO185">
        <v>0</v>
      </c>
      <c r="DP185">
        <v>0</v>
      </c>
      <c r="DQ185">
        <v>1</v>
      </c>
      <c r="DR185">
        <v>0</v>
      </c>
      <c r="DS185">
        <v>0</v>
      </c>
      <c r="DT185">
        <v>1</v>
      </c>
      <c r="DU185">
        <v>0</v>
      </c>
      <c r="DV185">
        <v>0</v>
      </c>
      <c r="DW185">
        <v>0</v>
      </c>
      <c r="DX185">
        <v>0</v>
      </c>
      <c r="DY185">
        <v>0</v>
      </c>
      <c r="DZ185">
        <v>1</v>
      </c>
      <c r="EA185">
        <v>1</v>
      </c>
      <c r="EB185">
        <v>0</v>
      </c>
      <c r="EC185">
        <v>0</v>
      </c>
      <c r="ED185">
        <v>1</v>
      </c>
      <c r="EE185">
        <v>0</v>
      </c>
      <c r="EF185">
        <v>0</v>
      </c>
      <c r="EG185">
        <v>1</v>
      </c>
      <c r="EH185">
        <v>0</v>
      </c>
      <c r="EI185">
        <v>1</v>
      </c>
      <c r="EJ185">
        <v>0</v>
      </c>
      <c r="EK185">
        <v>0</v>
      </c>
      <c r="EL185">
        <v>1</v>
      </c>
      <c r="EM185">
        <v>0</v>
      </c>
      <c r="EN185">
        <v>0</v>
      </c>
      <c r="EO185">
        <v>1</v>
      </c>
      <c r="EP185">
        <v>0</v>
      </c>
      <c r="EQ185">
        <v>0</v>
      </c>
      <c r="ER185">
        <v>0</v>
      </c>
      <c r="ES185">
        <v>0</v>
      </c>
      <c r="ET185">
        <v>0</v>
      </c>
      <c r="EU185">
        <v>0</v>
      </c>
      <c r="EV185">
        <v>0</v>
      </c>
      <c r="EW185">
        <v>1</v>
      </c>
      <c r="EX185">
        <v>1</v>
      </c>
      <c r="EY185">
        <v>0</v>
      </c>
      <c r="EZ185">
        <v>0</v>
      </c>
      <c r="FA185">
        <v>1</v>
      </c>
      <c r="FB185">
        <v>0</v>
      </c>
      <c r="FC185">
        <v>1</v>
      </c>
      <c r="FD185">
        <v>1</v>
      </c>
      <c r="FE185">
        <v>0</v>
      </c>
      <c r="FF185">
        <v>1</v>
      </c>
      <c r="FG185">
        <v>0</v>
      </c>
      <c r="FH185">
        <v>0</v>
      </c>
      <c r="FI185">
        <v>0</v>
      </c>
      <c r="FJ185">
        <v>0</v>
      </c>
      <c r="FK185">
        <v>1</v>
      </c>
      <c r="FL185">
        <v>1</v>
      </c>
      <c r="FM185">
        <v>0</v>
      </c>
      <c r="FN185">
        <v>0</v>
      </c>
      <c r="FO185">
        <v>1</v>
      </c>
      <c r="FP185">
        <v>1</v>
      </c>
      <c r="FQ185">
        <v>1</v>
      </c>
      <c r="FR185">
        <v>0</v>
      </c>
      <c r="FS185">
        <v>0</v>
      </c>
      <c r="FT185">
        <v>0</v>
      </c>
      <c r="FU185">
        <v>1</v>
      </c>
      <c r="FV185">
        <v>1</v>
      </c>
      <c r="FW185">
        <v>0</v>
      </c>
      <c r="FX185">
        <v>1</v>
      </c>
      <c r="FY185">
        <v>0</v>
      </c>
      <c r="FZ185">
        <v>0</v>
      </c>
      <c r="GA185">
        <v>1</v>
      </c>
      <c r="GB185">
        <v>1</v>
      </c>
      <c r="GC185">
        <v>0</v>
      </c>
      <c r="GD185">
        <v>0</v>
      </c>
      <c r="GE185">
        <v>0</v>
      </c>
      <c r="GF185">
        <v>1</v>
      </c>
      <c r="GG185">
        <v>0</v>
      </c>
      <c r="GH185">
        <v>0</v>
      </c>
      <c r="GI185">
        <v>0</v>
      </c>
      <c r="GJ185">
        <v>0</v>
      </c>
      <c r="GK185">
        <v>0</v>
      </c>
      <c r="GL185">
        <v>0</v>
      </c>
      <c r="GM185">
        <v>1</v>
      </c>
      <c r="GN185">
        <v>0</v>
      </c>
      <c r="GO185">
        <v>0</v>
      </c>
      <c r="GP185">
        <v>0</v>
      </c>
      <c r="GQ185">
        <v>0</v>
      </c>
      <c r="GR185">
        <v>0</v>
      </c>
      <c r="GS185">
        <v>0</v>
      </c>
      <c r="GT185">
        <v>0</v>
      </c>
      <c r="GU185">
        <v>0</v>
      </c>
      <c r="GV185">
        <v>0</v>
      </c>
      <c r="GW185">
        <v>0</v>
      </c>
      <c r="GX185">
        <v>0</v>
      </c>
      <c r="GY185">
        <v>0</v>
      </c>
      <c r="GZ185">
        <v>0</v>
      </c>
      <c r="HA185">
        <v>1</v>
      </c>
      <c r="HB185">
        <v>1</v>
      </c>
      <c r="HC185">
        <v>1</v>
      </c>
      <c r="HD185">
        <v>1</v>
      </c>
      <c r="HE185">
        <v>0</v>
      </c>
      <c r="HF185">
        <v>0</v>
      </c>
      <c r="HG185">
        <v>0</v>
      </c>
      <c r="HH185">
        <v>0</v>
      </c>
      <c r="HI185">
        <v>0</v>
      </c>
      <c r="HJ185">
        <v>0</v>
      </c>
      <c r="HK185">
        <v>0</v>
      </c>
      <c r="HL185">
        <v>1</v>
      </c>
      <c r="HM185">
        <v>0</v>
      </c>
      <c r="HN185">
        <v>0</v>
      </c>
    </row>
    <row r="186" spans="1:222" x14ac:dyDescent="0.35">
      <c r="A186" t="s">
        <v>257</v>
      </c>
      <c r="B186" s="1">
        <v>42401</v>
      </c>
      <c r="C186" s="1">
        <v>42451</v>
      </c>
      <c r="D186">
        <v>2</v>
      </c>
      <c r="E186">
        <v>0</v>
      </c>
      <c r="F186">
        <v>1</v>
      </c>
      <c r="G186">
        <v>1</v>
      </c>
      <c r="H186">
        <v>0</v>
      </c>
      <c r="I186">
        <v>0</v>
      </c>
      <c r="J186">
        <v>1</v>
      </c>
      <c r="K186">
        <v>0</v>
      </c>
      <c r="L186">
        <v>1</v>
      </c>
      <c r="M186">
        <v>0</v>
      </c>
      <c r="N186">
        <v>0</v>
      </c>
      <c r="O186">
        <v>0</v>
      </c>
      <c r="P186">
        <v>0</v>
      </c>
      <c r="Q186">
        <v>0</v>
      </c>
      <c r="R186">
        <v>0</v>
      </c>
      <c r="S186">
        <v>1</v>
      </c>
      <c r="T186">
        <v>0</v>
      </c>
      <c r="U186">
        <v>0</v>
      </c>
      <c r="V186">
        <v>0</v>
      </c>
      <c r="W186">
        <v>0</v>
      </c>
      <c r="X186">
        <v>0</v>
      </c>
      <c r="Y186">
        <v>0</v>
      </c>
      <c r="Z186">
        <v>0</v>
      </c>
      <c r="AA186">
        <v>0</v>
      </c>
      <c r="AB186">
        <v>0</v>
      </c>
      <c r="AC186">
        <v>0</v>
      </c>
      <c r="AD186">
        <v>0</v>
      </c>
      <c r="AE186">
        <v>0</v>
      </c>
      <c r="AF186">
        <v>0</v>
      </c>
      <c r="AG186">
        <v>0</v>
      </c>
      <c r="AH186">
        <v>1</v>
      </c>
      <c r="AI186">
        <v>0</v>
      </c>
      <c r="AJ186">
        <v>0</v>
      </c>
      <c r="AK186">
        <v>0</v>
      </c>
      <c r="AL186">
        <v>0</v>
      </c>
      <c r="AM186">
        <v>0</v>
      </c>
      <c r="AN186">
        <v>0</v>
      </c>
      <c r="AO186">
        <v>0</v>
      </c>
      <c r="AP186">
        <v>0</v>
      </c>
      <c r="AQ186">
        <v>0</v>
      </c>
      <c r="AR186">
        <v>0</v>
      </c>
      <c r="AS186">
        <v>1</v>
      </c>
      <c r="AT186">
        <v>1</v>
      </c>
      <c r="AU186">
        <v>0</v>
      </c>
      <c r="AV186">
        <v>0</v>
      </c>
      <c r="AW186">
        <v>0</v>
      </c>
      <c r="AX186">
        <v>0</v>
      </c>
      <c r="AY186">
        <v>0</v>
      </c>
      <c r="AZ186">
        <v>0</v>
      </c>
      <c r="BA186">
        <v>0</v>
      </c>
      <c r="BB186">
        <v>1</v>
      </c>
      <c r="BC186">
        <v>1</v>
      </c>
      <c r="BD186">
        <v>0</v>
      </c>
      <c r="BE186">
        <v>0</v>
      </c>
      <c r="BF186">
        <v>1</v>
      </c>
      <c r="BG186">
        <v>1</v>
      </c>
      <c r="BH186">
        <v>1</v>
      </c>
      <c r="BI186">
        <v>0</v>
      </c>
      <c r="BJ186">
        <v>0</v>
      </c>
      <c r="BK186">
        <v>0</v>
      </c>
      <c r="BL186">
        <v>0</v>
      </c>
      <c r="BM186">
        <v>1</v>
      </c>
      <c r="BN186">
        <v>0</v>
      </c>
      <c r="BO186">
        <v>1</v>
      </c>
      <c r="BP186">
        <v>0</v>
      </c>
      <c r="BQ186">
        <v>0</v>
      </c>
      <c r="BR186">
        <v>0</v>
      </c>
      <c r="BS186">
        <v>0</v>
      </c>
      <c r="BT186">
        <v>0</v>
      </c>
      <c r="BU186">
        <v>0</v>
      </c>
      <c r="BV186">
        <v>0</v>
      </c>
      <c r="BW186">
        <v>1</v>
      </c>
      <c r="BX186">
        <v>0</v>
      </c>
      <c r="BY186">
        <v>0</v>
      </c>
      <c r="BZ186">
        <v>0</v>
      </c>
      <c r="CA186">
        <v>0</v>
      </c>
      <c r="CB186">
        <v>0</v>
      </c>
      <c r="CC186">
        <v>0</v>
      </c>
      <c r="CD186">
        <v>1</v>
      </c>
      <c r="CE186">
        <v>0</v>
      </c>
      <c r="CF186">
        <v>0</v>
      </c>
      <c r="CG186">
        <v>0</v>
      </c>
      <c r="CH186">
        <v>0</v>
      </c>
      <c r="CI186">
        <v>0</v>
      </c>
      <c r="CJ186">
        <v>0</v>
      </c>
      <c r="CK186">
        <v>0</v>
      </c>
      <c r="CL186">
        <v>0</v>
      </c>
      <c r="CM186">
        <v>0</v>
      </c>
      <c r="CN186">
        <v>0</v>
      </c>
      <c r="CO186">
        <v>0</v>
      </c>
      <c r="CP186">
        <v>0</v>
      </c>
      <c r="CQ186">
        <v>0</v>
      </c>
      <c r="CR186">
        <v>1</v>
      </c>
      <c r="CS186">
        <v>1</v>
      </c>
      <c r="CT186">
        <v>1</v>
      </c>
      <c r="CU186">
        <v>0</v>
      </c>
      <c r="CV186">
        <v>0</v>
      </c>
      <c r="CW186">
        <v>0</v>
      </c>
      <c r="CX186">
        <v>0</v>
      </c>
      <c r="CY186">
        <v>0</v>
      </c>
      <c r="CZ186">
        <v>0</v>
      </c>
      <c r="DA186">
        <v>0</v>
      </c>
      <c r="DB186">
        <v>0</v>
      </c>
      <c r="DC186">
        <v>1</v>
      </c>
      <c r="DD186">
        <v>0</v>
      </c>
      <c r="DE186">
        <v>1</v>
      </c>
      <c r="DF186">
        <v>1</v>
      </c>
      <c r="DG186">
        <v>1</v>
      </c>
      <c r="DH186">
        <v>1</v>
      </c>
      <c r="DI186">
        <v>1</v>
      </c>
      <c r="DJ186">
        <v>1</v>
      </c>
      <c r="DK186">
        <v>1</v>
      </c>
      <c r="DL186">
        <v>0</v>
      </c>
      <c r="DM186">
        <v>0</v>
      </c>
      <c r="DN186">
        <v>0</v>
      </c>
      <c r="DO186">
        <v>0</v>
      </c>
      <c r="DP186">
        <v>0</v>
      </c>
      <c r="DQ186">
        <v>1</v>
      </c>
      <c r="DR186">
        <v>0</v>
      </c>
      <c r="DS186">
        <v>0</v>
      </c>
      <c r="DT186">
        <v>1</v>
      </c>
      <c r="DU186">
        <v>0</v>
      </c>
      <c r="DV186">
        <v>0</v>
      </c>
      <c r="DW186">
        <v>0</v>
      </c>
      <c r="DX186">
        <v>0</v>
      </c>
      <c r="DY186">
        <v>0</v>
      </c>
      <c r="DZ186">
        <v>1</v>
      </c>
      <c r="EA186">
        <v>1</v>
      </c>
      <c r="EB186">
        <v>0</v>
      </c>
      <c r="EC186">
        <v>0</v>
      </c>
      <c r="ED186">
        <v>1</v>
      </c>
      <c r="EE186">
        <v>0</v>
      </c>
      <c r="EF186">
        <v>0</v>
      </c>
      <c r="EG186">
        <v>1</v>
      </c>
      <c r="EH186">
        <v>0</v>
      </c>
      <c r="EI186">
        <v>1</v>
      </c>
      <c r="EJ186">
        <v>0</v>
      </c>
      <c r="EK186">
        <v>0</v>
      </c>
      <c r="EL186">
        <v>1</v>
      </c>
      <c r="EM186">
        <v>0</v>
      </c>
      <c r="EN186">
        <v>0</v>
      </c>
      <c r="EO186">
        <v>1</v>
      </c>
      <c r="EP186">
        <v>0</v>
      </c>
      <c r="EQ186">
        <v>0</v>
      </c>
      <c r="ER186">
        <v>0</v>
      </c>
      <c r="ES186">
        <v>0</v>
      </c>
      <c r="ET186">
        <v>0</v>
      </c>
      <c r="EU186">
        <v>0</v>
      </c>
      <c r="EV186">
        <v>0</v>
      </c>
      <c r="EW186">
        <v>1</v>
      </c>
      <c r="EX186">
        <v>1</v>
      </c>
      <c r="EY186">
        <v>0</v>
      </c>
      <c r="EZ186">
        <v>0</v>
      </c>
      <c r="FA186">
        <v>1</v>
      </c>
      <c r="FB186">
        <v>0</v>
      </c>
      <c r="FC186">
        <v>1</v>
      </c>
      <c r="FD186">
        <v>1</v>
      </c>
      <c r="FE186">
        <v>0</v>
      </c>
      <c r="FF186">
        <v>1</v>
      </c>
      <c r="FG186">
        <v>0</v>
      </c>
      <c r="FH186">
        <v>0</v>
      </c>
      <c r="FI186">
        <v>0</v>
      </c>
      <c r="FJ186">
        <v>0</v>
      </c>
      <c r="FK186">
        <v>1</v>
      </c>
      <c r="FL186">
        <v>1</v>
      </c>
      <c r="FM186">
        <v>0</v>
      </c>
      <c r="FN186">
        <v>0</v>
      </c>
      <c r="FO186">
        <v>1</v>
      </c>
      <c r="FP186">
        <v>1</v>
      </c>
      <c r="FQ186">
        <v>1</v>
      </c>
      <c r="FR186">
        <v>0</v>
      </c>
      <c r="FS186">
        <v>0</v>
      </c>
      <c r="FT186">
        <v>0</v>
      </c>
      <c r="FU186">
        <v>1</v>
      </c>
      <c r="FV186">
        <v>1</v>
      </c>
      <c r="FW186">
        <v>0</v>
      </c>
      <c r="FX186">
        <v>1</v>
      </c>
      <c r="FY186">
        <v>0</v>
      </c>
      <c r="FZ186">
        <v>0</v>
      </c>
      <c r="GA186">
        <v>1</v>
      </c>
      <c r="GB186">
        <v>1</v>
      </c>
      <c r="GC186">
        <v>0</v>
      </c>
      <c r="GD186">
        <v>0</v>
      </c>
      <c r="GE186">
        <v>0</v>
      </c>
      <c r="GF186">
        <v>1</v>
      </c>
      <c r="GG186">
        <v>0</v>
      </c>
      <c r="GH186">
        <v>0</v>
      </c>
      <c r="GI186">
        <v>0</v>
      </c>
      <c r="GJ186">
        <v>0</v>
      </c>
      <c r="GK186">
        <v>0</v>
      </c>
      <c r="GL186">
        <v>0</v>
      </c>
      <c r="GM186">
        <v>1</v>
      </c>
      <c r="GN186">
        <v>0</v>
      </c>
      <c r="GO186">
        <v>0</v>
      </c>
      <c r="GP186">
        <v>0</v>
      </c>
      <c r="GQ186">
        <v>0</v>
      </c>
      <c r="GR186">
        <v>0</v>
      </c>
      <c r="GS186">
        <v>0</v>
      </c>
      <c r="GT186">
        <v>0</v>
      </c>
      <c r="GU186">
        <v>0</v>
      </c>
      <c r="GV186">
        <v>0</v>
      </c>
      <c r="GW186">
        <v>0</v>
      </c>
      <c r="GX186">
        <v>0</v>
      </c>
      <c r="GY186">
        <v>0</v>
      </c>
      <c r="GZ186">
        <v>0</v>
      </c>
      <c r="HA186">
        <v>1</v>
      </c>
      <c r="HB186">
        <v>1</v>
      </c>
      <c r="HC186">
        <v>1</v>
      </c>
      <c r="HD186">
        <v>1</v>
      </c>
      <c r="HE186">
        <v>0</v>
      </c>
      <c r="HF186">
        <v>0</v>
      </c>
      <c r="HG186">
        <v>0</v>
      </c>
      <c r="HH186">
        <v>0</v>
      </c>
      <c r="HI186">
        <v>0</v>
      </c>
      <c r="HJ186">
        <v>0</v>
      </c>
      <c r="HK186">
        <v>0</v>
      </c>
      <c r="HL186">
        <v>1</v>
      </c>
      <c r="HM186">
        <v>0</v>
      </c>
      <c r="HN186">
        <v>0</v>
      </c>
    </row>
    <row r="187" spans="1:222" x14ac:dyDescent="0.35">
      <c r="A187" t="s">
        <v>257</v>
      </c>
      <c r="B187" s="1">
        <v>42452</v>
      </c>
      <c r="C187" s="1">
        <v>42620</v>
      </c>
      <c r="D187">
        <v>2</v>
      </c>
      <c r="E187">
        <v>0</v>
      </c>
      <c r="F187">
        <v>1</v>
      </c>
      <c r="G187">
        <v>1</v>
      </c>
      <c r="H187">
        <v>0</v>
      </c>
      <c r="I187">
        <v>0</v>
      </c>
      <c r="J187">
        <v>1</v>
      </c>
      <c r="K187">
        <v>0</v>
      </c>
      <c r="L187">
        <v>1</v>
      </c>
      <c r="M187">
        <v>0</v>
      </c>
      <c r="N187">
        <v>0</v>
      </c>
      <c r="O187">
        <v>0</v>
      </c>
      <c r="P187">
        <v>0</v>
      </c>
      <c r="Q187">
        <v>0</v>
      </c>
      <c r="R187">
        <v>0</v>
      </c>
      <c r="S187">
        <v>1</v>
      </c>
      <c r="T187">
        <v>0</v>
      </c>
      <c r="U187">
        <v>0</v>
      </c>
      <c r="V187">
        <v>0</v>
      </c>
      <c r="W187">
        <v>0</v>
      </c>
      <c r="X187">
        <v>0</v>
      </c>
      <c r="Y187">
        <v>0</v>
      </c>
      <c r="Z187">
        <v>0</v>
      </c>
      <c r="AA187">
        <v>0</v>
      </c>
      <c r="AB187">
        <v>0</v>
      </c>
      <c r="AC187">
        <v>0</v>
      </c>
      <c r="AD187">
        <v>0</v>
      </c>
      <c r="AE187">
        <v>0</v>
      </c>
      <c r="AF187">
        <v>0</v>
      </c>
      <c r="AG187">
        <v>0</v>
      </c>
      <c r="AH187">
        <v>1</v>
      </c>
      <c r="AI187">
        <v>0</v>
      </c>
      <c r="AJ187">
        <v>0</v>
      </c>
      <c r="AK187">
        <v>0</v>
      </c>
      <c r="AL187">
        <v>0</v>
      </c>
      <c r="AM187">
        <v>0</v>
      </c>
      <c r="AN187">
        <v>0</v>
      </c>
      <c r="AO187">
        <v>0</v>
      </c>
      <c r="AP187">
        <v>0</v>
      </c>
      <c r="AQ187">
        <v>0</v>
      </c>
      <c r="AR187">
        <v>0</v>
      </c>
      <c r="AS187">
        <v>1</v>
      </c>
      <c r="AT187">
        <v>1</v>
      </c>
      <c r="AU187">
        <v>0</v>
      </c>
      <c r="AV187">
        <v>0</v>
      </c>
      <c r="AW187">
        <v>0</v>
      </c>
      <c r="AX187">
        <v>0</v>
      </c>
      <c r="AY187">
        <v>0</v>
      </c>
      <c r="AZ187">
        <v>0</v>
      </c>
      <c r="BA187">
        <v>0</v>
      </c>
      <c r="BB187">
        <v>1</v>
      </c>
      <c r="BC187">
        <v>1</v>
      </c>
      <c r="BD187">
        <v>0</v>
      </c>
      <c r="BE187">
        <v>0</v>
      </c>
      <c r="BF187">
        <v>1</v>
      </c>
      <c r="BG187">
        <v>1</v>
      </c>
      <c r="BH187">
        <v>1</v>
      </c>
      <c r="BI187">
        <v>0</v>
      </c>
      <c r="BJ187">
        <v>0</v>
      </c>
      <c r="BK187">
        <v>0</v>
      </c>
      <c r="BL187">
        <v>0</v>
      </c>
      <c r="BM187">
        <v>1</v>
      </c>
      <c r="BN187">
        <v>0</v>
      </c>
      <c r="BO187">
        <v>1</v>
      </c>
      <c r="BP187">
        <v>0</v>
      </c>
      <c r="BQ187">
        <v>0</v>
      </c>
      <c r="BR187">
        <v>0</v>
      </c>
      <c r="BS187">
        <v>0</v>
      </c>
      <c r="BT187">
        <v>0</v>
      </c>
      <c r="BU187">
        <v>0</v>
      </c>
      <c r="BV187">
        <v>0</v>
      </c>
      <c r="BW187">
        <v>1</v>
      </c>
      <c r="BX187">
        <v>0</v>
      </c>
      <c r="BY187">
        <v>0</v>
      </c>
      <c r="BZ187">
        <v>0</v>
      </c>
      <c r="CA187">
        <v>0</v>
      </c>
      <c r="CB187">
        <v>0</v>
      </c>
      <c r="CC187">
        <v>0</v>
      </c>
      <c r="CD187">
        <v>1</v>
      </c>
      <c r="CE187">
        <v>0</v>
      </c>
      <c r="CF187">
        <v>0</v>
      </c>
      <c r="CG187">
        <v>0</v>
      </c>
      <c r="CH187">
        <v>0</v>
      </c>
      <c r="CI187">
        <v>0</v>
      </c>
      <c r="CJ187">
        <v>0</v>
      </c>
      <c r="CK187">
        <v>0</v>
      </c>
      <c r="CL187">
        <v>0</v>
      </c>
      <c r="CM187">
        <v>0</v>
      </c>
      <c r="CN187">
        <v>0</v>
      </c>
      <c r="CO187">
        <v>0</v>
      </c>
      <c r="CP187">
        <v>0</v>
      </c>
      <c r="CQ187">
        <v>0</v>
      </c>
      <c r="CR187">
        <v>1</v>
      </c>
      <c r="CS187">
        <v>1</v>
      </c>
      <c r="CT187">
        <v>1</v>
      </c>
      <c r="CU187">
        <v>0</v>
      </c>
      <c r="CV187">
        <v>0</v>
      </c>
      <c r="CW187">
        <v>0</v>
      </c>
      <c r="CX187">
        <v>0</v>
      </c>
      <c r="CY187">
        <v>0</v>
      </c>
      <c r="CZ187">
        <v>0</v>
      </c>
      <c r="DA187">
        <v>0</v>
      </c>
      <c r="DB187">
        <v>0</v>
      </c>
      <c r="DC187">
        <v>1</v>
      </c>
      <c r="DD187">
        <v>0</v>
      </c>
      <c r="DE187">
        <v>1</v>
      </c>
      <c r="DF187">
        <v>1</v>
      </c>
      <c r="DG187">
        <v>1</v>
      </c>
      <c r="DH187">
        <v>1</v>
      </c>
      <c r="DI187">
        <v>1</v>
      </c>
      <c r="DJ187">
        <v>1</v>
      </c>
      <c r="DK187">
        <v>1</v>
      </c>
      <c r="DL187">
        <v>0</v>
      </c>
      <c r="DM187">
        <v>0</v>
      </c>
      <c r="DN187">
        <v>0</v>
      </c>
      <c r="DO187">
        <v>0</v>
      </c>
      <c r="DP187">
        <v>0</v>
      </c>
      <c r="DQ187">
        <v>1</v>
      </c>
      <c r="DR187">
        <v>0</v>
      </c>
      <c r="DS187">
        <v>0</v>
      </c>
      <c r="DT187">
        <v>1</v>
      </c>
      <c r="DU187">
        <v>0</v>
      </c>
      <c r="DV187">
        <v>0</v>
      </c>
      <c r="DW187">
        <v>0</v>
      </c>
      <c r="DX187">
        <v>0</v>
      </c>
      <c r="DY187">
        <v>0</v>
      </c>
      <c r="DZ187">
        <v>1</v>
      </c>
      <c r="EA187">
        <v>1</v>
      </c>
      <c r="EB187">
        <v>0</v>
      </c>
      <c r="EC187">
        <v>0</v>
      </c>
      <c r="ED187">
        <v>1</v>
      </c>
      <c r="EE187">
        <v>0</v>
      </c>
      <c r="EF187">
        <v>0</v>
      </c>
      <c r="EG187">
        <v>1</v>
      </c>
      <c r="EH187">
        <v>0</v>
      </c>
      <c r="EI187">
        <v>1</v>
      </c>
      <c r="EJ187">
        <v>0</v>
      </c>
      <c r="EK187">
        <v>0</v>
      </c>
      <c r="EL187">
        <v>1</v>
      </c>
      <c r="EM187">
        <v>0</v>
      </c>
      <c r="EN187">
        <v>0</v>
      </c>
      <c r="EO187">
        <v>1</v>
      </c>
      <c r="EP187">
        <v>0</v>
      </c>
      <c r="EQ187">
        <v>0</v>
      </c>
      <c r="ER187">
        <v>0</v>
      </c>
      <c r="ES187">
        <v>0</v>
      </c>
      <c r="ET187">
        <v>0</v>
      </c>
      <c r="EU187">
        <v>0</v>
      </c>
      <c r="EV187">
        <v>0</v>
      </c>
      <c r="EW187">
        <v>1</v>
      </c>
      <c r="EX187">
        <v>1</v>
      </c>
      <c r="EY187">
        <v>0</v>
      </c>
      <c r="EZ187">
        <v>0</v>
      </c>
      <c r="FA187">
        <v>1</v>
      </c>
      <c r="FB187">
        <v>0</v>
      </c>
      <c r="FC187">
        <v>1</v>
      </c>
      <c r="FD187">
        <v>1</v>
      </c>
      <c r="FE187">
        <v>0</v>
      </c>
      <c r="FF187">
        <v>1</v>
      </c>
      <c r="FG187">
        <v>0</v>
      </c>
      <c r="FH187">
        <v>0</v>
      </c>
      <c r="FI187">
        <v>0</v>
      </c>
      <c r="FJ187">
        <v>0</v>
      </c>
      <c r="FK187">
        <v>1</v>
      </c>
      <c r="FL187">
        <v>1</v>
      </c>
      <c r="FM187">
        <v>0</v>
      </c>
      <c r="FN187">
        <v>0</v>
      </c>
      <c r="FO187">
        <v>1</v>
      </c>
      <c r="FP187">
        <v>1</v>
      </c>
      <c r="FQ187">
        <v>1</v>
      </c>
      <c r="FR187">
        <v>0</v>
      </c>
      <c r="FS187">
        <v>0</v>
      </c>
      <c r="FT187">
        <v>0</v>
      </c>
      <c r="FU187">
        <v>1</v>
      </c>
      <c r="FV187">
        <v>1</v>
      </c>
      <c r="FW187">
        <v>0</v>
      </c>
      <c r="FX187">
        <v>1</v>
      </c>
      <c r="FY187">
        <v>0</v>
      </c>
      <c r="FZ187">
        <v>0</v>
      </c>
      <c r="GA187">
        <v>1</v>
      </c>
      <c r="GB187">
        <v>1</v>
      </c>
      <c r="GC187">
        <v>0</v>
      </c>
      <c r="GD187">
        <v>0</v>
      </c>
      <c r="GE187">
        <v>0</v>
      </c>
      <c r="GF187">
        <v>1</v>
      </c>
      <c r="GG187">
        <v>0</v>
      </c>
      <c r="GH187">
        <v>0</v>
      </c>
      <c r="GI187">
        <v>0</v>
      </c>
      <c r="GJ187">
        <v>0</v>
      </c>
      <c r="GK187">
        <v>0</v>
      </c>
      <c r="GL187">
        <v>0</v>
      </c>
      <c r="GM187">
        <v>1</v>
      </c>
      <c r="GN187">
        <v>0</v>
      </c>
      <c r="GO187">
        <v>0</v>
      </c>
      <c r="GP187">
        <v>0</v>
      </c>
      <c r="GQ187">
        <v>0</v>
      </c>
      <c r="GR187">
        <v>0</v>
      </c>
      <c r="GS187">
        <v>0</v>
      </c>
      <c r="GT187">
        <v>0</v>
      </c>
      <c r="GU187">
        <v>0</v>
      </c>
      <c r="GV187">
        <v>0</v>
      </c>
      <c r="GW187">
        <v>0</v>
      </c>
      <c r="GX187">
        <v>0</v>
      </c>
      <c r="GY187">
        <v>0</v>
      </c>
      <c r="GZ187">
        <v>0</v>
      </c>
      <c r="HA187">
        <v>1</v>
      </c>
      <c r="HB187">
        <v>1</v>
      </c>
      <c r="HC187">
        <v>1</v>
      </c>
      <c r="HD187">
        <v>1</v>
      </c>
      <c r="HE187">
        <v>0</v>
      </c>
      <c r="HF187">
        <v>0</v>
      </c>
      <c r="HG187">
        <v>0</v>
      </c>
      <c r="HH187">
        <v>0</v>
      </c>
      <c r="HI187">
        <v>0</v>
      </c>
      <c r="HJ187">
        <v>0</v>
      </c>
      <c r="HK187">
        <v>0</v>
      </c>
      <c r="HL187">
        <v>1</v>
      </c>
      <c r="HM187">
        <v>0</v>
      </c>
      <c r="HN187">
        <v>0</v>
      </c>
    </row>
    <row r="188" spans="1:222" x14ac:dyDescent="0.35">
      <c r="A188" t="s">
        <v>257</v>
      </c>
      <c r="B188" s="1">
        <v>42621</v>
      </c>
      <c r="C188" s="1">
        <v>42807</v>
      </c>
      <c r="D188">
        <v>2</v>
      </c>
      <c r="E188">
        <v>0</v>
      </c>
      <c r="F188">
        <v>1</v>
      </c>
      <c r="G188">
        <v>1</v>
      </c>
      <c r="H188">
        <v>0</v>
      </c>
      <c r="I188">
        <v>0</v>
      </c>
      <c r="J188">
        <v>1</v>
      </c>
      <c r="K188">
        <v>0</v>
      </c>
      <c r="L188">
        <v>1</v>
      </c>
      <c r="M188">
        <v>0</v>
      </c>
      <c r="N188">
        <v>0</v>
      </c>
      <c r="O188">
        <v>0</v>
      </c>
      <c r="P188">
        <v>0</v>
      </c>
      <c r="Q188">
        <v>0</v>
      </c>
      <c r="R188">
        <v>0</v>
      </c>
      <c r="S188">
        <v>1</v>
      </c>
      <c r="T188">
        <v>0</v>
      </c>
      <c r="U188">
        <v>0</v>
      </c>
      <c r="V188">
        <v>0</v>
      </c>
      <c r="W188">
        <v>0</v>
      </c>
      <c r="X188">
        <v>0</v>
      </c>
      <c r="Y188">
        <v>0</v>
      </c>
      <c r="Z188">
        <v>0</v>
      </c>
      <c r="AA188">
        <v>0</v>
      </c>
      <c r="AB188">
        <v>0</v>
      </c>
      <c r="AC188">
        <v>0</v>
      </c>
      <c r="AD188">
        <v>0</v>
      </c>
      <c r="AE188">
        <v>0</v>
      </c>
      <c r="AF188">
        <v>0</v>
      </c>
      <c r="AG188">
        <v>0</v>
      </c>
      <c r="AH188">
        <v>1</v>
      </c>
      <c r="AI188">
        <v>0</v>
      </c>
      <c r="AJ188">
        <v>0</v>
      </c>
      <c r="AK188">
        <v>0</v>
      </c>
      <c r="AL188">
        <v>0</v>
      </c>
      <c r="AM188">
        <v>0</v>
      </c>
      <c r="AN188">
        <v>0</v>
      </c>
      <c r="AO188">
        <v>0</v>
      </c>
      <c r="AP188">
        <v>0</v>
      </c>
      <c r="AQ188">
        <v>0</v>
      </c>
      <c r="AR188">
        <v>0</v>
      </c>
      <c r="AS188">
        <v>1</v>
      </c>
      <c r="AT188">
        <v>1</v>
      </c>
      <c r="AU188">
        <v>0</v>
      </c>
      <c r="AV188">
        <v>0</v>
      </c>
      <c r="AW188">
        <v>0</v>
      </c>
      <c r="AX188">
        <v>0</v>
      </c>
      <c r="AY188">
        <v>0</v>
      </c>
      <c r="AZ188">
        <v>0</v>
      </c>
      <c r="BA188">
        <v>0</v>
      </c>
      <c r="BB188">
        <v>1</v>
      </c>
      <c r="BC188">
        <v>1</v>
      </c>
      <c r="BD188">
        <v>0</v>
      </c>
      <c r="BE188">
        <v>0</v>
      </c>
      <c r="BF188">
        <v>1</v>
      </c>
      <c r="BG188">
        <v>1</v>
      </c>
      <c r="BH188">
        <v>1</v>
      </c>
      <c r="BI188">
        <v>0</v>
      </c>
      <c r="BJ188">
        <v>0</v>
      </c>
      <c r="BK188">
        <v>0</v>
      </c>
      <c r="BL188">
        <v>0</v>
      </c>
      <c r="BM188">
        <v>1</v>
      </c>
      <c r="BN188">
        <v>0</v>
      </c>
      <c r="BO188">
        <v>1</v>
      </c>
      <c r="BP188">
        <v>0</v>
      </c>
      <c r="BQ188">
        <v>0</v>
      </c>
      <c r="BR188">
        <v>0</v>
      </c>
      <c r="BS188">
        <v>0</v>
      </c>
      <c r="BT188">
        <v>0</v>
      </c>
      <c r="BU188">
        <v>0</v>
      </c>
      <c r="BV188">
        <v>0</v>
      </c>
      <c r="BW188">
        <v>1</v>
      </c>
      <c r="BX188">
        <v>0</v>
      </c>
      <c r="BY188">
        <v>0</v>
      </c>
      <c r="BZ188">
        <v>0</v>
      </c>
      <c r="CA188">
        <v>0</v>
      </c>
      <c r="CB188">
        <v>0</v>
      </c>
      <c r="CC188">
        <v>0</v>
      </c>
      <c r="CD188">
        <v>1</v>
      </c>
      <c r="CE188">
        <v>0</v>
      </c>
      <c r="CF188">
        <v>0</v>
      </c>
      <c r="CG188">
        <v>0</v>
      </c>
      <c r="CH188">
        <v>0</v>
      </c>
      <c r="CI188">
        <v>0</v>
      </c>
      <c r="CJ188">
        <v>0</v>
      </c>
      <c r="CK188">
        <v>0</v>
      </c>
      <c r="CL188">
        <v>0</v>
      </c>
      <c r="CM188">
        <v>0</v>
      </c>
      <c r="CN188">
        <v>0</v>
      </c>
      <c r="CO188">
        <v>0</v>
      </c>
      <c r="CP188">
        <v>0</v>
      </c>
      <c r="CQ188">
        <v>0</v>
      </c>
      <c r="CR188">
        <v>1</v>
      </c>
      <c r="CS188">
        <v>1</v>
      </c>
      <c r="CT188">
        <v>1</v>
      </c>
      <c r="CU188">
        <v>0</v>
      </c>
      <c r="CV188">
        <v>0</v>
      </c>
      <c r="CW188">
        <v>0</v>
      </c>
      <c r="CX188">
        <v>0</v>
      </c>
      <c r="CY188">
        <v>0</v>
      </c>
      <c r="CZ188">
        <v>0</v>
      </c>
      <c r="DA188">
        <v>0</v>
      </c>
      <c r="DB188">
        <v>0</v>
      </c>
      <c r="DC188">
        <v>1</v>
      </c>
      <c r="DD188">
        <v>0</v>
      </c>
      <c r="DE188">
        <v>1</v>
      </c>
      <c r="DF188">
        <v>1</v>
      </c>
      <c r="DG188">
        <v>1</v>
      </c>
      <c r="DH188">
        <v>1</v>
      </c>
      <c r="DI188">
        <v>1</v>
      </c>
      <c r="DJ188">
        <v>1</v>
      </c>
      <c r="DK188">
        <v>1</v>
      </c>
      <c r="DL188">
        <v>0</v>
      </c>
      <c r="DM188">
        <v>0</v>
      </c>
      <c r="DN188">
        <v>0</v>
      </c>
      <c r="DO188">
        <v>0</v>
      </c>
      <c r="DP188">
        <v>0</v>
      </c>
      <c r="DQ188">
        <v>1</v>
      </c>
      <c r="DR188">
        <v>0</v>
      </c>
      <c r="DS188">
        <v>0</v>
      </c>
      <c r="DT188">
        <v>1</v>
      </c>
      <c r="DU188">
        <v>0</v>
      </c>
      <c r="DV188">
        <v>0</v>
      </c>
      <c r="DW188">
        <v>0</v>
      </c>
      <c r="DX188">
        <v>0</v>
      </c>
      <c r="DY188">
        <v>0</v>
      </c>
      <c r="DZ188">
        <v>1</v>
      </c>
      <c r="EA188">
        <v>1</v>
      </c>
      <c r="EB188">
        <v>0</v>
      </c>
      <c r="EC188">
        <v>0</v>
      </c>
      <c r="ED188">
        <v>1</v>
      </c>
      <c r="EE188">
        <v>0</v>
      </c>
      <c r="EF188">
        <v>0</v>
      </c>
      <c r="EG188">
        <v>1</v>
      </c>
      <c r="EH188">
        <v>0</v>
      </c>
      <c r="EI188">
        <v>1</v>
      </c>
      <c r="EJ188">
        <v>0</v>
      </c>
      <c r="EK188">
        <v>0</v>
      </c>
      <c r="EL188">
        <v>1</v>
      </c>
      <c r="EM188">
        <v>0</v>
      </c>
      <c r="EN188">
        <v>0</v>
      </c>
      <c r="EO188">
        <v>1</v>
      </c>
      <c r="EP188">
        <v>0</v>
      </c>
      <c r="EQ188">
        <v>0</v>
      </c>
      <c r="ER188">
        <v>0</v>
      </c>
      <c r="ES188">
        <v>0</v>
      </c>
      <c r="ET188">
        <v>0</v>
      </c>
      <c r="EU188">
        <v>0</v>
      </c>
      <c r="EV188">
        <v>0</v>
      </c>
      <c r="EW188">
        <v>1</v>
      </c>
      <c r="EX188">
        <v>1</v>
      </c>
      <c r="EY188">
        <v>0</v>
      </c>
      <c r="EZ188">
        <v>0</v>
      </c>
      <c r="FA188">
        <v>1</v>
      </c>
      <c r="FB188">
        <v>0</v>
      </c>
      <c r="FC188">
        <v>1</v>
      </c>
      <c r="FD188">
        <v>1</v>
      </c>
      <c r="FE188">
        <v>0</v>
      </c>
      <c r="FF188">
        <v>1</v>
      </c>
      <c r="FG188">
        <v>0</v>
      </c>
      <c r="FH188">
        <v>0</v>
      </c>
      <c r="FI188">
        <v>0</v>
      </c>
      <c r="FJ188">
        <v>0</v>
      </c>
      <c r="FK188">
        <v>1</v>
      </c>
      <c r="FL188">
        <v>1</v>
      </c>
      <c r="FM188">
        <v>0</v>
      </c>
      <c r="FN188">
        <v>0</v>
      </c>
      <c r="FO188">
        <v>1</v>
      </c>
      <c r="FP188">
        <v>1</v>
      </c>
      <c r="FQ188">
        <v>1</v>
      </c>
      <c r="FR188">
        <v>0</v>
      </c>
      <c r="FS188">
        <v>0</v>
      </c>
      <c r="FT188">
        <v>0</v>
      </c>
      <c r="FU188">
        <v>1</v>
      </c>
      <c r="FV188">
        <v>1</v>
      </c>
      <c r="FW188">
        <v>0</v>
      </c>
      <c r="FX188">
        <v>1</v>
      </c>
      <c r="FY188">
        <v>0</v>
      </c>
      <c r="FZ188">
        <v>0</v>
      </c>
      <c r="GA188">
        <v>1</v>
      </c>
      <c r="GB188">
        <v>1</v>
      </c>
      <c r="GC188">
        <v>0</v>
      </c>
      <c r="GD188">
        <v>0</v>
      </c>
      <c r="GE188">
        <v>0</v>
      </c>
      <c r="GF188">
        <v>1</v>
      </c>
      <c r="GG188">
        <v>0</v>
      </c>
      <c r="GH188">
        <v>0</v>
      </c>
      <c r="GI188">
        <v>0</v>
      </c>
      <c r="GJ188">
        <v>0</v>
      </c>
      <c r="GK188">
        <v>0</v>
      </c>
      <c r="GL188">
        <v>0</v>
      </c>
      <c r="GM188">
        <v>1</v>
      </c>
      <c r="GN188">
        <v>0</v>
      </c>
      <c r="GO188">
        <v>0</v>
      </c>
      <c r="GP188">
        <v>0</v>
      </c>
      <c r="GQ188">
        <v>0</v>
      </c>
      <c r="GR188">
        <v>0</v>
      </c>
      <c r="GS188">
        <v>0</v>
      </c>
      <c r="GT188">
        <v>0</v>
      </c>
      <c r="GU188">
        <v>0</v>
      </c>
      <c r="GV188">
        <v>0</v>
      </c>
      <c r="GW188">
        <v>0</v>
      </c>
      <c r="GX188">
        <v>0</v>
      </c>
      <c r="GY188">
        <v>0</v>
      </c>
      <c r="GZ188">
        <v>0</v>
      </c>
      <c r="HA188">
        <v>1</v>
      </c>
      <c r="HB188">
        <v>1</v>
      </c>
      <c r="HC188">
        <v>1</v>
      </c>
      <c r="HD188">
        <v>1</v>
      </c>
      <c r="HE188">
        <v>0</v>
      </c>
      <c r="HF188">
        <v>0</v>
      </c>
      <c r="HG188">
        <v>0</v>
      </c>
      <c r="HH188">
        <v>0</v>
      </c>
      <c r="HI188">
        <v>0</v>
      </c>
      <c r="HJ188">
        <v>0</v>
      </c>
      <c r="HK188">
        <v>0</v>
      </c>
      <c r="HL188">
        <v>1</v>
      </c>
      <c r="HM188">
        <v>0</v>
      </c>
      <c r="HN188">
        <v>0</v>
      </c>
    </row>
    <row r="189" spans="1:222" x14ac:dyDescent="0.35">
      <c r="A189" t="s">
        <v>257</v>
      </c>
      <c r="B189" s="1">
        <v>42808</v>
      </c>
      <c r="C189" s="1">
        <v>42813</v>
      </c>
      <c r="D189">
        <v>2</v>
      </c>
      <c r="E189">
        <v>0</v>
      </c>
      <c r="F189">
        <v>1</v>
      </c>
      <c r="G189">
        <v>1</v>
      </c>
      <c r="H189">
        <v>0</v>
      </c>
      <c r="I189">
        <v>0</v>
      </c>
      <c r="J189">
        <v>1</v>
      </c>
      <c r="K189">
        <v>0</v>
      </c>
      <c r="L189">
        <v>1</v>
      </c>
      <c r="M189">
        <v>0</v>
      </c>
      <c r="N189">
        <v>0</v>
      </c>
      <c r="O189">
        <v>0</v>
      </c>
      <c r="P189">
        <v>0</v>
      </c>
      <c r="Q189">
        <v>0</v>
      </c>
      <c r="R189">
        <v>0</v>
      </c>
      <c r="S189">
        <v>1</v>
      </c>
      <c r="T189">
        <v>0</v>
      </c>
      <c r="U189">
        <v>0</v>
      </c>
      <c r="V189">
        <v>0</v>
      </c>
      <c r="W189">
        <v>0</v>
      </c>
      <c r="X189">
        <v>0</v>
      </c>
      <c r="Y189">
        <v>0</v>
      </c>
      <c r="Z189">
        <v>0</v>
      </c>
      <c r="AA189">
        <v>0</v>
      </c>
      <c r="AB189">
        <v>0</v>
      </c>
      <c r="AC189">
        <v>0</v>
      </c>
      <c r="AD189">
        <v>0</v>
      </c>
      <c r="AE189">
        <v>0</v>
      </c>
      <c r="AF189">
        <v>0</v>
      </c>
      <c r="AG189">
        <v>0</v>
      </c>
      <c r="AH189">
        <v>1</v>
      </c>
      <c r="AI189">
        <v>0</v>
      </c>
      <c r="AJ189">
        <v>0</v>
      </c>
      <c r="AK189">
        <v>0</v>
      </c>
      <c r="AL189">
        <v>0</v>
      </c>
      <c r="AM189">
        <v>0</v>
      </c>
      <c r="AN189">
        <v>0</v>
      </c>
      <c r="AO189">
        <v>0</v>
      </c>
      <c r="AP189">
        <v>0</v>
      </c>
      <c r="AQ189">
        <v>0</v>
      </c>
      <c r="AR189">
        <v>0</v>
      </c>
      <c r="AS189">
        <v>1</v>
      </c>
      <c r="AT189">
        <v>1</v>
      </c>
      <c r="AU189">
        <v>0</v>
      </c>
      <c r="AV189">
        <v>0</v>
      </c>
      <c r="AW189">
        <v>0</v>
      </c>
      <c r="AX189">
        <v>0</v>
      </c>
      <c r="AY189">
        <v>0</v>
      </c>
      <c r="AZ189">
        <v>0</v>
      </c>
      <c r="BA189">
        <v>0</v>
      </c>
      <c r="BB189">
        <v>1</v>
      </c>
      <c r="BC189">
        <v>1</v>
      </c>
      <c r="BD189">
        <v>0</v>
      </c>
      <c r="BE189">
        <v>0</v>
      </c>
      <c r="BF189">
        <v>1</v>
      </c>
      <c r="BG189">
        <v>1</v>
      </c>
      <c r="BH189">
        <v>1</v>
      </c>
      <c r="BI189">
        <v>0</v>
      </c>
      <c r="BJ189">
        <v>0</v>
      </c>
      <c r="BK189">
        <v>0</v>
      </c>
      <c r="BL189">
        <v>0</v>
      </c>
      <c r="BM189">
        <v>1</v>
      </c>
      <c r="BN189">
        <v>0</v>
      </c>
      <c r="BO189">
        <v>1</v>
      </c>
      <c r="BP189">
        <v>0</v>
      </c>
      <c r="BQ189">
        <v>0</v>
      </c>
      <c r="BR189">
        <v>0</v>
      </c>
      <c r="BS189">
        <v>0</v>
      </c>
      <c r="BT189">
        <v>0</v>
      </c>
      <c r="BU189">
        <v>0</v>
      </c>
      <c r="BV189">
        <v>0</v>
      </c>
      <c r="BW189">
        <v>1</v>
      </c>
      <c r="BX189">
        <v>0</v>
      </c>
      <c r="BY189">
        <v>0</v>
      </c>
      <c r="BZ189">
        <v>0</v>
      </c>
      <c r="CA189">
        <v>0</v>
      </c>
      <c r="CB189">
        <v>0</v>
      </c>
      <c r="CC189">
        <v>0</v>
      </c>
      <c r="CD189">
        <v>1</v>
      </c>
      <c r="CE189">
        <v>0</v>
      </c>
      <c r="CF189">
        <v>0</v>
      </c>
      <c r="CG189">
        <v>0</v>
      </c>
      <c r="CH189">
        <v>0</v>
      </c>
      <c r="CI189">
        <v>0</v>
      </c>
      <c r="CJ189">
        <v>0</v>
      </c>
      <c r="CK189">
        <v>0</v>
      </c>
      <c r="CL189">
        <v>0</v>
      </c>
      <c r="CM189">
        <v>0</v>
      </c>
      <c r="CN189">
        <v>0</v>
      </c>
      <c r="CO189">
        <v>0</v>
      </c>
      <c r="CP189">
        <v>0</v>
      </c>
      <c r="CQ189">
        <v>0</v>
      </c>
      <c r="CR189">
        <v>1</v>
      </c>
      <c r="CS189">
        <v>1</v>
      </c>
      <c r="CT189">
        <v>1</v>
      </c>
      <c r="CU189">
        <v>0</v>
      </c>
      <c r="CV189">
        <v>0</v>
      </c>
      <c r="CW189">
        <v>0</v>
      </c>
      <c r="CX189">
        <v>0</v>
      </c>
      <c r="CY189">
        <v>0</v>
      </c>
      <c r="CZ189">
        <v>0</v>
      </c>
      <c r="DA189">
        <v>0</v>
      </c>
      <c r="DB189">
        <v>0</v>
      </c>
      <c r="DC189">
        <v>1</v>
      </c>
      <c r="DD189">
        <v>0</v>
      </c>
      <c r="DE189">
        <v>1</v>
      </c>
      <c r="DF189">
        <v>1</v>
      </c>
      <c r="DG189">
        <v>1</v>
      </c>
      <c r="DH189">
        <v>1</v>
      </c>
      <c r="DI189">
        <v>1</v>
      </c>
      <c r="DJ189">
        <v>1</v>
      </c>
      <c r="DK189">
        <v>1</v>
      </c>
      <c r="DL189">
        <v>0</v>
      </c>
      <c r="DM189">
        <v>0</v>
      </c>
      <c r="DN189">
        <v>0</v>
      </c>
      <c r="DO189">
        <v>0</v>
      </c>
      <c r="DP189">
        <v>0</v>
      </c>
      <c r="DQ189">
        <v>1</v>
      </c>
      <c r="DR189">
        <v>0</v>
      </c>
      <c r="DS189">
        <v>0</v>
      </c>
      <c r="DT189">
        <v>1</v>
      </c>
      <c r="DU189">
        <v>0</v>
      </c>
      <c r="DV189">
        <v>0</v>
      </c>
      <c r="DW189">
        <v>0</v>
      </c>
      <c r="DX189">
        <v>0</v>
      </c>
      <c r="DY189">
        <v>0</v>
      </c>
      <c r="DZ189">
        <v>1</v>
      </c>
      <c r="EA189">
        <v>1</v>
      </c>
      <c r="EB189">
        <v>0</v>
      </c>
      <c r="EC189">
        <v>0</v>
      </c>
      <c r="ED189">
        <v>1</v>
      </c>
      <c r="EE189">
        <v>0</v>
      </c>
      <c r="EF189">
        <v>0</v>
      </c>
      <c r="EG189">
        <v>1</v>
      </c>
      <c r="EH189">
        <v>0</v>
      </c>
      <c r="EI189">
        <v>1</v>
      </c>
      <c r="EJ189">
        <v>0</v>
      </c>
      <c r="EK189">
        <v>0</v>
      </c>
      <c r="EL189">
        <v>1</v>
      </c>
      <c r="EM189">
        <v>0</v>
      </c>
      <c r="EN189">
        <v>0</v>
      </c>
      <c r="EO189">
        <v>1</v>
      </c>
      <c r="EP189">
        <v>0</v>
      </c>
      <c r="EQ189">
        <v>0</v>
      </c>
      <c r="ER189">
        <v>0</v>
      </c>
      <c r="ES189">
        <v>0</v>
      </c>
      <c r="ET189">
        <v>0</v>
      </c>
      <c r="EU189">
        <v>0</v>
      </c>
      <c r="EV189">
        <v>0</v>
      </c>
      <c r="EW189">
        <v>1</v>
      </c>
      <c r="EX189">
        <v>1</v>
      </c>
      <c r="EY189">
        <v>0</v>
      </c>
      <c r="EZ189">
        <v>0</v>
      </c>
      <c r="FA189">
        <v>1</v>
      </c>
      <c r="FB189">
        <v>0</v>
      </c>
      <c r="FC189">
        <v>1</v>
      </c>
      <c r="FD189">
        <v>1</v>
      </c>
      <c r="FE189">
        <v>0</v>
      </c>
      <c r="FF189">
        <v>1</v>
      </c>
      <c r="FG189">
        <v>0</v>
      </c>
      <c r="FH189">
        <v>0</v>
      </c>
      <c r="FI189">
        <v>0</v>
      </c>
      <c r="FJ189">
        <v>0</v>
      </c>
      <c r="FK189">
        <v>1</v>
      </c>
      <c r="FL189">
        <v>1</v>
      </c>
      <c r="FM189">
        <v>0</v>
      </c>
      <c r="FN189">
        <v>0</v>
      </c>
      <c r="FO189">
        <v>1</v>
      </c>
      <c r="FP189">
        <v>1</v>
      </c>
      <c r="FQ189">
        <v>1</v>
      </c>
      <c r="FR189">
        <v>0</v>
      </c>
      <c r="FS189">
        <v>0</v>
      </c>
      <c r="FT189">
        <v>0</v>
      </c>
      <c r="FU189">
        <v>1</v>
      </c>
      <c r="FV189">
        <v>1</v>
      </c>
      <c r="FW189">
        <v>0</v>
      </c>
      <c r="FX189">
        <v>1</v>
      </c>
      <c r="FY189">
        <v>0</v>
      </c>
      <c r="FZ189">
        <v>0</v>
      </c>
      <c r="GA189">
        <v>1</v>
      </c>
      <c r="GB189">
        <v>1</v>
      </c>
      <c r="GC189">
        <v>0</v>
      </c>
      <c r="GD189">
        <v>0</v>
      </c>
      <c r="GE189">
        <v>0</v>
      </c>
      <c r="GF189">
        <v>1</v>
      </c>
      <c r="GG189">
        <v>0</v>
      </c>
      <c r="GH189">
        <v>0</v>
      </c>
      <c r="GI189">
        <v>0</v>
      </c>
      <c r="GJ189">
        <v>0</v>
      </c>
      <c r="GK189">
        <v>0</v>
      </c>
      <c r="GL189">
        <v>0</v>
      </c>
      <c r="GM189">
        <v>1</v>
      </c>
      <c r="GN189">
        <v>0</v>
      </c>
      <c r="GO189">
        <v>0</v>
      </c>
      <c r="GP189">
        <v>0</v>
      </c>
      <c r="GQ189">
        <v>0</v>
      </c>
      <c r="GR189">
        <v>0</v>
      </c>
      <c r="GS189">
        <v>0</v>
      </c>
      <c r="GT189">
        <v>0</v>
      </c>
      <c r="GU189">
        <v>0</v>
      </c>
      <c r="GV189">
        <v>0</v>
      </c>
      <c r="GW189">
        <v>0</v>
      </c>
      <c r="GX189">
        <v>0</v>
      </c>
      <c r="GY189">
        <v>0</v>
      </c>
      <c r="GZ189">
        <v>0</v>
      </c>
      <c r="HA189">
        <v>1</v>
      </c>
      <c r="HB189">
        <v>1</v>
      </c>
      <c r="HC189">
        <v>1</v>
      </c>
      <c r="HD189">
        <v>1</v>
      </c>
      <c r="HE189">
        <v>0</v>
      </c>
      <c r="HF189">
        <v>0</v>
      </c>
      <c r="HG189">
        <v>0</v>
      </c>
      <c r="HH189">
        <v>0</v>
      </c>
      <c r="HI189">
        <v>0</v>
      </c>
      <c r="HJ189">
        <v>0</v>
      </c>
      <c r="HK189">
        <v>0</v>
      </c>
      <c r="HL189">
        <v>1</v>
      </c>
      <c r="HM189">
        <v>0</v>
      </c>
      <c r="HN189">
        <v>0</v>
      </c>
    </row>
    <row r="190" spans="1:222" x14ac:dyDescent="0.35">
      <c r="A190" t="s">
        <v>257</v>
      </c>
      <c r="B190" s="1">
        <v>42814</v>
      </c>
      <c r="C190" s="1">
        <v>42816</v>
      </c>
      <c r="D190">
        <v>2</v>
      </c>
      <c r="E190">
        <v>0</v>
      </c>
      <c r="F190">
        <v>1</v>
      </c>
      <c r="G190">
        <v>1</v>
      </c>
      <c r="H190">
        <v>0</v>
      </c>
      <c r="I190">
        <v>0</v>
      </c>
      <c r="J190">
        <v>1</v>
      </c>
      <c r="K190">
        <v>0</v>
      </c>
      <c r="L190">
        <v>1</v>
      </c>
      <c r="M190">
        <v>0</v>
      </c>
      <c r="N190">
        <v>0</v>
      </c>
      <c r="O190">
        <v>0</v>
      </c>
      <c r="P190">
        <v>0</v>
      </c>
      <c r="Q190">
        <v>0</v>
      </c>
      <c r="R190">
        <v>0</v>
      </c>
      <c r="S190">
        <v>1</v>
      </c>
      <c r="T190">
        <v>0</v>
      </c>
      <c r="U190">
        <v>0</v>
      </c>
      <c r="V190">
        <v>0</v>
      </c>
      <c r="W190">
        <v>0</v>
      </c>
      <c r="X190">
        <v>0</v>
      </c>
      <c r="Y190">
        <v>0</v>
      </c>
      <c r="Z190">
        <v>0</v>
      </c>
      <c r="AA190">
        <v>0</v>
      </c>
      <c r="AB190">
        <v>0</v>
      </c>
      <c r="AC190">
        <v>0</v>
      </c>
      <c r="AD190">
        <v>0</v>
      </c>
      <c r="AE190">
        <v>0</v>
      </c>
      <c r="AF190">
        <v>0</v>
      </c>
      <c r="AG190">
        <v>0</v>
      </c>
      <c r="AH190">
        <v>1</v>
      </c>
      <c r="AI190">
        <v>0</v>
      </c>
      <c r="AJ190">
        <v>0</v>
      </c>
      <c r="AK190">
        <v>0</v>
      </c>
      <c r="AL190">
        <v>0</v>
      </c>
      <c r="AM190">
        <v>0</v>
      </c>
      <c r="AN190">
        <v>0</v>
      </c>
      <c r="AO190">
        <v>0</v>
      </c>
      <c r="AP190">
        <v>0</v>
      </c>
      <c r="AQ190">
        <v>0</v>
      </c>
      <c r="AR190">
        <v>0</v>
      </c>
      <c r="AS190">
        <v>1</v>
      </c>
      <c r="AT190">
        <v>1</v>
      </c>
      <c r="AU190">
        <v>0</v>
      </c>
      <c r="AV190">
        <v>0</v>
      </c>
      <c r="AW190">
        <v>0</v>
      </c>
      <c r="AX190">
        <v>0</v>
      </c>
      <c r="AY190">
        <v>0</v>
      </c>
      <c r="AZ190">
        <v>0</v>
      </c>
      <c r="BA190">
        <v>0</v>
      </c>
      <c r="BB190">
        <v>1</v>
      </c>
      <c r="BC190">
        <v>1</v>
      </c>
      <c r="BD190">
        <v>0</v>
      </c>
      <c r="BE190">
        <v>0</v>
      </c>
      <c r="BF190">
        <v>1</v>
      </c>
      <c r="BG190">
        <v>1</v>
      </c>
      <c r="BH190">
        <v>1</v>
      </c>
      <c r="BI190">
        <v>0</v>
      </c>
      <c r="BJ190">
        <v>0</v>
      </c>
      <c r="BK190">
        <v>0</v>
      </c>
      <c r="BL190">
        <v>0</v>
      </c>
      <c r="BM190">
        <v>1</v>
      </c>
      <c r="BN190">
        <v>0</v>
      </c>
      <c r="BO190">
        <v>1</v>
      </c>
      <c r="BP190">
        <v>0</v>
      </c>
      <c r="BQ190">
        <v>0</v>
      </c>
      <c r="BR190">
        <v>0</v>
      </c>
      <c r="BS190">
        <v>0</v>
      </c>
      <c r="BT190">
        <v>0</v>
      </c>
      <c r="BU190">
        <v>0</v>
      </c>
      <c r="BV190">
        <v>0</v>
      </c>
      <c r="BW190">
        <v>1</v>
      </c>
      <c r="BX190">
        <v>0</v>
      </c>
      <c r="BY190">
        <v>0</v>
      </c>
      <c r="BZ190">
        <v>0</v>
      </c>
      <c r="CA190">
        <v>0</v>
      </c>
      <c r="CB190">
        <v>0</v>
      </c>
      <c r="CC190">
        <v>0</v>
      </c>
      <c r="CD190">
        <v>1</v>
      </c>
      <c r="CE190">
        <v>0</v>
      </c>
      <c r="CF190">
        <v>0</v>
      </c>
      <c r="CG190">
        <v>0</v>
      </c>
      <c r="CH190">
        <v>0</v>
      </c>
      <c r="CI190">
        <v>0</v>
      </c>
      <c r="CJ190">
        <v>0</v>
      </c>
      <c r="CK190">
        <v>0</v>
      </c>
      <c r="CL190">
        <v>0</v>
      </c>
      <c r="CM190">
        <v>0</v>
      </c>
      <c r="CN190">
        <v>0</v>
      </c>
      <c r="CO190">
        <v>0</v>
      </c>
      <c r="CP190">
        <v>0</v>
      </c>
      <c r="CQ190">
        <v>0</v>
      </c>
      <c r="CR190">
        <v>1</v>
      </c>
      <c r="CS190">
        <v>1</v>
      </c>
      <c r="CT190">
        <v>1</v>
      </c>
      <c r="CU190">
        <v>0</v>
      </c>
      <c r="CV190">
        <v>0</v>
      </c>
      <c r="CW190">
        <v>0</v>
      </c>
      <c r="CX190">
        <v>0</v>
      </c>
      <c r="CY190">
        <v>0</v>
      </c>
      <c r="CZ190">
        <v>0</v>
      </c>
      <c r="DA190">
        <v>0</v>
      </c>
      <c r="DB190">
        <v>0</v>
      </c>
      <c r="DC190">
        <v>1</v>
      </c>
      <c r="DD190">
        <v>0</v>
      </c>
      <c r="DE190">
        <v>1</v>
      </c>
      <c r="DF190">
        <v>1</v>
      </c>
      <c r="DG190">
        <v>1</v>
      </c>
      <c r="DH190">
        <v>1</v>
      </c>
      <c r="DI190">
        <v>1</v>
      </c>
      <c r="DJ190">
        <v>1</v>
      </c>
      <c r="DK190">
        <v>1</v>
      </c>
      <c r="DL190">
        <v>0</v>
      </c>
      <c r="DM190">
        <v>0</v>
      </c>
      <c r="DN190">
        <v>0</v>
      </c>
      <c r="DO190">
        <v>0</v>
      </c>
      <c r="DP190">
        <v>0</v>
      </c>
      <c r="DQ190">
        <v>1</v>
      </c>
      <c r="DR190">
        <v>0</v>
      </c>
      <c r="DS190">
        <v>0</v>
      </c>
      <c r="DT190">
        <v>1</v>
      </c>
      <c r="DU190">
        <v>0</v>
      </c>
      <c r="DV190">
        <v>0</v>
      </c>
      <c r="DW190">
        <v>0</v>
      </c>
      <c r="DX190">
        <v>0</v>
      </c>
      <c r="DY190">
        <v>0</v>
      </c>
      <c r="DZ190">
        <v>1</v>
      </c>
      <c r="EA190">
        <v>1</v>
      </c>
      <c r="EB190">
        <v>0</v>
      </c>
      <c r="EC190">
        <v>0</v>
      </c>
      <c r="ED190">
        <v>1</v>
      </c>
      <c r="EE190">
        <v>0</v>
      </c>
      <c r="EF190">
        <v>0</v>
      </c>
      <c r="EG190">
        <v>1</v>
      </c>
      <c r="EH190">
        <v>0</v>
      </c>
      <c r="EI190">
        <v>1</v>
      </c>
      <c r="EJ190">
        <v>0</v>
      </c>
      <c r="EK190">
        <v>0</v>
      </c>
      <c r="EL190">
        <v>1</v>
      </c>
      <c r="EM190">
        <v>0</v>
      </c>
      <c r="EN190">
        <v>0</v>
      </c>
      <c r="EO190">
        <v>1</v>
      </c>
      <c r="EP190">
        <v>0</v>
      </c>
      <c r="EQ190">
        <v>0</v>
      </c>
      <c r="ER190">
        <v>0</v>
      </c>
      <c r="ES190">
        <v>0</v>
      </c>
      <c r="ET190">
        <v>0</v>
      </c>
      <c r="EU190">
        <v>0</v>
      </c>
      <c r="EV190">
        <v>0</v>
      </c>
      <c r="EW190">
        <v>1</v>
      </c>
      <c r="EX190">
        <v>1</v>
      </c>
      <c r="EY190">
        <v>0</v>
      </c>
      <c r="EZ190">
        <v>0</v>
      </c>
      <c r="FA190">
        <v>1</v>
      </c>
      <c r="FB190">
        <v>0</v>
      </c>
      <c r="FC190">
        <v>1</v>
      </c>
      <c r="FD190">
        <v>1</v>
      </c>
      <c r="FE190">
        <v>0</v>
      </c>
      <c r="FF190">
        <v>1</v>
      </c>
      <c r="FG190">
        <v>0</v>
      </c>
      <c r="FH190">
        <v>0</v>
      </c>
      <c r="FI190">
        <v>0</v>
      </c>
      <c r="FJ190">
        <v>0</v>
      </c>
      <c r="FK190">
        <v>1</v>
      </c>
      <c r="FL190">
        <v>1</v>
      </c>
      <c r="FM190">
        <v>0</v>
      </c>
      <c r="FN190">
        <v>0</v>
      </c>
      <c r="FO190">
        <v>1</v>
      </c>
      <c r="FP190">
        <v>1</v>
      </c>
      <c r="FQ190">
        <v>1</v>
      </c>
      <c r="FR190">
        <v>0</v>
      </c>
      <c r="FS190">
        <v>0</v>
      </c>
      <c r="FT190">
        <v>0</v>
      </c>
      <c r="FU190">
        <v>1</v>
      </c>
      <c r="FV190">
        <v>1</v>
      </c>
      <c r="FW190">
        <v>0</v>
      </c>
      <c r="FX190">
        <v>1</v>
      </c>
      <c r="FY190">
        <v>0</v>
      </c>
      <c r="FZ190">
        <v>0</v>
      </c>
      <c r="GA190">
        <v>1</v>
      </c>
      <c r="GB190">
        <v>1</v>
      </c>
      <c r="GC190">
        <v>0</v>
      </c>
      <c r="GD190">
        <v>0</v>
      </c>
      <c r="GE190">
        <v>0</v>
      </c>
      <c r="GF190">
        <v>1</v>
      </c>
      <c r="GG190">
        <v>0</v>
      </c>
      <c r="GH190">
        <v>0</v>
      </c>
      <c r="GI190">
        <v>0</v>
      </c>
      <c r="GJ190">
        <v>0</v>
      </c>
      <c r="GK190">
        <v>0</v>
      </c>
      <c r="GL190">
        <v>0</v>
      </c>
      <c r="GM190">
        <v>1</v>
      </c>
      <c r="GN190">
        <v>0</v>
      </c>
      <c r="GO190">
        <v>0</v>
      </c>
      <c r="GP190">
        <v>0</v>
      </c>
      <c r="GQ190">
        <v>0</v>
      </c>
      <c r="GR190">
        <v>0</v>
      </c>
      <c r="GS190">
        <v>0</v>
      </c>
      <c r="GT190">
        <v>0</v>
      </c>
      <c r="GU190">
        <v>0</v>
      </c>
      <c r="GV190">
        <v>0</v>
      </c>
      <c r="GW190">
        <v>0</v>
      </c>
      <c r="GX190">
        <v>0</v>
      </c>
      <c r="GY190">
        <v>0</v>
      </c>
      <c r="GZ190">
        <v>0</v>
      </c>
      <c r="HA190">
        <v>1</v>
      </c>
      <c r="HB190">
        <v>1</v>
      </c>
      <c r="HC190">
        <v>1</v>
      </c>
      <c r="HD190">
        <v>1</v>
      </c>
      <c r="HE190">
        <v>0</v>
      </c>
      <c r="HF190">
        <v>0</v>
      </c>
      <c r="HG190">
        <v>0</v>
      </c>
      <c r="HH190">
        <v>0</v>
      </c>
      <c r="HI190">
        <v>0</v>
      </c>
      <c r="HJ190">
        <v>0</v>
      </c>
      <c r="HK190">
        <v>0</v>
      </c>
      <c r="HL190">
        <v>1</v>
      </c>
      <c r="HM190">
        <v>0</v>
      </c>
      <c r="HN190">
        <v>0</v>
      </c>
    </row>
    <row r="191" spans="1:222" x14ac:dyDescent="0.35">
      <c r="A191" t="s">
        <v>257</v>
      </c>
      <c r="B191" s="1">
        <v>42817</v>
      </c>
      <c r="C191" s="1">
        <v>42830</v>
      </c>
      <c r="D191">
        <v>2</v>
      </c>
      <c r="E191">
        <v>0</v>
      </c>
      <c r="F191">
        <v>1</v>
      </c>
      <c r="G191">
        <v>1</v>
      </c>
      <c r="H191">
        <v>0</v>
      </c>
      <c r="I191">
        <v>0</v>
      </c>
      <c r="J191">
        <v>1</v>
      </c>
      <c r="K191">
        <v>0</v>
      </c>
      <c r="L191">
        <v>1</v>
      </c>
      <c r="M191">
        <v>0</v>
      </c>
      <c r="N191">
        <v>0</v>
      </c>
      <c r="O191">
        <v>0</v>
      </c>
      <c r="P191">
        <v>0</v>
      </c>
      <c r="Q191">
        <v>0</v>
      </c>
      <c r="R191">
        <v>0</v>
      </c>
      <c r="S191">
        <v>1</v>
      </c>
      <c r="T191">
        <v>0</v>
      </c>
      <c r="U191">
        <v>0</v>
      </c>
      <c r="V191">
        <v>0</v>
      </c>
      <c r="W191">
        <v>0</v>
      </c>
      <c r="X191">
        <v>0</v>
      </c>
      <c r="Y191">
        <v>0</v>
      </c>
      <c r="Z191">
        <v>0</v>
      </c>
      <c r="AA191">
        <v>0</v>
      </c>
      <c r="AB191">
        <v>0</v>
      </c>
      <c r="AC191">
        <v>0</v>
      </c>
      <c r="AD191">
        <v>0</v>
      </c>
      <c r="AE191">
        <v>0</v>
      </c>
      <c r="AF191">
        <v>0</v>
      </c>
      <c r="AG191">
        <v>0</v>
      </c>
      <c r="AH191">
        <v>1</v>
      </c>
      <c r="AI191">
        <v>0</v>
      </c>
      <c r="AJ191">
        <v>0</v>
      </c>
      <c r="AK191">
        <v>0</v>
      </c>
      <c r="AL191">
        <v>0</v>
      </c>
      <c r="AM191">
        <v>0</v>
      </c>
      <c r="AN191">
        <v>0</v>
      </c>
      <c r="AO191">
        <v>0</v>
      </c>
      <c r="AP191">
        <v>0</v>
      </c>
      <c r="AQ191">
        <v>0</v>
      </c>
      <c r="AR191">
        <v>0</v>
      </c>
      <c r="AS191">
        <v>1</v>
      </c>
      <c r="AT191">
        <v>1</v>
      </c>
      <c r="AU191">
        <v>0</v>
      </c>
      <c r="AV191">
        <v>0</v>
      </c>
      <c r="AW191">
        <v>0</v>
      </c>
      <c r="AX191">
        <v>0</v>
      </c>
      <c r="AY191">
        <v>0</v>
      </c>
      <c r="AZ191">
        <v>0</v>
      </c>
      <c r="BA191">
        <v>0</v>
      </c>
      <c r="BB191">
        <v>1</v>
      </c>
      <c r="BC191">
        <v>1</v>
      </c>
      <c r="BD191">
        <v>0</v>
      </c>
      <c r="BE191">
        <v>0</v>
      </c>
      <c r="BF191">
        <v>1</v>
      </c>
      <c r="BG191">
        <v>1</v>
      </c>
      <c r="BH191">
        <v>1</v>
      </c>
      <c r="BI191">
        <v>0</v>
      </c>
      <c r="BJ191">
        <v>0</v>
      </c>
      <c r="BK191">
        <v>0</v>
      </c>
      <c r="BL191">
        <v>0</v>
      </c>
      <c r="BM191">
        <v>1</v>
      </c>
      <c r="BN191">
        <v>0</v>
      </c>
      <c r="BO191">
        <v>1</v>
      </c>
      <c r="BP191">
        <v>0</v>
      </c>
      <c r="BQ191">
        <v>0</v>
      </c>
      <c r="BR191">
        <v>0</v>
      </c>
      <c r="BS191">
        <v>0</v>
      </c>
      <c r="BT191">
        <v>0</v>
      </c>
      <c r="BU191">
        <v>0</v>
      </c>
      <c r="BV191">
        <v>0</v>
      </c>
      <c r="BW191">
        <v>1</v>
      </c>
      <c r="BX191">
        <v>0</v>
      </c>
      <c r="BY191">
        <v>0</v>
      </c>
      <c r="BZ191">
        <v>0</v>
      </c>
      <c r="CA191">
        <v>0</v>
      </c>
      <c r="CB191">
        <v>0</v>
      </c>
      <c r="CC191">
        <v>0</v>
      </c>
      <c r="CD191">
        <v>1</v>
      </c>
      <c r="CE191">
        <v>0</v>
      </c>
      <c r="CF191">
        <v>0</v>
      </c>
      <c r="CG191">
        <v>0</v>
      </c>
      <c r="CH191">
        <v>0</v>
      </c>
      <c r="CI191">
        <v>0</v>
      </c>
      <c r="CJ191">
        <v>0</v>
      </c>
      <c r="CK191">
        <v>0</v>
      </c>
      <c r="CL191">
        <v>0</v>
      </c>
      <c r="CM191">
        <v>0</v>
      </c>
      <c r="CN191">
        <v>0</v>
      </c>
      <c r="CO191">
        <v>0</v>
      </c>
      <c r="CP191">
        <v>0</v>
      </c>
      <c r="CQ191">
        <v>0</v>
      </c>
      <c r="CR191">
        <v>1</v>
      </c>
      <c r="CS191">
        <v>1</v>
      </c>
      <c r="CT191">
        <v>1</v>
      </c>
      <c r="CU191">
        <v>0</v>
      </c>
      <c r="CV191">
        <v>0</v>
      </c>
      <c r="CW191">
        <v>0</v>
      </c>
      <c r="CX191">
        <v>0</v>
      </c>
      <c r="CY191">
        <v>0</v>
      </c>
      <c r="CZ191">
        <v>0</v>
      </c>
      <c r="DA191">
        <v>0</v>
      </c>
      <c r="DB191">
        <v>0</v>
      </c>
      <c r="DC191">
        <v>1</v>
      </c>
      <c r="DD191">
        <v>0</v>
      </c>
      <c r="DE191">
        <v>1</v>
      </c>
      <c r="DF191">
        <v>1</v>
      </c>
      <c r="DG191">
        <v>1</v>
      </c>
      <c r="DH191">
        <v>1</v>
      </c>
      <c r="DI191">
        <v>1</v>
      </c>
      <c r="DJ191">
        <v>1</v>
      </c>
      <c r="DK191">
        <v>1</v>
      </c>
      <c r="DL191">
        <v>0</v>
      </c>
      <c r="DM191">
        <v>0</v>
      </c>
      <c r="DN191">
        <v>0</v>
      </c>
      <c r="DO191">
        <v>0</v>
      </c>
      <c r="DP191">
        <v>0</v>
      </c>
      <c r="DQ191">
        <v>1</v>
      </c>
      <c r="DR191">
        <v>0</v>
      </c>
      <c r="DS191">
        <v>0</v>
      </c>
      <c r="DT191">
        <v>1</v>
      </c>
      <c r="DU191">
        <v>0</v>
      </c>
      <c r="DV191">
        <v>0</v>
      </c>
      <c r="DW191">
        <v>0</v>
      </c>
      <c r="DX191">
        <v>0</v>
      </c>
      <c r="DY191">
        <v>0</v>
      </c>
      <c r="DZ191">
        <v>1</v>
      </c>
      <c r="EA191">
        <v>1</v>
      </c>
      <c r="EB191">
        <v>0</v>
      </c>
      <c r="EC191">
        <v>0</v>
      </c>
      <c r="ED191">
        <v>1</v>
      </c>
      <c r="EE191">
        <v>0</v>
      </c>
      <c r="EF191">
        <v>0</v>
      </c>
      <c r="EG191">
        <v>1</v>
      </c>
      <c r="EH191">
        <v>0</v>
      </c>
      <c r="EI191">
        <v>1</v>
      </c>
      <c r="EJ191">
        <v>0</v>
      </c>
      <c r="EK191">
        <v>0</v>
      </c>
      <c r="EL191">
        <v>1</v>
      </c>
      <c r="EM191">
        <v>0</v>
      </c>
      <c r="EN191">
        <v>0</v>
      </c>
      <c r="EO191">
        <v>1</v>
      </c>
      <c r="EP191">
        <v>0</v>
      </c>
      <c r="EQ191">
        <v>0</v>
      </c>
      <c r="ER191">
        <v>0</v>
      </c>
      <c r="ES191">
        <v>0</v>
      </c>
      <c r="ET191">
        <v>0</v>
      </c>
      <c r="EU191">
        <v>0</v>
      </c>
      <c r="EV191">
        <v>0</v>
      </c>
      <c r="EW191">
        <v>1</v>
      </c>
      <c r="EX191">
        <v>1</v>
      </c>
      <c r="EY191">
        <v>0</v>
      </c>
      <c r="EZ191">
        <v>0</v>
      </c>
      <c r="FA191">
        <v>1</v>
      </c>
      <c r="FB191">
        <v>0</v>
      </c>
      <c r="FC191">
        <v>1</v>
      </c>
      <c r="FD191">
        <v>1</v>
      </c>
      <c r="FE191">
        <v>0</v>
      </c>
      <c r="FF191">
        <v>1</v>
      </c>
      <c r="FG191">
        <v>0</v>
      </c>
      <c r="FH191">
        <v>0</v>
      </c>
      <c r="FI191">
        <v>0</v>
      </c>
      <c r="FJ191">
        <v>0</v>
      </c>
      <c r="FK191">
        <v>1</v>
      </c>
      <c r="FL191">
        <v>1</v>
      </c>
      <c r="FM191">
        <v>0</v>
      </c>
      <c r="FN191">
        <v>0</v>
      </c>
      <c r="FO191">
        <v>1</v>
      </c>
      <c r="FP191">
        <v>1</v>
      </c>
      <c r="FQ191">
        <v>1</v>
      </c>
      <c r="FR191">
        <v>0</v>
      </c>
      <c r="FS191">
        <v>0</v>
      </c>
      <c r="FT191">
        <v>0</v>
      </c>
      <c r="FU191">
        <v>1</v>
      </c>
      <c r="FV191">
        <v>1</v>
      </c>
      <c r="FW191">
        <v>0</v>
      </c>
      <c r="FX191">
        <v>1</v>
      </c>
      <c r="FY191">
        <v>0</v>
      </c>
      <c r="FZ191">
        <v>0</v>
      </c>
      <c r="GA191">
        <v>1</v>
      </c>
      <c r="GB191">
        <v>1</v>
      </c>
      <c r="GC191">
        <v>0</v>
      </c>
      <c r="GD191">
        <v>0</v>
      </c>
      <c r="GE191">
        <v>0</v>
      </c>
      <c r="GF191">
        <v>1</v>
      </c>
      <c r="GG191">
        <v>0</v>
      </c>
      <c r="GH191">
        <v>0</v>
      </c>
      <c r="GI191">
        <v>0</v>
      </c>
      <c r="GJ191">
        <v>0</v>
      </c>
      <c r="GK191">
        <v>0</v>
      </c>
      <c r="GL191">
        <v>0</v>
      </c>
      <c r="GM191">
        <v>1</v>
      </c>
      <c r="GN191">
        <v>0</v>
      </c>
      <c r="GO191">
        <v>0</v>
      </c>
      <c r="GP191">
        <v>0</v>
      </c>
      <c r="GQ191">
        <v>0</v>
      </c>
      <c r="GR191">
        <v>0</v>
      </c>
      <c r="GS191">
        <v>0</v>
      </c>
      <c r="GT191">
        <v>0</v>
      </c>
      <c r="GU191">
        <v>0</v>
      </c>
      <c r="GV191">
        <v>0</v>
      </c>
      <c r="GW191">
        <v>0</v>
      </c>
      <c r="GX191">
        <v>0</v>
      </c>
      <c r="GY191">
        <v>0</v>
      </c>
      <c r="GZ191">
        <v>0</v>
      </c>
      <c r="HA191">
        <v>1</v>
      </c>
      <c r="HB191">
        <v>1</v>
      </c>
      <c r="HC191">
        <v>1</v>
      </c>
      <c r="HD191">
        <v>1</v>
      </c>
      <c r="HE191">
        <v>0</v>
      </c>
      <c r="HF191">
        <v>0</v>
      </c>
      <c r="HG191">
        <v>0</v>
      </c>
      <c r="HH191">
        <v>0</v>
      </c>
      <c r="HI191">
        <v>0</v>
      </c>
      <c r="HJ191">
        <v>0</v>
      </c>
      <c r="HK191">
        <v>0</v>
      </c>
      <c r="HL191">
        <v>1</v>
      </c>
      <c r="HM191">
        <v>0</v>
      </c>
      <c r="HN191">
        <v>0</v>
      </c>
    </row>
    <row r="192" spans="1:222" x14ac:dyDescent="0.35">
      <c r="A192" t="s">
        <v>257</v>
      </c>
      <c r="B192" s="1">
        <v>42831</v>
      </c>
      <c r="C192" s="1">
        <v>42977</v>
      </c>
      <c r="D192">
        <v>2</v>
      </c>
      <c r="E192">
        <v>0</v>
      </c>
      <c r="F192">
        <v>1</v>
      </c>
      <c r="G192">
        <v>1</v>
      </c>
      <c r="H192">
        <v>0</v>
      </c>
      <c r="I192">
        <v>0</v>
      </c>
      <c r="J192">
        <v>1</v>
      </c>
      <c r="K192">
        <v>0</v>
      </c>
      <c r="L192">
        <v>1</v>
      </c>
      <c r="M192">
        <v>0</v>
      </c>
      <c r="N192">
        <v>0</v>
      </c>
      <c r="O192">
        <v>0</v>
      </c>
      <c r="P192">
        <v>0</v>
      </c>
      <c r="Q192">
        <v>0</v>
      </c>
      <c r="R192">
        <v>0</v>
      </c>
      <c r="S192">
        <v>1</v>
      </c>
      <c r="T192">
        <v>0</v>
      </c>
      <c r="U192">
        <v>0</v>
      </c>
      <c r="V192">
        <v>0</v>
      </c>
      <c r="W192">
        <v>0</v>
      </c>
      <c r="X192">
        <v>0</v>
      </c>
      <c r="Y192">
        <v>0</v>
      </c>
      <c r="Z192">
        <v>0</v>
      </c>
      <c r="AA192">
        <v>0</v>
      </c>
      <c r="AB192">
        <v>0</v>
      </c>
      <c r="AC192">
        <v>0</v>
      </c>
      <c r="AD192">
        <v>0</v>
      </c>
      <c r="AE192">
        <v>0</v>
      </c>
      <c r="AF192">
        <v>0</v>
      </c>
      <c r="AG192">
        <v>0</v>
      </c>
      <c r="AH192">
        <v>1</v>
      </c>
      <c r="AI192">
        <v>0</v>
      </c>
      <c r="AJ192">
        <v>0</v>
      </c>
      <c r="AK192">
        <v>0</v>
      </c>
      <c r="AL192">
        <v>0</v>
      </c>
      <c r="AM192">
        <v>0</v>
      </c>
      <c r="AN192">
        <v>0</v>
      </c>
      <c r="AO192">
        <v>0</v>
      </c>
      <c r="AP192">
        <v>0</v>
      </c>
      <c r="AQ192">
        <v>0</v>
      </c>
      <c r="AR192">
        <v>0</v>
      </c>
      <c r="AS192">
        <v>1</v>
      </c>
      <c r="AT192">
        <v>1</v>
      </c>
      <c r="AU192">
        <v>0</v>
      </c>
      <c r="AV192">
        <v>0</v>
      </c>
      <c r="AW192">
        <v>0</v>
      </c>
      <c r="AX192">
        <v>0</v>
      </c>
      <c r="AY192">
        <v>0</v>
      </c>
      <c r="AZ192">
        <v>0</v>
      </c>
      <c r="BA192">
        <v>0</v>
      </c>
      <c r="BB192">
        <v>1</v>
      </c>
      <c r="BC192">
        <v>1</v>
      </c>
      <c r="BD192">
        <v>0</v>
      </c>
      <c r="BE192">
        <v>0</v>
      </c>
      <c r="BF192">
        <v>1</v>
      </c>
      <c r="BG192">
        <v>1</v>
      </c>
      <c r="BH192">
        <v>1</v>
      </c>
      <c r="BI192">
        <v>0</v>
      </c>
      <c r="BJ192">
        <v>0</v>
      </c>
      <c r="BK192">
        <v>0</v>
      </c>
      <c r="BL192">
        <v>0</v>
      </c>
      <c r="BM192">
        <v>1</v>
      </c>
      <c r="BN192">
        <v>0</v>
      </c>
      <c r="BO192">
        <v>1</v>
      </c>
      <c r="BP192">
        <v>0</v>
      </c>
      <c r="BQ192">
        <v>0</v>
      </c>
      <c r="BR192">
        <v>0</v>
      </c>
      <c r="BS192">
        <v>0</v>
      </c>
      <c r="BT192">
        <v>0</v>
      </c>
      <c r="BU192">
        <v>0</v>
      </c>
      <c r="BV192">
        <v>0</v>
      </c>
      <c r="BW192">
        <v>1</v>
      </c>
      <c r="BX192">
        <v>0</v>
      </c>
      <c r="BY192">
        <v>0</v>
      </c>
      <c r="BZ192">
        <v>0</v>
      </c>
      <c r="CA192">
        <v>0</v>
      </c>
      <c r="CB192">
        <v>0</v>
      </c>
      <c r="CC192">
        <v>0</v>
      </c>
      <c r="CD192">
        <v>1</v>
      </c>
      <c r="CE192">
        <v>0</v>
      </c>
      <c r="CF192">
        <v>0</v>
      </c>
      <c r="CG192">
        <v>0</v>
      </c>
      <c r="CH192">
        <v>0</v>
      </c>
      <c r="CI192">
        <v>0</v>
      </c>
      <c r="CJ192">
        <v>0</v>
      </c>
      <c r="CK192">
        <v>0</v>
      </c>
      <c r="CL192">
        <v>0</v>
      </c>
      <c r="CM192">
        <v>0</v>
      </c>
      <c r="CN192">
        <v>0</v>
      </c>
      <c r="CO192">
        <v>0</v>
      </c>
      <c r="CP192">
        <v>0</v>
      </c>
      <c r="CQ192">
        <v>0</v>
      </c>
      <c r="CR192">
        <v>1</v>
      </c>
      <c r="CS192">
        <v>1</v>
      </c>
      <c r="CT192">
        <v>1</v>
      </c>
      <c r="CU192">
        <v>0</v>
      </c>
      <c r="CV192">
        <v>0</v>
      </c>
      <c r="CW192">
        <v>0</v>
      </c>
      <c r="CX192">
        <v>0</v>
      </c>
      <c r="CY192">
        <v>0</v>
      </c>
      <c r="CZ192">
        <v>0</v>
      </c>
      <c r="DA192">
        <v>0</v>
      </c>
      <c r="DB192">
        <v>0</v>
      </c>
      <c r="DC192">
        <v>1</v>
      </c>
      <c r="DD192">
        <v>0</v>
      </c>
      <c r="DE192">
        <v>1</v>
      </c>
      <c r="DF192">
        <v>1</v>
      </c>
      <c r="DG192">
        <v>1</v>
      </c>
      <c r="DH192">
        <v>1</v>
      </c>
      <c r="DI192">
        <v>1</v>
      </c>
      <c r="DJ192">
        <v>1</v>
      </c>
      <c r="DK192">
        <v>1</v>
      </c>
      <c r="DL192">
        <v>0</v>
      </c>
      <c r="DM192">
        <v>0</v>
      </c>
      <c r="DN192">
        <v>0</v>
      </c>
      <c r="DO192">
        <v>0</v>
      </c>
      <c r="DP192">
        <v>0</v>
      </c>
      <c r="DQ192">
        <v>1</v>
      </c>
      <c r="DR192">
        <v>0</v>
      </c>
      <c r="DS192">
        <v>0</v>
      </c>
      <c r="DT192">
        <v>1</v>
      </c>
      <c r="DU192">
        <v>0</v>
      </c>
      <c r="DV192">
        <v>0</v>
      </c>
      <c r="DW192">
        <v>0</v>
      </c>
      <c r="DX192">
        <v>0</v>
      </c>
      <c r="DY192">
        <v>0</v>
      </c>
      <c r="DZ192">
        <v>1</v>
      </c>
      <c r="EA192">
        <v>1</v>
      </c>
      <c r="EB192">
        <v>0</v>
      </c>
      <c r="EC192">
        <v>0</v>
      </c>
      <c r="ED192">
        <v>1</v>
      </c>
      <c r="EE192">
        <v>0</v>
      </c>
      <c r="EF192">
        <v>0</v>
      </c>
      <c r="EG192">
        <v>1</v>
      </c>
      <c r="EH192">
        <v>0</v>
      </c>
      <c r="EI192">
        <v>1</v>
      </c>
      <c r="EJ192">
        <v>0</v>
      </c>
      <c r="EK192">
        <v>0</v>
      </c>
      <c r="EL192">
        <v>1</v>
      </c>
      <c r="EM192">
        <v>0</v>
      </c>
      <c r="EN192">
        <v>0</v>
      </c>
      <c r="EO192">
        <v>1</v>
      </c>
      <c r="EP192">
        <v>0</v>
      </c>
      <c r="EQ192">
        <v>0</v>
      </c>
      <c r="ER192">
        <v>0</v>
      </c>
      <c r="ES192">
        <v>0</v>
      </c>
      <c r="ET192">
        <v>0</v>
      </c>
      <c r="EU192">
        <v>0</v>
      </c>
      <c r="EV192">
        <v>0</v>
      </c>
      <c r="EW192">
        <v>1</v>
      </c>
      <c r="EX192">
        <v>1</v>
      </c>
      <c r="EY192">
        <v>0</v>
      </c>
      <c r="EZ192">
        <v>0</v>
      </c>
      <c r="FA192">
        <v>1</v>
      </c>
      <c r="FB192">
        <v>0</v>
      </c>
      <c r="FC192">
        <v>1</v>
      </c>
      <c r="FD192">
        <v>0</v>
      </c>
      <c r="FE192">
        <v>0</v>
      </c>
      <c r="FF192">
        <v>1</v>
      </c>
      <c r="FG192">
        <v>0</v>
      </c>
      <c r="FH192">
        <v>0</v>
      </c>
      <c r="FI192">
        <v>0</v>
      </c>
      <c r="FJ192">
        <v>0</v>
      </c>
      <c r="FK192">
        <v>1</v>
      </c>
      <c r="FL192">
        <v>1</v>
      </c>
      <c r="FM192">
        <v>0</v>
      </c>
      <c r="FN192">
        <v>0</v>
      </c>
      <c r="FO192">
        <v>1</v>
      </c>
      <c r="FP192">
        <v>1</v>
      </c>
      <c r="FQ192">
        <v>1</v>
      </c>
      <c r="FR192">
        <v>0</v>
      </c>
      <c r="FS192">
        <v>0</v>
      </c>
      <c r="FT192">
        <v>0</v>
      </c>
      <c r="FU192">
        <v>1</v>
      </c>
      <c r="FV192">
        <v>1</v>
      </c>
      <c r="FW192">
        <v>0</v>
      </c>
      <c r="FX192">
        <v>1</v>
      </c>
      <c r="FY192">
        <v>0</v>
      </c>
      <c r="FZ192">
        <v>0</v>
      </c>
      <c r="GA192">
        <v>1</v>
      </c>
      <c r="GB192">
        <v>1</v>
      </c>
      <c r="GC192">
        <v>0</v>
      </c>
      <c r="GD192">
        <v>0</v>
      </c>
      <c r="GE192">
        <v>0</v>
      </c>
      <c r="GF192">
        <v>1</v>
      </c>
      <c r="GG192">
        <v>0</v>
      </c>
      <c r="GH192">
        <v>0</v>
      </c>
      <c r="GI192">
        <v>0</v>
      </c>
      <c r="GJ192">
        <v>0</v>
      </c>
      <c r="GK192">
        <v>0</v>
      </c>
      <c r="GL192">
        <v>1</v>
      </c>
      <c r="GM192">
        <v>1</v>
      </c>
      <c r="GN192">
        <v>0</v>
      </c>
      <c r="GO192">
        <v>0</v>
      </c>
      <c r="GP192">
        <v>0</v>
      </c>
      <c r="GQ192">
        <v>0</v>
      </c>
      <c r="GR192">
        <v>0</v>
      </c>
      <c r="GS192">
        <v>0</v>
      </c>
      <c r="GT192">
        <v>0</v>
      </c>
      <c r="GU192">
        <v>0</v>
      </c>
      <c r="GV192">
        <v>0</v>
      </c>
      <c r="GW192">
        <v>0</v>
      </c>
      <c r="GX192">
        <v>0</v>
      </c>
      <c r="GY192">
        <v>0</v>
      </c>
      <c r="GZ192">
        <v>0</v>
      </c>
      <c r="HA192">
        <v>1</v>
      </c>
      <c r="HB192">
        <v>1</v>
      </c>
      <c r="HC192">
        <v>1</v>
      </c>
      <c r="HD192">
        <v>1</v>
      </c>
      <c r="HE192">
        <v>0</v>
      </c>
      <c r="HF192">
        <v>0</v>
      </c>
      <c r="HG192">
        <v>0</v>
      </c>
      <c r="HH192">
        <v>0</v>
      </c>
      <c r="HI192">
        <v>0</v>
      </c>
      <c r="HJ192">
        <v>0</v>
      </c>
      <c r="HK192">
        <v>0</v>
      </c>
      <c r="HL192">
        <v>1</v>
      </c>
      <c r="HM192">
        <v>0</v>
      </c>
      <c r="HN192">
        <v>0</v>
      </c>
    </row>
    <row r="193" spans="1:222" x14ac:dyDescent="0.35">
      <c r="A193" t="s">
        <v>257</v>
      </c>
      <c r="B193" s="1">
        <v>42978</v>
      </c>
      <c r="C193" s="1">
        <v>43006</v>
      </c>
      <c r="D193">
        <v>2</v>
      </c>
      <c r="E193">
        <v>0</v>
      </c>
      <c r="F193">
        <v>1</v>
      </c>
      <c r="G193">
        <v>1</v>
      </c>
      <c r="H193">
        <v>1</v>
      </c>
      <c r="I193">
        <v>1</v>
      </c>
      <c r="J193">
        <v>1</v>
      </c>
      <c r="K193">
        <v>0</v>
      </c>
      <c r="L193">
        <v>1</v>
      </c>
      <c r="M193">
        <v>0</v>
      </c>
      <c r="N193">
        <v>0</v>
      </c>
      <c r="O193">
        <v>0</v>
      </c>
      <c r="P193">
        <v>0</v>
      </c>
      <c r="Q193">
        <v>0</v>
      </c>
      <c r="R193">
        <v>1</v>
      </c>
      <c r="S193">
        <v>1</v>
      </c>
      <c r="T193">
        <v>0</v>
      </c>
      <c r="U193">
        <v>0</v>
      </c>
      <c r="V193">
        <v>0</v>
      </c>
      <c r="W193">
        <v>0</v>
      </c>
      <c r="X193">
        <v>0</v>
      </c>
      <c r="Y193">
        <v>0</v>
      </c>
      <c r="Z193">
        <v>0</v>
      </c>
      <c r="AA193">
        <v>1</v>
      </c>
      <c r="AB193">
        <v>0</v>
      </c>
      <c r="AC193">
        <v>1</v>
      </c>
      <c r="AD193">
        <v>1</v>
      </c>
      <c r="AE193">
        <v>0</v>
      </c>
      <c r="AF193">
        <v>0</v>
      </c>
      <c r="AG193">
        <v>0</v>
      </c>
      <c r="AH193">
        <v>1</v>
      </c>
      <c r="AI193">
        <v>0</v>
      </c>
      <c r="AJ193">
        <v>0</v>
      </c>
      <c r="AK193">
        <v>0</v>
      </c>
      <c r="AL193">
        <v>0</v>
      </c>
      <c r="AM193">
        <v>0</v>
      </c>
      <c r="AN193">
        <v>1</v>
      </c>
      <c r="AO193">
        <v>0</v>
      </c>
      <c r="AP193">
        <v>0</v>
      </c>
      <c r="AQ193">
        <v>0</v>
      </c>
      <c r="AR193">
        <v>0</v>
      </c>
      <c r="AS193">
        <v>1</v>
      </c>
      <c r="AT193">
        <v>1</v>
      </c>
      <c r="AU193">
        <v>0</v>
      </c>
      <c r="AV193">
        <v>0</v>
      </c>
      <c r="AW193">
        <v>0</v>
      </c>
      <c r="AX193">
        <v>0</v>
      </c>
      <c r="AY193">
        <v>0</v>
      </c>
      <c r="AZ193">
        <v>0</v>
      </c>
      <c r="BA193">
        <v>0</v>
      </c>
      <c r="BB193">
        <v>1</v>
      </c>
      <c r="BC193">
        <v>1</v>
      </c>
      <c r="BD193">
        <v>0</v>
      </c>
      <c r="BE193">
        <v>0</v>
      </c>
      <c r="BF193">
        <v>1</v>
      </c>
      <c r="BG193">
        <v>1</v>
      </c>
      <c r="BH193">
        <v>1</v>
      </c>
      <c r="BI193">
        <v>0</v>
      </c>
      <c r="BJ193">
        <v>0</v>
      </c>
      <c r="BK193">
        <v>0</v>
      </c>
      <c r="BL193">
        <v>0</v>
      </c>
      <c r="BM193">
        <v>1</v>
      </c>
      <c r="BN193">
        <v>0</v>
      </c>
      <c r="BO193">
        <v>1</v>
      </c>
      <c r="BP193">
        <v>0</v>
      </c>
      <c r="BQ193">
        <v>0</v>
      </c>
      <c r="BR193">
        <v>0</v>
      </c>
      <c r="BS193">
        <v>0</v>
      </c>
      <c r="BT193">
        <v>0</v>
      </c>
      <c r="BU193">
        <v>0</v>
      </c>
      <c r="BV193">
        <v>0</v>
      </c>
      <c r="BW193">
        <v>1</v>
      </c>
      <c r="BX193">
        <v>0</v>
      </c>
      <c r="BY193">
        <v>0</v>
      </c>
      <c r="BZ193">
        <v>0</v>
      </c>
      <c r="CA193">
        <v>0</v>
      </c>
      <c r="CB193">
        <v>0</v>
      </c>
      <c r="CC193">
        <v>0</v>
      </c>
      <c r="CD193">
        <v>1</v>
      </c>
      <c r="CE193">
        <v>1</v>
      </c>
      <c r="CF193">
        <v>0</v>
      </c>
      <c r="CG193">
        <v>0</v>
      </c>
      <c r="CH193">
        <v>0</v>
      </c>
      <c r="CI193">
        <v>0</v>
      </c>
      <c r="CJ193">
        <v>0</v>
      </c>
      <c r="CK193">
        <v>0</v>
      </c>
      <c r="CL193">
        <v>0</v>
      </c>
      <c r="CM193">
        <v>0</v>
      </c>
      <c r="CN193">
        <v>0</v>
      </c>
      <c r="CO193">
        <v>0</v>
      </c>
      <c r="CP193">
        <v>0</v>
      </c>
      <c r="CQ193">
        <v>0</v>
      </c>
      <c r="CR193">
        <v>1</v>
      </c>
      <c r="CS193">
        <v>1</v>
      </c>
      <c r="CT193">
        <v>1</v>
      </c>
      <c r="CU193">
        <v>1</v>
      </c>
      <c r="CV193">
        <v>0</v>
      </c>
      <c r="CW193">
        <v>0</v>
      </c>
      <c r="CX193">
        <v>0</v>
      </c>
      <c r="CY193">
        <v>0</v>
      </c>
      <c r="CZ193">
        <v>0</v>
      </c>
      <c r="DA193">
        <v>0</v>
      </c>
      <c r="DB193">
        <v>0</v>
      </c>
      <c r="DC193">
        <v>1</v>
      </c>
      <c r="DD193">
        <v>1</v>
      </c>
      <c r="DE193">
        <v>1</v>
      </c>
      <c r="DF193">
        <v>1</v>
      </c>
      <c r="DG193">
        <v>1</v>
      </c>
      <c r="DH193">
        <v>1</v>
      </c>
      <c r="DI193">
        <v>1</v>
      </c>
      <c r="DJ193">
        <v>1</v>
      </c>
      <c r="DK193">
        <v>1</v>
      </c>
      <c r="DL193">
        <v>0</v>
      </c>
      <c r="DM193">
        <v>0</v>
      </c>
      <c r="DN193">
        <v>0</v>
      </c>
      <c r="DO193">
        <v>0</v>
      </c>
      <c r="DP193">
        <v>0</v>
      </c>
      <c r="DQ193">
        <v>1</v>
      </c>
      <c r="DR193">
        <v>1</v>
      </c>
      <c r="DS193">
        <v>0</v>
      </c>
      <c r="DT193">
        <v>1</v>
      </c>
      <c r="DU193">
        <v>0</v>
      </c>
      <c r="DV193">
        <v>0</v>
      </c>
      <c r="DW193">
        <v>0</v>
      </c>
      <c r="DX193">
        <v>0</v>
      </c>
      <c r="DY193">
        <v>0</v>
      </c>
      <c r="DZ193">
        <v>1</v>
      </c>
      <c r="EA193">
        <v>1</v>
      </c>
      <c r="EB193">
        <v>1</v>
      </c>
      <c r="EC193">
        <v>1</v>
      </c>
      <c r="ED193">
        <v>1</v>
      </c>
      <c r="EE193">
        <v>1</v>
      </c>
      <c r="EF193">
        <v>1</v>
      </c>
      <c r="EG193">
        <v>1</v>
      </c>
      <c r="EH193">
        <v>0</v>
      </c>
      <c r="EI193">
        <v>1</v>
      </c>
      <c r="EJ193">
        <v>0</v>
      </c>
      <c r="EK193">
        <v>0</v>
      </c>
      <c r="EL193">
        <v>1</v>
      </c>
      <c r="EM193">
        <v>0</v>
      </c>
      <c r="EN193">
        <v>0</v>
      </c>
      <c r="EO193">
        <v>1</v>
      </c>
      <c r="EP193">
        <v>0</v>
      </c>
      <c r="EQ193">
        <v>0</v>
      </c>
      <c r="ER193">
        <v>0</v>
      </c>
      <c r="ES193">
        <v>0</v>
      </c>
      <c r="ET193">
        <v>0</v>
      </c>
      <c r="EU193">
        <v>0</v>
      </c>
      <c r="EV193">
        <v>0</v>
      </c>
      <c r="EW193">
        <v>1</v>
      </c>
      <c r="EX193">
        <v>1</v>
      </c>
      <c r="EY193">
        <v>0</v>
      </c>
      <c r="EZ193">
        <v>0</v>
      </c>
      <c r="FA193">
        <v>1</v>
      </c>
      <c r="FB193">
        <v>0</v>
      </c>
      <c r="FC193">
        <v>1</v>
      </c>
      <c r="FD193">
        <v>1</v>
      </c>
      <c r="FE193">
        <v>0</v>
      </c>
      <c r="FF193">
        <v>1</v>
      </c>
      <c r="FG193">
        <v>0</v>
      </c>
      <c r="FH193">
        <v>0</v>
      </c>
      <c r="FI193">
        <v>0</v>
      </c>
      <c r="FJ193">
        <v>0</v>
      </c>
      <c r="FK193">
        <v>1</v>
      </c>
      <c r="FL193">
        <v>1</v>
      </c>
      <c r="FM193">
        <v>0</v>
      </c>
      <c r="FN193">
        <v>0</v>
      </c>
      <c r="FO193">
        <v>1</v>
      </c>
      <c r="FP193">
        <v>1</v>
      </c>
      <c r="FQ193">
        <v>1</v>
      </c>
      <c r="FR193">
        <v>0</v>
      </c>
      <c r="FS193">
        <v>0</v>
      </c>
      <c r="FT193">
        <v>0</v>
      </c>
      <c r="FU193">
        <v>1</v>
      </c>
      <c r="FV193">
        <v>1</v>
      </c>
      <c r="FW193">
        <v>0</v>
      </c>
      <c r="FX193">
        <v>1</v>
      </c>
      <c r="FY193">
        <v>0</v>
      </c>
      <c r="FZ193">
        <v>0</v>
      </c>
      <c r="GA193">
        <v>1</v>
      </c>
      <c r="GB193">
        <v>1</v>
      </c>
      <c r="GC193">
        <v>0</v>
      </c>
      <c r="GD193">
        <v>0</v>
      </c>
      <c r="GE193">
        <v>0</v>
      </c>
      <c r="GF193">
        <v>1</v>
      </c>
      <c r="GG193">
        <v>0</v>
      </c>
      <c r="GH193">
        <v>0</v>
      </c>
      <c r="GI193">
        <v>0</v>
      </c>
      <c r="GJ193">
        <v>0</v>
      </c>
      <c r="GK193">
        <v>0</v>
      </c>
      <c r="GL193">
        <v>0</v>
      </c>
      <c r="GM193">
        <v>1</v>
      </c>
      <c r="GN193">
        <v>1</v>
      </c>
      <c r="GO193">
        <v>0</v>
      </c>
      <c r="GP193">
        <v>0</v>
      </c>
      <c r="GQ193">
        <v>0</v>
      </c>
      <c r="GR193">
        <v>0</v>
      </c>
      <c r="GS193">
        <v>0</v>
      </c>
      <c r="GT193">
        <v>0</v>
      </c>
      <c r="GU193">
        <v>0</v>
      </c>
      <c r="GV193">
        <v>0</v>
      </c>
      <c r="GW193">
        <v>0</v>
      </c>
      <c r="GX193">
        <v>0</v>
      </c>
      <c r="GY193">
        <v>0</v>
      </c>
      <c r="GZ193">
        <v>0</v>
      </c>
      <c r="HA193">
        <v>1</v>
      </c>
      <c r="HB193">
        <v>1</v>
      </c>
      <c r="HC193">
        <v>1</v>
      </c>
      <c r="HD193">
        <v>1</v>
      </c>
      <c r="HE193">
        <v>0</v>
      </c>
      <c r="HF193">
        <v>0</v>
      </c>
      <c r="HG193">
        <v>0</v>
      </c>
      <c r="HH193">
        <v>0</v>
      </c>
      <c r="HI193">
        <v>0</v>
      </c>
      <c r="HJ193">
        <v>0</v>
      </c>
      <c r="HK193">
        <v>0</v>
      </c>
      <c r="HL193">
        <v>1</v>
      </c>
      <c r="HM193">
        <v>1</v>
      </c>
      <c r="HN193">
        <v>0</v>
      </c>
    </row>
    <row r="194" spans="1:222" x14ac:dyDescent="0.35">
      <c r="A194" t="s">
        <v>257</v>
      </c>
      <c r="B194" s="1">
        <v>43007</v>
      </c>
      <c r="C194" s="1">
        <v>43100</v>
      </c>
      <c r="D194">
        <v>2</v>
      </c>
      <c r="E194">
        <v>0</v>
      </c>
      <c r="F194">
        <v>1</v>
      </c>
      <c r="G194">
        <v>1</v>
      </c>
      <c r="H194">
        <v>1</v>
      </c>
      <c r="I194">
        <v>1</v>
      </c>
      <c r="J194">
        <v>1</v>
      </c>
      <c r="K194">
        <v>0</v>
      </c>
      <c r="L194">
        <v>1</v>
      </c>
      <c r="M194">
        <v>0</v>
      </c>
      <c r="N194">
        <v>0</v>
      </c>
      <c r="O194">
        <v>0</v>
      </c>
      <c r="P194">
        <v>0</v>
      </c>
      <c r="Q194">
        <v>0</v>
      </c>
      <c r="R194">
        <v>1</v>
      </c>
      <c r="S194">
        <v>1</v>
      </c>
      <c r="T194">
        <v>0</v>
      </c>
      <c r="U194">
        <v>0</v>
      </c>
      <c r="V194">
        <v>0</v>
      </c>
      <c r="W194">
        <v>0</v>
      </c>
      <c r="X194">
        <v>0</v>
      </c>
      <c r="Y194">
        <v>0</v>
      </c>
      <c r="Z194">
        <v>0</v>
      </c>
      <c r="AA194">
        <v>1</v>
      </c>
      <c r="AB194">
        <v>0</v>
      </c>
      <c r="AC194">
        <v>1</v>
      </c>
      <c r="AD194">
        <v>1</v>
      </c>
      <c r="AE194">
        <v>0</v>
      </c>
      <c r="AF194">
        <v>0</v>
      </c>
      <c r="AG194">
        <v>0</v>
      </c>
      <c r="AH194">
        <v>1</v>
      </c>
      <c r="AI194">
        <v>0</v>
      </c>
      <c r="AJ194">
        <v>0</v>
      </c>
      <c r="AK194">
        <v>0</v>
      </c>
      <c r="AL194">
        <v>0</v>
      </c>
      <c r="AM194">
        <v>0</v>
      </c>
      <c r="AN194">
        <v>1</v>
      </c>
      <c r="AO194">
        <v>0</v>
      </c>
      <c r="AP194">
        <v>0</v>
      </c>
      <c r="AQ194">
        <v>0</v>
      </c>
      <c r="AR194">
        <v>0</v>
      </c>
      <c r="AS194">
        <v>1</v>
      </c>
      <c r="AT194">
        <v>1</v>
      </c>
      <c r="AU194">
        <v>0</v>
      </c>
      <c r="AV194">
        <v>0</v>
      </c>
      <c r="AW194">
        <v>0</v>
      </c>
      <c r="AX194">
        <v>0</v>
      </c>
      <c r="AY194">
        <v>0</v>
      </c>
      <c r="AZ194">
        <v>0</v>
      </c>
      <c r="BA194">
        <v>0</v>
      </c>
      <c r="BB194">
        <v>1</v>
      </c>
      <c r="BC194">
        <v>1</v>
      </c>
      <c r="BD194">
        <v>0</v>
      </c>
      <c r="BE194">
        <v>0</v>
      </c>
      <c r="BF194">
        <v>1</v>
      </c>
      <c r="BG194">
        <v>1</v>
      </c>
      <c r="BH194">
        <v>1</v>
      </c>
      <c r="BI194">
        <v>0</v>
      </c>
      <c r="BJ194">
        <v>0</v>
      </c>
      <c r="BK194">
        <v>0</v>
      </c>
      <c r="BL194">
        <v>0</v>
      </c>
      <c r="BM194">
        <v>1</v>
      </c>
      <c r="BN194">
        <v>0</v>
      </c>
      <c r="BO194">
        <v>1</v>
      </c>
      <c r="BP194">
        <v>0</v>
      </c>
      <c r="BQ194">
        <v>0</v>
      </c>
      <c r="BR194">
        <v>0</v>
      </c>
      <c r="BS194">
        <v>0</v>
      </c>
      <c r="BT194">
        <v>0</v>
      </c>
      <c r="BU194">
        <v>0</v>
      </c>
      <c r="BV194">
        <v>0</v>
      </c>
      <c r="BW194">
        <v>1</v>
      </c>
      <c r="BX194">
        <v>0</v>
      </c>
      <c r="BY194">
        <v>0</v>
      </c>
      <c r="BZ194">
        <v>0</v>
      </c>
      <c r="CA194">
        <v>0</v>
      </c>
      <c r="CB194">
        <v>0</v>
      </c>
      <c r="CC194">
        <v>0</v>
      </c>
      <c r="CD194">
        <v>1</v>
      </c>
      <c r="CE194">
        <v>1</v>
      </c>
      <c r="CF194">
        <v>0</v>
      </c>
      <c r="CG194">
        <v>0</v>
      </c>
      <c r="CH194">
        <v>0</v>
      </c>
      <c r="CI194">
        <v>0</v>
      </c>
      <c r="CJ194">
        <v>0</v>
      </c>
      <c r="CK194">
        <v>0</v>
      </c>
      <c r="CL194">
        <v>0</v>
      </c>
      <c r="CM194">
        <v>0</v>
      </c>
      <c r="CN194">
        <v>0</v>
      </c>
      <c r="CO194">
        <v>0</v>
      </c>
      <c r="CP194">
        <v>0</v>
      </c>
      <c r="CQ194">
        <v>0</v>
      </c>
      <c r="CR194">
        <v>1</v>
      </c>
      <c r="CS194">
        <v>1</v>
      </c>
      <c r="CT194">
        <v>1</v>
      </c>
      <c r="CU194">
        <v>1</v>
      </c>
      <c r="CV194">
        <v>0</v>
      </c>
      <c r="CW194">
        <v>0</v>
      </c>
      <c r="CX194">
        <v>0</v>
      </c>
      <c r="CY194">
        <v>0</v>
      </c>
      <c r="CZ194">
        <v>0</v>
      </c>
      <c r="DA194">
        <v>0</v>
      </c>
      <c r="DB194">
        <v>0</v>
      </c>
      <c r="DC194">
        <v>1</v>
      </c>
      <c r="DD194">
        <v>1</v>
      </c>
      <c r="DE194">
        <v>1</v>
      </c>
      <c r="DF194">
        <v>1</v>
      </c>
      <c r="DG194">
        <v>1</v>
      </c>
      <c r="DH194">
        <v>1</v>
      </c>
      <c r="DI194">
        <v>1</v>
      </c>
      <c r="DJ194">
        <v>1</v>
      </c>
      <c r="DK194">
        <v>1</v>
      </c>
      <c r="DL194">
        <v>0</v>
      </c>
      <c r="DM194">
        <v>0</v>
      </c>
      <c r="DN194">
        <v>0</v>
      </c>
      <c r="DO194">
        <v>0</v>
      </c>
      <c r="DP194">
        <v>0</v>
      </c>
      <c r="DQ194">
        <v>1</v>
      </c>
      <c r="DR194">
        <v>1</v>
      </c>
      <c r="DS194">
        <v>0</v>
      </c>
      <c r="DT194">
        <v>1</v>
      </c>
      <c r="DU194">
        <v>0</v>
      </c>
      <c r="DV194">
        <v>0</v>
      </c>
      <c r="DW194">
        <v>0</v>
      </c>
      <c r="DX194">
        <v>0</v>
      </c>
      <c r="DY194">
        <v>0</v>
      </c>
      <c r="DZ194">
        <v>1</v>
      </c>
      <c r="EA194">
        <v>1</v>
      </c>
      <c r="EB194">
        <v>1</v>
      </c>
      <c r="EC194">
        <v>1</v>
      </c>
      <c r="ED194">
        <v>1</v>
      </c>
      <c r="EE194">
        <v>1</v>
      </c>
      <c r="EF194">
        <v>1</v>
      </c>
      <c r="EG194">
        <v>1</v>
      </c>
      <c r="EH194">
        <v>0</v>
      </c>
      <c r="EI194">
        <v>1</v>
      </c>
      <c r="EJ194">
        <v>0</v>
      </c>
      <c r="EK194">
        <v>0</v>
      </c>
      <c r="EL194">
        <v>1</v>
      </c>
      <c r="EM194">
        <v>0</v>
      </c>
      <c r="EN194">
        <v>0</v>
      </c>
      <c r="EO194">
        <v>1</v>
      </c>
      <c r="EP194">
        <v>0</v>
      </c>
      <c r="EQ194">
        <v>0</v>
      </c>
      <c r="ER194">
        <v>0</v>
      </c>
      <c r="ES194">
        <v>0</v>
      </c>
      <c r="ET194">
        <v>0</v>
      </c>
      <c r="EU194">
        <v>0</v>
      </c>
      <c r="EV194">
        <v>0</v>
      </c>
      <c r="EW194">
        <v>1</v>
      </c>
      <c r="EX194">
        <v>1</v>
      </c>
      <c r="EY194">
        <v>0</v>
      </c>
      <c r="EZ194">
        <v>0</v>
      </c>
      <c r="FA194">
        <v>1</v>
      </c>
      <c r="FB194">
        <v>0</v>
      </c>
      <c r="FC194">
        <v>1</v>
      </c>
      <c r="FD194">
        <v>1</v>
      </c>
      <c r="FE194">
        <v>0</v>
      </c>
      <c r="FF194">
        <v>1</v>
      </c>
      <c r="FG194">
        <v>0</v>
      </c>
      <c r="FH194">
        <v>0</v>
      </c>
      <c r="FI194">
        <v>0</v>
      </c>
      <c r="FJ194">
        <v>0</v>
      </c>
      <c r="FK194">
        <v>1</v>
      </c>
      <c r="FL194">
        <v>1</v>
      </c>
      <c r="FM194">
        <v>0</v>
      </c>
      <c r="FN194">
        <v>0</v>
      </c>
      <c r="FO194">
        <v>1</v>
      </c>
      <c r="FP194">
        <v>1</v>
      </c>
      <c r="FQ194">
        <v>1</v>
      </c>
      <c r="FR194">
        <v>0</v>
      </c>
      <c r="FS194">
        <v>0</v>
      </c>
      <c r="FT194">
        <v>0</v>
      </c>
      <c r="FU194">
        <v>1</v>
      </c>
      <c r="FV194">
        <v>1</v>
      </c>
      <c r="FW194">
        <v>0</v>
      </c>
      <c r="FX194">
        <v>1</v>
      </c>
      <c r="FY194">
        <v>0</v>
      </c>
      <c r="FZ194">
        <v>0</v>
      </c>
      <c r="GA194">
        <v>1</v>
      </c>
      <c r="GB194">
        <v>1</v>
      </c>
      <c r="GC194">
        <v>0</v>
      </c>
      <c r="GD194">
        <v>0</v>
      </c>
      <c r="GE194">
        <v>0</v>
      </c>
      <c r="GF194">
        <v>1</v>
      </c>
      <c r="GG194">
        <v>0</v>
      </c>
      <c r="GH194">
        <v>0</v>
      </c>
      <c r="GI194">
        <v>0</v>
      </c>
      <c r="GJ194">
        <v>0</v>
      </c>
      <c r="GK194">
        <v>0</v>
      </c>
      <c r="GL194">
        <v>0</v>
      </c>
      <c r="GM194">
        <v>1</v>
      </c>
      <c r="GN194">
        <v>1</v>
      </c>
      <c r="GO194">
        <v>0</v>
      </c>
      <c r="GP194">
        <v>0</v>
      </c>
      <c r="GQ194">
        <v>0</v>
      </c>
      <c r="GR194">
        <v>0</v>
      </c>
      <c r="GS194">
        <v>0</v>
      </c>
      <c r="GT194">
        <v>0</v>
      </c>
      <c r="GU194">
        <v>0</v>
      </c>
      <c r="GV194">
        <v>0</v>
      </c>
      <c r="GW194">
        <v>0</v>
      </c>
      <c r="GX194">
        <v>0</v>
      </c>
      <c r="GY194">
        <v>0</v>
      </c>
      <c r="GZ194">
        <v>0</v>
      </c>
      <c r="HA194">
        <v>1</v>
      </c>
      <c r="HB194">
        <v>1</v>
      </c>
      <c r="HC194">
        <v>1</v>
      </c>
      <c r="HD194">
        <v>1</v>
      </c>
      <c r="HE194">
        <v>0</v>
      </c>
      <c r="HF194">
        <v>0</v>
      </c>
      <c r="HG194">
        <v>0</v>
      </c>
      <c r="HH194">
        <v>0</v>
      </c>
      <c r="HI194">
        <v>0</v>
      </c>
      <c r="HJ194">
        <v>0</v>
      </c>
      <c r="HK194">
        <v>0</v>
      </c>
      <c r="HL194">
        <v>1</v>
      </c>
      <c r="HM194">
        <v>1</v>
      </c>
      <c r="HN194">
        <v>0</v>
      </c>
    </row>
    <row r="195" spans="1:222" x14ac:dyDescent="0.35">
      <c r="A195" t="s">
        <v>257</v>
      </c>
      <c r="B195" s="1">
        <v>43101</v>
      </c>
      <c r="C195" s="1">
        <v>43120</v>
      </c>
      <c r="D195">
        <v>2</v>
      </c>
      <c r="E195">
        <v>0</v>
      </c>
      <c r="F195">
        <v>1</v>
      </c>
      <c r="G195">
        <v>1</v>
      </c>
      <c r="H195">
        <v>1</v>
      </c>
      <c r="I195">
        <v>1</v>
      </c>
      <c r="J195">
        <v>1</v>
      </c>
      <c r="K195">
        <v>0</v>
      </c>
      <c r="L195">
        <v>1</v>
      </c>
      <c r="M195">
        <v>0</v>
      </c>
      <c r="N195">
        <v>0</v>
      </c>
      <c r="O195">
        <v>0</v>
      </c>
      <c r="P195">
        <v>0</v>
      </c>
      <c r="Q195">
        <v>0</v>
      </c>
      <c r="R195">
        <v>1</v>
      </c>
      <c r="S195">
        <v>1</v>
      </c>
      <c r="T195">
        <v>0</v>
      </c>
      <c r="U195">
        <v>0</v>
      </c>
      <c r="V195">
        <v>0</v>
      </c>
      <c r="W195">
        <v>0</v>
      </c>
      <c r="X195">
        <v>0</v>
      </c>
      <c r="Y195">
        <v>0</v>
      </c>
      <c r="Z195">
        <v>0</v>
      </c>
      <c r="AA195">
        <v>1</v>
      </c>
      <c r="AB195">
        <v>0</v>
      </c>
      <c r="AC195">
        <v>1</v>
      </c>
      <c r="AD195">
        <v>1</v>
      </c>
      <c r="AE195">
        <v>0</v>
      </c>
      <c r="AF195">
        <v>0</v>
      </c>
      <c r="AG195">
        <v>0</v>
      </c>
      <c r="AH195">
        <v>1</v>
      </c>
      <c r="AI195">
        <v>0</v>
      </c>
      <c r="AJ195">
        <v>0</v>
      </c>
      <c r="AK195">
        <v>0</v>
      </c>
      <c r="AL195">
        <v>0</v>
      </c>
      <c r="AM195">
        <v>0</v>
      </c>
      <c r="AN195">
        <v>1</v>
      </c>
      <c r="AO195">
        <v>0</v>
      </c>
      <c r="AP195">
        <v>0</v>
      </c>
      <c r="AQ195">
        <v>0</v>
      </c>
      <c r="AR195">
        <v>0</v>
      </c>
      <c r="AS195">
        <v>1</v>
      </c>
      <c r="AT195">
        <v>1</v>
      </c>
      <c r="AU195">
        <v>0</v>
      </c>
      <c r="AV195">
        <v>0</v>
      </c>
      <c r="AW195">
        <v>0</v>
      </c>
      <c r="AX195">
        <v>0</v>
      </c>
      <c r="AY195">
        <v>0</v>
      </c>
      <c r="AZ195">
        <v>0</v>
      </c>
      <c r="BA195">
        <v>0</v>
      </c>
      <c r="BB195">
        <v>1</v>
      </c>
      <c r="BC195">
        <v>1</v>
      </c>
      <c r="BD195">
        <v>0</v>
      </c>
      <c r="BE195">
        <v>0</v>
      </c>
      <c r="BF195">
        <v>1</v>
      </c>
      <c r="BG195">
        <v>1</v>
      </c>
      <c r="BH195">
        <v>1</v>
      </c>
      <c r="BI195">
        <v>0</v>
      </c>
      <c r="BJ195">
        <v>0</v>
      </c>
      <c r="BK195">
        <v>0</v>
      </c>
      <c r="BL195">
        <v>0</v>
      </c>
      <c r="BM195">
        <v>1</v>
      </c>
      <c r="BN195">
        <v>0</v>
      </c>
      <c r="BO195">
        <v>1</v>
      </c>
      <c r="BP195">
        <v>0</v>
      </c>
      <c r="BQ195">
        <v>0</v>
      </c>
      <c r="BR195">
        <v>0</v>
      </c>
      <c r="BS195">
        <v>0</v>
      </c>
      <c r="BT195">
        <v>0</v>
      </c>
      <c r="BU195">
        <v>0</v>
      </c>
      <c r="BV195">
        <v>0</v>
      </c>
      <c r="BW195">
        <v>1</v>
      </c>
      <c r="BX195">
        <v>0</v>
      </c>
      <c r="BY195">
        <v>0</v>
      </c>
      <c r="BZ195">
        <v>0</v>
      </c>
      <c r="CA195">
        <v>0</v>
      </c>
      <c r="CB195">
        <v>0</v>
      </c>
      <c r="CC195">
        <v>0</v>
      </c>
      <c r="CD195">
        <v>1</v>
      </c>
      <c r="CE195">
        <v>1</v>
      </c>
      <c r="CF195">
        <v>0</v>
      </c>
      <c r="CG195">
        <v>0</v>
      </c>
      <c r="CH195">
        <v>0</v>
      </c>
      <c r="CI195">
        <v>0</v>
      </c>
      <c r="CJ195">
        <v>0</v>
      </c>
      <c r="CK195">
        <v>0</v>
      </c>
      <c r="CL195">
        <v>0</v>
      </c>
      <c r="CM195">
        <v>0</v>
      </c>
      <c r="CN195">
        <v>0</v>
      </c>
      <c r="CO195">
        <v>0</v>
      </c>
      <c r="CP195">
        <v>0</v>
      </c>
      <c r="CQ195">
        <v>0</v>
      </c>
      <c r="CR195">
        <v>1</v>
      </c>
      <c r="CS195">
        <v>1</v>
      </c>
      <c r="CT195">
        <v>1</v>
      </c>
      <c r="CU195">
        <v>1</v>
      </c>
      <c r="CV195">
        <v>0</v>
      </c>
      <c r="CW195">
        <v>0</v>
      </c>
      <c r="CX195">
        <v>0</v>
      </c>
      <c r="CY195">
        <v>0</v>
      </c>
      <c r="CZ195">
        <v>0</v>
      </c>
      <c r="DA195">
        <v>0</v>
      </c>
      <c r="DB195">
        <v>0</v>
      </c>
      <c r="DC195">
        <v>1</v>
      </c>
      <c r="DD195">
        <v>1</v>
      </c>
      <c r="DE195">
        <v>1</v>
      </c>
      <c r="DF195">
        <v>1</v>
      </c>
      <c r="DG195">
        <v>1</v>
      </c>
      <c r="DH195">
        <v>1</v>
      </c>
      <c r="DI195">
        <v>1</v>
      </c>
      <c r="DJ195">
        <v>1</v>
      </c>
      <c r="DK195">
        <v>1</v>
      </c>
      <c r="DL195">
        <v>0</v>
      </c>
      <c r="DM195">
        <v>0</v>
      </c>
      <c r="DN195">
        <v>0</v>
      </c>
      <c r="DO195">
        <v>0</v>
      </c>
      <c r="DP195">
        <v>0</v>
      </c>
      <c r="DQ195">
        <v>1</v>
      </c>
      <c r="DR195">
        <v>1</v>
      </c>
      <c r="DS195">
        <v>1</v>
      </c>
      <c r="DT195">
        <v>0</v>
      </c>
      <c r="DU195">
        <v>0</v>
      </c>
      <c r="DV195">
        <v>0</v>
      </c>
      <c r="DW195">
        <v>0</v>
      </c>
      <c r="DX195">
        <v>0</v>
      </c>
      <c r="DY195">
        <v>0</v>
      </c>
      <c r="DZ195">
        <v>1</v>
      </c>
      <c r="EA195">
        <v>1</v>
      </c>
      <c r="EB195">
        <v>1</v>
      </c>
      <c r="EC195">
        <v>1</v>
      </c>
      <c r="ED195">
        <v>1</v>
      </c>
      <c r="EE195">
        <v>1</v>
      </c>
      <c r="EF195">
        <v>1</v>
      </c>
      <c r="EG195">
        <v>1</v>
      </c>
      <c r="EH195">
        <v>0</v>
      </c>
      <c r="EI195">
        <v>1</v>
      </c>
      <c r="EJ195">
        <v>0</v>
      </c>
      <c r="EK195">
        <v>0</v>
      </c>
      <c r="EL195">
        <v>1</v>
      </c>
      <c r="EM195">
        <v>0</v>
      </c>
      <c r="EN195">
        <v>0</v>
      </c>
      <c r="EO195">
        <v>1</v>
      </c>
      <c r="EP195">
        <v>0</v>
      </c>
      <c r="EQ195">
        <v>0</v>
      </c>
      <c r="ER195">
        <v>0</v>
      </c>
      <c r="ES195">
        <v>0</v>
      </c>
      <c r="ET195">
        <v>0</v>
      </c>
      <c r="EU195">
        <v>0</v>
      </c>
      <c r="EV195">
        <v>0</v>
      </c>
      <c r="EW195">
        <v>1</v>
      </c>
      <c r="EX195">
        <v>1</v>
      </c>
      <c r="EY195">
        <v>0</v>
      </c>
      <c r="EZ195">
        <v>0</v>
      </c>
      <c r="FA195">
        <v>1</v>
      </c>
      <c r="FB195">
        <v>0</v>
      </c>
      <c r="FC195">
        <v>1</v>
      </c>
      <c r="FD195">
        <v>1</v>
      </c>
      <c r="FE195">
        <v>0</v>
      </c>
      <c r="FF195">
        <v>1</v>
      </c>
      <c r="FG195">
        <v>0</v>
      </c>
      <c r="FH195">
        <v>0</v>
      </c>
      <c r="FI195">
        <v>0</v>
      </c>
      <c r="FJ195">
        <v>0</v>
      </c>
      <c r="FK195">
        <v>1</v>
      </c>
      <c r="FL195">
        <v>1</v>
      </c>
      <c r="FM195">
        <v>0</v>
      </c>
      <c r="FN195">
        <v>0</v>
      </c>
      <c r="FO195">
        <v>1</v>
      </c>
      <c r="FP195">
        <v>1</v>
      </c>
      <c r="FQ195">
        <v>1</v>
      </c>
      <c r="FR195">
        <v>0</v>
      </c>
      <c r="FS195">
        <v>0</v>
      </c>
      <c r="FT195">
        <v>0</v>
      </c>
      <c r="FU195">
        <v>1</v>
      </c>
      <c r="FV195">
        <v>1</v>
      </c>
      <c r="FW195">
        <v>0</v>
      </c>
      <c r="FX195">
        <v>1</v>
      </c>
      <c r="FY195">
        <v>0</v>
      </c>
      <c r="FZ195">
        <v>0</v>
      </c>
      <c r="GA195">
        <v>1</v>
      </c>
      <c r="GB195">
        <v>1</v>
      </c>
      <c r="GC195">
        <v>0</v>
      </c>
      <c r="GD195">
        <v>0</v>
      </c>
      <c r="GE195">
        <v>0</v>
      </c>
      <c r="GF195">
        <v>1</v>
      </c>
      <c r="GG195">
        <v>0</v>
      </c>
      <c r="GH195">
        <v>0</v>
      </c>
      <c r="GI195">
        <v>0</v>
      </c>
      <c r="GJ195">
        <v>0</v>
      </c>
      <c r="GK195">
        <v>0</v>
      </c>
      <c r="GL195">
        <v>0</v>
      </c>
      <c r="GM195">
        <v>1</v>
      </c>
      <c r="GN195">
        <v>1</v>
      </c>
      <c r="GO195">
        <v>0</v>
      </c>
      <c r="GP195">
        <v>0</v>
      </c>
      <c r="GQ195">
        <v>0</v>
      </c>
      <c r="GR195">
        <v>0</v>
      </c>
      <c r="GS195">
        <v>0</v>
      </c>
      <c r="GT195">
        <v>0</v>
      </c>
      <c r="GU195">
        <v>0</v>
      </c>
      <c r="GV195">
        <v>0</v>
      </c>
      <c r="GW195">
        <v>0</v>
      </c>
      <c r="GX195">
        <v>0</v>
      </c>
      <c r="GY195">
        <v>0</v>
      </c>
      <c r="GZ195">
        <v>0</v>
      </c>
      <c r="HA195">
        <v>1</v>
      </c>
      <c r="HB195">
        <v>1</v>
      </c>
      <c r="HC195">
        <v>1</v>
      </c>
      <c r="HD195">
        <v>1</v>
      </c>
      <c r="HE195">
        <v>0</v>
      </c>
      <c r="HF195">
        <v>0</v>
      </c>
      <c r="HG195">
        <v>0</v>
      </c>
      <c r="HH195">
        <v>0</v>
      </c>
      <c r="HI195">
        <v>0</v>
      </c>
      <c r="HJ195">
        <v>0</v>
      </c>
      <c r="HK195">
        <v>0</v>
      </c>
      <c r="HL195">
        <v>1</v>
      </c>
      <c r="HM195">
        <v>1</v>
      </c>
      <c r="HN195">
        <v>0</v>
      </c>
    </row>
    <row r="196" spans="1:222" x14ac:dyDescent="0.35">
      <c r="A196" t="s">
        <v>257</v>
      </c>
      <c r="B196" s="1">
        <v>43121</v>
      </c>
      <c r="C196" s="1">
        <v>43370</v>
      </c>
      <c r="D196">
        <v>2</v>
      </c>
      <c r="E196">
        <v>0</v>
      </c>
      <c r="F196">
        <v>1</v>
      </c>
      <c r="G196">
        <v>1</v>
      </c>
      <c r="H196">
        <v>1</v>
      </c>
      <c r="I196">
        <v>1</v>
      </c>
      <c r="J196">
        <v>1</v>
      </c>
      <c r="K196">
        <v>0</v>
      </c>
      <c r="L196">
        <v>1</v>
      </c>
      <c r="M196">
        <v>0</v>
      </c>
      <c r="N196">
        <v>0</v>
      </c>
      <c r="O196">
        <v>0</v>
      </c>
      <c r="P196">
        <v>0</v>
      </c>
      <c r="Q196">
        <v>0</v>
      </c>
      <c r="R196">
        <v>1</v>
      </c>
      <c r="S196">
        <v>1</v>
      </c>
      <c r="T196">
        <v>0</v>
      </c>
      <c r="U196">
        <v>0</v>
      </c>
      <c r="V196">
        <v>0</v>
      </c>
      <c r="W196">
        <v>0</v>
      </c>
      <c r="X196">
        <v>0</v>
      </c>
      <c r="Y196">
        <v>0</v>
      </c>
      <c r="Z196">
        <v>0</v>
      </c>
      <c r="AA196">
        <v>1</v>
      </c>
      <c r="AB196">
        <v>0</v>
      </c>
      <c r="AC196">
        <v>1</v>
      </c>
      <c r="AD196">
        <v>1</v>
      </c>
      <c r="AE196">
        <v>0</v>
      </c>
      <c r="AF196">
        <v>0</v>
      </c>
      <c r="AG196">
        <v>0</v>
      </c>
      <c r="AH196">
        <v>1</v>
      </c>
      <c r="AI196">
        <v>0</v>
      </c>
      <c r="AJ196">
        <v>0</v>
      </c>
      <c r="AK196">
        <v>0</v>
      </c>
      <c r="AL196">
        <v>0</v>
      </c>
      <c r="AM196">
        <v>0</v>
      </c>
      <c r="AN196">
        <v>1</v>
      </c>
      <c r="AO196">
        <v>0</v>
      </c>
      <c r="AP196">
        <v>0</v>
      </c>
      <c r="AQ196">
        <v>0</v>
      </c>
      <c r="AR196">
        <v>0</v>
      </c>
      <c r="AS196">
        <v>1</v>
      </c>
      <c r="AT196">
        <v>1</v>
      </c>
      <c r="AU196">
        <v>0</v>
      </c>
      <c r="AV196">
        <v>0</v>
      </c>
      <c r="AW196">
        <v>0</v>
      </c>
      <c r="AX196">
        <v>0</v>
      </c>
      <c r="AY196">
        <v>0</v>
      </c>
      <c r="AZ196">
        <v>0</v>
      </c>
      <c r="BA196">
        <v>0</v>
      </c>
      <c r="BB196">
        <v>1</v>
      </c>
      <c r="BC196">
        <v>1</v>
      </c>
      <c r="BD196">
        <v>0</v>
      </c>
      <c r="BE196">
        <v>0</v>
      </c>
      <c r="BF196">
        <v>1</v>
      </c>
      <c r="BG196">
        <v>1</v>
      </c>
      <c r="BH196">
        <v>1</v>
      </c>
      <c r="BI196">
        <v>0</v>
      </c>
      <c r="BJ196">
        <v>0</v>
      </c>
      <c r="BK196">
        <v>0</v>
      </c>
      <c r="BL196">
        <v>0</v>
      </c>
      <c r="BM196">
        <v>1</v>
      </c>
      <c r="BN196">
        <v>0</v>
      </c>
      <c r="BO196">
        <v>1</v>
      </c>
      <c r="BP196">
        <v>0</v>
      </c>
      <c r="BQ196">
        <v>0</v>
      </c>
      <c r="BR196">
        <v>0</v>
      </c>
      <c r="BS196">
        <v>0</v>
      </c>
      <c r="BT196">
        <v>0</v>
      </c>
      <c r="BU196">
        <v>0</v>
      </c>
      <c r="BV196">
        <v>0</v>
      </c>
      <c r="BW196">
        <v>1</v>
      </c>
      <c r="BX196">
        <v>0</v>
      </c>
      <c r="BY196">
        <v>0</v>
      </c>
      <c r="BZ196">
        <v>0</v>
      </c>
      <c r="CA196">
        <v>0</v>
      </c>
      <c r="CB196">
        <v>0</v>
      </c>
      <c r="CC196">
        <v>0</v>
      </c>
      <c r="CD196">
        <v>1</v>
      </c>
      <c r="CE196">
        <v>1</v>
      </c>
      <c r="CF196">
        <v>0</v>
      </c>
      <c r="CG196">
        <v>0</v>
      </c>
      <c r="CH196">
        <v>0</v>
      </c>
      <c r="CI196">
        <v>0</v>
      </c>
      <c r="CJ196">
        <v>0</v>
      </c>
      <c r="CK196">
        <v>0</v>
      </c>
      <c r="CL196">
        <v>0</v>
      </c>
      <c r="CM196">
        <v>0</v>
      </c>
      <c r="CN196">
        <v>0</v>
      </c>
      <c r="CO196">
        <v>0</v>
      </c>
      <c r="CP196">
        <v>0</v>
      </c>
      <c r="CQ196">
        <v>0</v>
      </c>
      <c r="CR196">
        <v>1</v>
      </c>
      <c r="CS196">
        <v>1</v>
      </c>
      <c r="CT196">
        <v>1</v>
      </c>
      <c r="CU196">
        <v>1</v>
      </c>
      <c r="CV196">
        <v>0</v>
      </c>
      <c r="CW196">
        <v>0</v>
      </c>
      <c r="CX196">
        <v>0</v>
      </c>
      <c r="CY196">
        <v>0</v>
      </c>
      <c r="CZ196">
        <v>0</v>
      </c>
      <c r="DA196">
        <v>0</v>
      </c>
      <c r="DB196">
        <v>0</v>
      </c>
      <c r="DC196">
        <v>1</v>
      </c>
      <c r="DD196">
        <v>1</v>
      </c>
      <c r="DE196">
        <v>1</v>
      </c>
      <c r="DF196">
        <v>1</v>
      </c>
      <c r="DG196">
        <v>1</v>
      </c>
      <c r="DH196">
        <v>1</v>
      </c>
      <c r="DI196">
        <v>1</v>
      </c>
      <c r="DJ196">
        <v>1</v>
      </c>
      <c r="DK196">
        <v>1</v>
      </c>
      <c r="DL196">
        <v>0</v>
      </c>
      <c r="DM196">
        <v>0</v>
      </c>
      <c r="DN196">
        <v>0</v>
      </c>
      <c r="DO196">
        <v>0</v>
      </c>
      <c r="DP196">
        <v>0</v>
      </c>
      <c r="DQ196">
        <v>1</v>
      </c>
      <c r="DR196">
        <v>1</v>
      </c>
      <c r="DS196">
        <v>0</v>
      </c>
      <c r="DT196">
        <v>1</v>
      </c>
      <c r="DU196">
        <v>0</v>
      </c>
      <c r="DV196">
        <v>0</v>
      </c>
      <c r="DW196">
        <v>0</v>
      </c>
      <c r="DX196">
        <v>0</v>
      </c>
      <c r="DY196">
        <v>0</v>
      </c>
      <c r="DZ196">
        <v>1</v>
      </c>
      <c r="EA196">
        <v>1</v>
      </c>
      <c r="EB196">
        <v>1</v>
      </c>
      <c r="EC196">
        <v>1</v>
      </c>
      <c r="ED196">
        <v>1</v>
      </c>
      <c r="EE196">
        <v>1</v>
      </c>
      <c r="EF196">
        <v>1</v>
      </c>
      <c r="EG196">
        <v>1</v>
      </c>
      <c r="EH196">
        <v>0</v>
      </c>
      <c r="EI196">
        <v>1</v>
      </c>
      <c r="EJ196">
        <v>0</v>
      </c>
      <c r="EK196">
        <v>0</v>
      </c>
      <c r="EL196">
        <v>1</v>
      </c>
      <c r="EM196">
        <v>0</v>
      </c>
      <c r="EN196">
        <v>0</v>
      </c>
      <c r="EO196">
        <v>1</v>
      </c>
      <c r="EP196">
        <v>0</v>
      </c>
      <c r="EQ196">
        <v>0</v>
      </c>
      <c r="ER196">
        <v>0</v>
      </c>
      <c r="ES196">
        <v>0</v>
      </c>
      <c r="ET196">
        <v>0</v>
      </c>
      <c r="EU196">
        <v>0</v>
      </c>
      <c r="EV196">
        <v>0</v>
      </c>
      <c r="EW196">
        <v>1</v>
      </c>
      <c r="EX196">
        <v>1</v>
      </c>
      <c r="EY196">
        <v>0</v>
      </c>
      <c r="EZ196">
        <v>0</v>
      </c>
      <c r="FA196">
        <v>1</v>
      </c>
      <c r="FB196">
        <v>0</v>
      </c>
      <c r="FC196">
        <v>1</v>
      </c>
      <c r="FD196">
        <v>1</v>
      </c>
      <c r="FE196">
        <v>0</v>
      </c>
      <c r="FF196">
        <v>1</v>
      </c>
      <c r="FG196">
        <v>0</v>
      </c>
      <c r="FH196">
        <v>0</v>
      </c>
      <c r="FI196">
        <v>0</v>
      </c>
      <c r="FJ196">
        <v>0</v>
      </c>
      <c r="FK196">
        <v>1</v>
      </c>
      <c r="FL196">
        <v>1</v>
      </c>
      <c r="FM196">
        <v>0</v>
      </c>
      <c r="FN196">
        <v>0</v>
      </c>
      <c r="FO196">
        <v>1</v>
      </c>
      <c r="FP196">
        <v>1</v>
      </c>
      <c r="FQ196">
        <v>1</v>
      </c>
      <c r="FR196">
        <v>0</v>
      </c>
      <c r="FS196">
        <v>0</v>
      </c>
      <c r="FT196">
        <v>0</v>
      </c>
      <c r="FU196">
        <v>1</v>
      </c>
      <c r="FV196">
        <v>1</v>
      </c>
      <c r="FW196">
        <v>0</v>
      </c>
      <c r="FX196">
        <v>1</v>
      </c>
      <c r="FY196">
        <v>0</v>
      </c>
      <c r="FZ196">
        <v>0</v>
      </c>
      <c r="GA196">
        <v>1</v>
      </c>
      <c r="GB196">
        <v>1</v>
      </c>
      <c r="GC196">
        <v>0</v>
      </c>
      <c r="GD196">
        <v>0</v>
      </c>
      <c r="GE196">
        <v>0</v>
      </c>
      <c r="GF196">
        <v>1</v>
      </c>
      <c r="GG196">
        <v>0</v>
      </c>
      <c r="GH196">
        <v>0</v>
      </c>
      <c r="GI196">
        <v>0</v>
      </c>
      <c r="GJ196">
        <v>0</v>
      </c>
      <c r="GK196">
        <v>0</v>
      </c>
      <c r="GL196">
        <v>0</v>
      </c>
      <c r="GM196">
        <v>1</v>
      </c>
      <c r="GN196">
        <v>1</v>
      </c>
      <c r="GO196">
        <v>0</v>
      </c>
      <c r="GP196">
        <v>0</v>
      </c>
      <c r="GQ196">
        <v>0</v>
      </c>
      <c r="GR196">
        <v>0</v>
      </c>
      <c r="GS196">
        <v>0</v>
      </c>
      <c r="GT196">
        <v>0</v>
      </c>
      <c r="GU196">
        <v>0</v>
      </c>
      <c r="GV196">
        <v>0</v>
      </c>
      <c r="GW196">
        <v>0</v>
      </c>
      <c r="GX196">
        <v>0</v>
      </c>
      <c r="GY196">
        <v>0</v>
      </c>
      <c r="GZ196">
        <v>0</v>
      </c>
      <c r="HA196">
        <v>1</v>
      </c>
      <c r="HB196">
        <v>1</v>
      </c>
      <c r="HC196">
        <v>1</v>
      </c>
      <c r="HD196">
        <v>1</v>
      </c>
      <c r="HE196">
        <v>0</v>
      </c>
      <c r="HF196">
        <v>0</v>
      </c>
      <c r="HG196">
        <v>0</v>
      </c>
      <c r="HH196">
        <v>0</v>
      </c>
      <c r="HI196">
        <v>0</v>
      </c>
      <c r="HJ196">
        <v>0</v>
      </c>
      <c r="HK196">
        <v>0</v>
      </c>
      <c r="HL196">
        <v>1</v>
      </c>
      <c r="HM196">
        <v>1</v>
      </c>
      <c r="HN196">
        <v>0</v>
      </c>
    </row>
    <row r="197" spans="1:222" x14ac:dyDescent="0.35">
      <c r="A197" t="s">
        <v>257</v>
      </c>
      <c r="B197" s="1">
        <v>43371</v>
      </c>
      <c r="C197" s="1">
        <v>43455</v>
      </c>
      <c r="D197">
        <v>2</v>
      </c>
      <c r="E197">
        <v>0</v>
      </c>
      <c r="F197">
        <v>1</v>
      </c>
      <c r="G197">
        <v>1</v>
      </c>
      <c r="H197">
        <v>1</v>
      </c>
      <c r="I197">
        <v>1</v>
      </c>
      <c r="J197">
        <v>1</v>
      </c>
      <c r="K197">
        <v>0</v>
      </c>
      <c r="L197">
        <v>1</v>
      </c>
      <c r="M197">
        <v>0</v>
      </c>
      <c r="N197">
        <v>0</v>
      </c>
      <c r="O197">
        <v>0</v>
      </c>
      <c r="P197">
        <v>0</v>
      </c>
      <c r="Q197">
        <v>0</v>
      </c>
      <c r="R197">
        <v>1</v>
      </c>
      <c r="S197">
        <v>1</v>
      </c>
      <c r="T197">
        <v>0</v>
      </c>
      <c r="U197">
        <v>0</v>
      </c>
      <c r="V197">
        <v>0</v>
      </c>
      <c r="W197">
        <v>0</v>
      </c>
      <c r="X197">
        <v>0</v>
      </c>
      <c r="Y197">
        <v>0</v>
      </c>
      <c r="Z197">
        <v>0</v>
      </c>
      <c r="AA197">
        <v>1</v>
      </c>
      <c r="AB197">
        <v>0</v>
      </c>
      <c r="AC197">
        <v>1</v>
      </c>
      <c r="AD197">
        <v>1</v>
      </c>
      <c r="AE197">
        <v>0</v>
      </c>
      <c r="AF197">
        <v>0</v>
      </c>
      <c r="AG197">
        <v>0</v>
      </c>
      <c r="AH197">
        <v>1</v>
      </c>
      <c r="AI197">
        <v>0</v>
      </c>
      <c r="AJ197">
        <v>0</v>
      </c>
      <c r="AK197">
        <v>0</v>
      </c>
      <c r="AL197">
        <v>0</v>
      </c>
      <c r="AM197">
        <v>0</v>
      </c>
      <c r="AN197">
        <v>1</v>
      </c>
      <c r="AO197">
        <v>0</v>
      </c>
      <c r="AP197">
        <v>0</v>
      </c>
      <c r="AQ197">
        <v>0</v>
      </c>
      <c r="AR197">
        <v>0</v>
      </c>
      <c r="AS197">
        <v>1</v>
      </c>
      <c r="AT197">
        <v>1</v>
      </c>
      <c r="AU197">
        <v>0</v>
      </c>
      <c r="AV197">
        <v>0</v>
      </c>
      <c r="AW197">
        <v>0</v>
      </c>
      <c r="AX197">
        <v>0</v>
      </c>
      <c r="AY197">
        <v>0</v>
      </c>
      <c r="AZ197">
        <v>0</v>
      </c>
      <c r="BA197">
        <v>0</v>
      </c>
      <c r="BB197">
        <v>1</v>
      </c>
      <c r="BC197">
        <v>1</v>
      </c>
      <c r="BD197">
        <v>0</v>
      </c>
      <c r="BE197">
        <v>0</v>
      </c>
      <c r="BF197">
        <v>1</v>
      </c>
      <c r="BG197">
        <v>1</v>
      </c>
      <c r="BH197">
        <v>1</v>
      </c>
      <c r="BI197">
        <v>0</v>
      </c>
      <c r="BJ197">
        <v>0</v>
      </c>
      <c r="BK197">
        <v>0</v>
      </c>
      <c r="BL197">
        <v>0</v>
      </c>
      <c r="BM197">
        <v>1</v>
      </c>
      <c r="BN197">
        <v>0</v>
      </c>
      <c r="BO197">
        <v>1</v>
      </c>
      <c r="BP197">
        <v>0</v>
      </c>
      <c r="BQ197">
        <v>0</v>
      </c>
      <c r="BR197">
        <v>0</v>
      </c>
      <c r="BS197">
        <v>0</v>
      </c>
      <c r="BT197">
        <v>0</v>
      </c>
      <c r="BU197">
        <v>0</v>
      </c>
      <c r="BV197">
        <v>0</v>
      </c>
      <c r="BW197">
        <v>1</v>
      </c>
      <c r="BX197">
        <v>0</v>
      </c>
      <c r="BY197">
        <v>0</v>
      </c>
      <c r="BZ197">
        <v>0</v>
      </c>
      <c r="CA197">
        <v>0</v>
      </c>
      <c r="CB197">
        <v>0</v>
      </c>
      <c r="CC197">
        <v>0</v>
      </c>
      <c r="CD197">
        <v>1</v>
      </c>
      <c r="CE197">
        <v>1</v>
      </c>
      <c r="CF197">
        <v>0</v>
      </c>
      <c r="CG197">
        <v>0</v>
      </c>
      <c r="CH197">
        <v>0</v>
      </c>
      <c r="CI197">
        <v>0</v>
      </c>
      <c r="CJ197">
        <v>0</v>
      </c>
      <c r="CK197">
        <v>0</v>
      </c>
      <c r="CL197">
        <v>0</v>
      </c>
      <c r="CM197">
        <v>0</v>
      </c>
      <c r="CN197">
        <v>0</v>
      </c>
      <c r="CO197">
        <v>0</v>
      </c>
      <c r="CP197">
        <v>0</v>
      </c>
      <c r="CQ197">
        <v>0</v>
      </c>
      <c r="CR197">
        <v>1</v>
      </c>
      <c r="CS197">
        <v>1</v>
      </c>
      <c r="CT197">
        <v>1</v>
      </c>
      <c r="CU197">
        <v>1</v>
      </c>
      <c r="CV197">
        <v>0</v>
      </c>
      <c r="CW197">
        <v>0</v>
      </c>
      <c r="CX197">
        <v>0</v>
      </c>
      <c r="CY197">
        <v>0</v>
      </c>
      <c r="CZ197">
        <v>0</v>
      </c>
      <c r="DA197">
        <v>0</v>
      </c>
      <c r="DB197">
        <v>0</v>
      </c>
      <c r="DC197">
        <v>1</v>
      </c>
      <c r="DD197">
        <v>1</v>
      </c>
      <c r="DE197">
        <v>1</v>
      </c>
      <c r="DF197">
        <v>1</v>
      </c>
      <c r="DG197">
        <v>1</v>
      </c>
      <c r="DH197">
        <v>1</v>
      </c>
      <c r="DI197">
        <v>1</v>
      </c>
      <c r="DJ197">
        <v>1</v>
      </c>
      <c r="DK197">
        <v>1</v>
      </c>
      <c r="DL197">
        <v>0</v>
      </c>
      <c r="DM197">
        <v>0</v>
      </c>
      <c r="DN197">
        <v>0</v>
      </c>
      <c r="DO197">
        <v>0</v>
      </c>
      <c r="DP197">
        <v>0</v>
      </c>
      <c r="DQ197">
        <v>1</v>
      </c>
      <c r="DR197">
        <v>1</v>
      </c>
      <c r="DS197">
        <v>0</v>
      </c>
      <c r="DT197">
        <v>1</v>
      </c>
      <c r="DU197">
        <v>0</v>
      </c>
      <c r="DV197">
        <v>0</v>
      </c>
      <c r="DW197">
        <v>0</v>
      </c>
      <c r="DX197">
        <v>0</v>
      </c>
      <c r="DY197">
        <v>0</v>
      </c>
      <c r="DZ197">
        <v>1</v>
      </c>
      <c r="EA197">
        <v>1</v>
      </c>
      <c r="EB197">
        <v>1</v>
      </c>
      <c r="EC197">
        <v>1</v>
      </c>
      <c r="ED197">
        <v>1</v>
      </c>
      <c r="EE197">
        <v>1</v>
      </c>
      <c r="EF197">
        <v>1</v>
      </c>
      <c r="EG197">
        <v>1</v>
      </c>
      <c r="EH197">
        <v>0</v>
      </c>
      <c r="EI197">
        <v>1</v>
      </c>
      <c r="EJ197">
        <v>0</v>
      </c>
      <c r="EK197">
        <v>0</v>
      </c>
      <c r="EL197">
        <v>1</v>
      </c>
      <c r="EM197">
        <v>0</v>
      </c>
      <c r="EN197">
        <v>0</v>
      </c>
      <c r="EO197">
        <v>1</v>
      </c>
      <c r="EP197">
        <v>0</v>
      </c>
      <c r="EQ197">
        <v>0</v>
      </c>
      <c r="ER197">
        <v>0</v>
      </c>
      <c r="ES197">
        <v>0</v>
      </c>
      <c r="ET197">
        <v>0</v>
      </c>
      <c r="EU197">
        <v>0</v>
      </c>
      <c r="EV197">
        <v>0</v>
      </c>
      <c r="EW197">
        <v>1</v>
      </c>
      <c r="EX197">
        <v>1</v>
      </c>
      <c r="EY197">
        <v>0</v>
      </c>
      <c r="EZ197">
        <v>0</v>
      </c>
      <c r="FA197">
        <v>1</v>
      </c>
      <c r="FB197">
        <v>0</v>
      </c>
      <c r="FC197">
        <v>1</v>
      </c>
      <c r="FD197">
        <v>1</v>
      </c>
      <c r="FE197">
        <v>0</v>
      </c>
      <c r="FF197">
        <v>1</v>
      </c>
      <c r="FG197">
        <v>0</v>
      </c>
      <c r="FH197">
        <v>0</v>
      </c>
      <c r="FI197">
        <v>0</v>
      </c>
      <c r="FJ197">
        <v>0</v>
      </c>
      <c r="FK197">
        <v>1</v>
      </c>
      <c r="FL197">
        <v>1</v>
      </c>
      <c r="FM197">
        <v>0</v>
      </c>
      <c r="FN197">
        <v>0</v>
      </c>
      <c r="FO197">
        <v>1</v>
      </c>
      <c r="FP197">
        <v>1</v>
      </c>
      <c r="FQ197">
        <v>1</v>
      </c>
      <c r="FR197">
        <v>0</v>
      </c>
      <c r="FS197">
        <v>0</v>
      </c>
      <c r="FT197">
        <v>0</v>
      </c>
      <c r="FU197">
        <v>1</v>
      </c>
      <c r="FV197">
        <v>1</v>
      </c>
      <c r="FW197">
        <v>0</v>
      </c>
      <c r="FX197">
        <v>1</v>
      </c>
      <c r="FY197">
        <v>0</v>
      </c>
      <c r="FZ197">
        <v>0</v>
      </c>
      <c r="GA197">
        <v>1</v>
      </c>
      <c r="GB197">
        <v>1</v>
      </c>
      <c r="GC197">
        <v>0</v>
      </c>
      <c r="GD197">
        <v>0</v>
      </c>
      <c r="GE197">
        <v>0</v>
      </c>
      <c r="GF197">
        <v>1</v>
      </c>
      <c r="GG197">
        <v>0</v>
      </c>
      <c r="GH197">
        <v>0</v>
      </c>
      <c r="GI197">
        <v>0</v>
      </c>
      <c r="GJ197">
        <v>0</v>
      </c>
      <c r="GK197">
        <v>0</v>
      </c>
      <c r="GL197">
        <v>0</v>
      </c>
      <c r="GM197">
        <v>1</v>
      </c>
      <c r="GN197">
        <v>1</v>
      </c>
      <c r="GO197">
        <v>0</v>
      </c>
      <c r="GP197">
        <v>0</v>
      </c>
      <c r="GQ197">
        <v>0</v>
      </c>
      <c r="GR197">
        <v>0</v>
      </c>
      <c r="GS197">
        <v>0</v>
      </c>
      <c r="GT197">
        <v>0</v>
      </c>
      <c r="GU197">
        <v>0</v>
      </c>
      <c r="GV197">
        <v>0</v>
      </c>
      <c r="GW197">
        <v>0</v>
      </c>
      <c r="GX197">
        <v>0</v>
      </c>
      <c r="GY197">
        <v>0</v>
      </c>
      <c r="GZ197">
        <v>0</v>
      </c>
      <c r="HA197">
        <v>1</v>
      </c>
      <c r="HB197">
        <v>1</v>
      </c>
      <c r="HC197">
        <v>1</v>
      </c>
      <c r="HD197">
        <v>1</v>
      </c>
      <c r="HE197">
        <v>0</v>
      </c>
      <c r="HF197">
        <v>0</v>
      </c>
      <c r="HG197">
        <v>0</v>
      </c>
      <c r="HH197">
        <v>0</v>
      </c>
      <c r="HI197">
        <v>0</v>
      </c>
      <c r="HJ197">
        <v>0</v>
      </c>
      <c r="HK197">
        <v>0</v>
      </c>
      <c r="HL197">
        <v>1</v>
      </c>
      <c r="HM197">
        <v>1</v>
      </c>
      <c r="HN197">
        <v>0</v>
      </c>
    </row>
    <row r="198" spans="1:222" x14ac:dyDescent="0.35">
      <c r="A198" t="s">
        <v>257</v>
      </c>
      <c r="B198" s="1">
        <v>43456</v>
      </c>
      <c r="C198" s="1">
        <v>43456</v>
      </c>
      <c r="D198">
        <v>2</v>
      </c>
      <c r="E198">
        <v>0</v>
      </c>
      <c r="F198">
        <v>1</v>
      </c>
      <c r="G198">
        <v>1</v>
      </c>
      <c r="H198">
        <v>1</v>
      </c>
      <c r="I198">
        <v>1</v>
      </c>
      <c r="J198">
        <v>1</v>
      </c>
      <c r="K198">
        <v>0</v>
      </c>
      <c r="L198">
        <v>1</v>
      </c>
      <c r="M198">
        <v>0</v>
      </c>
      <c r="N198">
        <v>0</v>
      </c>
      <c r="O198">
        <v>0</v>
      </c>
      <c r="P198">
        <v>0</v>
      </c>
      <c r="Q198">
        <v>0</v>
      </c>
      <c r="R198">
        <v>1</v>
      </c>
      <c r="S198">
        <v>1</v>
      </c>
      <c r="T198">
        <v>0</v>
      </c>
      <c r="U198">
        <v>0</v>
      </c>
      <c r="V198">
        <v>0</v>
      </c>
      <c r="W198">
        <v>0</v>
      </c>
      <c r="X198">
        <v>0</v>
      </c>
      <c r="Y198">
        <v>0</v>
      </c>
      <c r="Z198">
        <v>0</v>
      </c>
      <c r="AA198">
        <v>1</v>
      </c>
      <c r="AB198">
        <v>0</v>
      </c>
      <c r="AC198">
        <v>1</v>
      </c>
      <c r="AD198">
        <v>1</v>
      </c>
      <c r="AE198">
        <v>0</v>
      </c>
      <c r="AF198">
        <v>0</v>
      </c>
      <c r="AG198">
        <v>0</v>
      </c>
      <c r="AH198">
        <v>1</v>
      </c>
      <c r="AI198">
        <v>0</v>
      </c>
      <c r="AJ198">
        <v>0</v>
      </c>
      <c r="AK198">
        <v>0</v>
      </c>
      <c r="AL198">
        <v>0</v>
      </c>
      <c r="AM198">
        <v>0</v>
      </c>
      <c r="AN198">
        <v>1</v>
      </c>
      <c r="AO198">
        <v>0</v>
      </c>
      <c r="AP198">
        <v>0</v>
      </c>
      <c r="AQ198">
        <v>0</v>
      </c>
      <c r="AR198">
        <v>0</v>
      </c>
      <c r="AS198">
        <v>1</v>
      </c>
      <c r="AT198">
        <v>1</v>
      </c>
      <c r="AU198">
        <v>0</v>
      </c>
      <c r="AV198">
        <v>0</v>
      </c>
      <c r="AW198">
        <v>0</v>
      </c>
      <c r="AX198">
        <v>0</v>
      </c>
      <c r="AY198">
        <v>0</v>
      </c>
      <c r="AZ198">
        <v>0</v>
      </c>
      <c r="BA198">
        <v>0</v>
      </c>
      <c r="BB198">
        <v>1</v>
      </c>
      <c r="BC198">
        <v>1</v>
      </c>
      <c r="BD198">
        <v>0</v>
      </c>
      <c r="BE198">
        <v>0</v>
      </c>
      <c r="BF198">
        <v>1</v>
      </c>
      <c r="BG198">
        <v>1</v>
      </c>
      <c r="BH198">
        <v>1</v>
      </c>
      <c r="BI198">
        <v>0</v>
      </c>
      <c r="BJ198">
        <v>0</v>
      </c>
      <c r="BK198">
        <v>0</v>
      </c>
      <c r="BL198">
        <v>0</v>
      </c>
      <c r="BM198">
        <v>1</v>
      </c>
      <c r="BN198">
        <v>0</v>
      </c>
      <c r="BO198">
        <v>1</v>
      </c>
      <c r="BP198">
        <v>0</v>
      </c>
      <c r="BQ198">
        <v>0</v>
      </c>
      <c r="BR198">
        <v>0</v>
      </c>
      <c r="BS198">
        <v>0</v>
      </c>
      <c r="BT198">
        <v>0</v>
      </c>
      <c r="BU198">
        <v>0</v>
      </c>
      <c r="BV198">
        <v>0</v>
      </c>
      <c r="BW198">
        <v>1</v>
      </c>
      <c r="BX198">
        <v>0</v>
      </c>
      <c r="BY198">
        <v>0</v>
      </c>
      <c r="BZ198">
        <v>0</v>
      </c>
      <c r="CA198">
        <v>0</v>
      </c>
      <c r="CB198">
        <v>0</v>
      </c>
      <c r="CC198">
        <v>0</v>
      </c>
      <c r="CD198">
        <v>1</v>
      </c>
      <c r="CE198">
        <v>1</v>
      </c>
      <c r="CF198">
        <v>0</v>
      </c>
      <c r="CG198">
        <v>0</v>
      </c>
      <c r="CH198">
        <v>0</v>
      </c>
      <c r="CI198">
        <v>0</v>
      </c>
      <c r="CJ198">
        <v>0</v>
      </c>
      <c r="CK198">
        <v>0</v>
      </c>
      <c r="CL198">
        <v>0</v>
      </c>
      <c r="CM198">
        <v>0</v>
      </c>
      <c r="CN198">
        <v>0</v>
      </c>
      <c r="CO198">
        <v>0</v>
      </c>
      <c r="CP198">
        <v>0</v>
      </c>
      <c r="CQ198">
        <v>0</v>
      </c>
      <c r="CR198">
        <v>1</v>
      </c>
      <c r="CS198">
        <v>1</v>
      </c>
      <c r="CT198">
        <v>1</v>
      </c>
      <c r="CU198">
        <v>1</v>
      </c>
      <c r="CV198">
        <v>0</v>
      </c>
      <c r="CW198">
        <v>0</v>
      </c>
      <c r="CX198">
        <v>0</v>
      </c>
      <c r="CY198">
        <v>0</v>
      </c>
      <c r="CZ198">
        <v>0</v>
      </c>
      <c r="DA198">
        <v>0</v>
      </c>
      <c r="DB198">
        <v>0</v>
      </c>
      <c r="DC198">
        <v>1</v>
      </c>
      <c r="DD198">
        <v>1</v>
      </c>
      <c r="DE198">
        <v>1</v>
      </c>
      <c r="DF198">
        <v>1</v>
      </c>
      <c r="DG198">
        <v>1</v>
      </c>
      <c r="DH198">
        <v>1</v>
      </c>
      <c r="DI198">
        <v>1</v>
      </c>
      <c r="DJ198">
        <v>1</v>
      </c>
      <c r="DK198">
        <v>1</v>
      </c>
      <c r="DL198">
        <v>0</v>
      </c>
      <c r="DM198">
        <v>0</v>
      </c>
      <c r="DN198">
        <v>0</v>
      </c>
      <c r="DO198">
        <v>0</v>
      </c>
      <c r="DP198">
        <v>0</v>
      </c>
      <c r="DQ198">
        <v>1</v>
      </c>
      <c r="DR198">
        <v>1</v>
      </c>
      <c r="DS198">
        <v>0</v>
      </c>
      <c r="DT198">
        <v>1</v>
      </c>
      <c r="DU198">
        <v>0</v>
      </c>
      <c r="DV198">
        <v>0</v>
      </c>
      <c r="DW198">
        <v>0</v>
      </c>
      <c r="DX198">
        <v>0</v>
      </c>
      <c r="DY198">
        <v>0</v>
      </c>
      <c r="DZ198">
        <v>1</v>
      </c>
      <c r="EA198">
        <v>1</v>
      </c>
      <c r="EB198">
        <v>1</v>
      </c>
      <c r="EC198">
        <v>1</v>
      </c>
      <c r="ED198">
        <v>1</v>
      </c>
      <c r="EE198">
        <v>1</v>
      </c>
      <c r="EF198">
        <v>1</v>
      </c>
      <c r="EG198">
        <v>1</v>
      </c>
      <c r="EH198">
        <v>0</v>
      </c>
      <c r="EI198">
        <v>1</v>
      </c>
      <c r="EJ198">
        <v>0</v>
      </c>
      <c r="EK198">
        <v>0</v>
      </c>
      <c r="EL198">
        <v>1</v>
      </c>
      <c r="EM198">
        <v>0</v>
      </c>
      <c r="EN198">
        <v>0</v>
      </c>
      <c r="EO198">
        <v>1</v>
      </c>
      <c r="EP198">
        <v>0</v>
      </c>
      <c r="EQ198">
        <v>0</v>
      </c>
      <c r="ER198">
        <v>0</v>
      </c>
      <c r="ES198">
        <v>0</v>
      </c>
      <c r="ET198">
        <v>0</v>
      </c>
      <c r="EU198">
        <v>0</v>
      </c>
      <c r="EV198">
        <v>0</v>
      </c>
      <c r="EW198">
        <v>1</v>
      </c>
      <c r="EX198">
        <v>1</v>
      </c>
      <c r="EY198">
        <v>0</v>
      </c>
      <c r="EZ198">
        <v>0</v>
      </c>
      <c r="FA198">
        <v>1</v>
      </c>
      <c r="FB198">
        <v>0</v>
      </c>
      <c r="FC198">
        <v>1</v>
      </c>
      <c r="FD198">
        <v>1</v>
      </c>
      <c r="FE198">
        <v>0</v>
      </c>
      <c r="FF198">
        <v>1</v>
      </c>
      <c r="FG198">
        <v>0</v>
      </c>
      <c r="FH198">
        <v>0</v>
      </c>
      <c r="FI198">
        <v>0</v>
      </c>
      <c r="FJ198">
        <v>0</v>
      </c>
      <c r="FK198">
        <v>1</v>
      </c>
      <c r="FL198">
        <v>1</v>
      </c>
      <c r="FM198">
        <v>0</v>
      </c>
      <c r="FN198">
        <v>0</v>
      </c>
      <c r="FO198">
        <v>1</v>
      </c>
      <c r="FP198">
        <v>1</v>
      </c>
      <c r="FQ198">
        <v>1</v>
      </c>
      <c r="FR198">
        <v>0</v>
      </c>
      <c r="FS198">
        <v>0</v>
      </c>
      <c r="FT198">
        <v>0</v>
      </c>
      <c r="FU198">
        <v>1</v>
      </c>
      <c r="FV198">
        <v>1</v>
      </c>
      <c r="FW198">
        <v>0</v>
      </c>
      <c r="FX198">
        <v>1</v>
      </c>
      <c r="FY198">
        <v>0</v>
      </c>
      <c r="FZ198">
        <v>0</v>
      </c>
      <c r="GA198">
        <v>1</v>
      </c>
      <c r="GB198">
        <v>1</v>
      </c>
      <c r="GC198">
        <v>0</v>
      </c>
      <c r="GD198">
        <v>0</v>
      </c>
      <c r="GE198">
        <v>0</v>
      </c>
      <c r="GF198">
        <v>1</v>
      </c>
      <c r="GG198">
        <v>0</v>
      </c>
      <c r="GH198">
        <v>0</v>
      </c>
      <c r="GI198">
        <v>0</v>
      </c>
      <c r="GJ198">
        <v>0</v>
      </c>
      <c r="GK198">
        <v>0</v>
      </c>
      <c r="GL198">
        <v>0</v>
      </c>
      <c r="GM198">
        <v>1</v>
      </c>
      <c r="GN198">
        <v>1</v>
      </c>
      <c r="GO198">
        <v>0</v>
      </c>
      <c r="GP198">
        <v>0</v>
      </c>
      <c r="GQ198">
        <v>0</v>
      </c>
      <c r="GR198">
        <v>0</v>
      </c>
      <c r="GS198">
        <v>0</v>
      </c>
      <c r="GT198">
        <v>0</v>
      </c>
      <c r="GU198">
        <v>0</v>
      </c>
      <c r="GV198">
        <v>0</v>
      </c>
      <c r="GW198">
        <v>0</v>
      </c>
      <c r="GX198">
        <v>0</v>
      </c>
      <c r="GY198">
        <v>0</v>
      </c>
      <c r="GZ198">
        <v>0</v>
      </c>
      <c r="HA198">
        <v>1</v>
      </c>
      <c r="HB198">
        <v>1</v>
      </c>
      <c r="HC198">
        <v>1</v>
      </c>
      <c r="HD198">
        <v>1</v>
      </c>
      <c r="HE198">
        <v>0</v>
      </c>
      <c r="HF198">
        <v>0</v>
      </c>
      <c r="HG198">
        <v>0</v>
      </c>
      <c r="HH198">
        <v>0</v>
      </c>
      <c r="HI198">
        <v>0</v>
      </c>
      <c r="HJ198">
        <v>0</v>
      </c>
      <c r="HK198">
        <v>0</v>
      </c>
      <c r="HL198">
        <v>1</v>
      </c>
      <c r="HM198">
        <v>1</v>
      </c>
      <c r="HN198">
        <v>0</v>
      </c>
    </row>
    <row r="199" spans="1:222" x14ac:dyDescent="0.35">
      <c r="A199" t="s">
        <v>257</v>
      </c>
      <c r="B199" s="1">
        <v>43457</v>
      </c>
      <c r="C199" s="1">
        <v>43543</v>
      </c>
      <c r="D199">
        <v>2</v>
      </c>
      <c r="E199">
        <v>0</v>
      </c>
      <c r="F199">
        <v>1</v>
      </c>
      <c r="G199">
        <v>1</v>
      </c>
      <c r="H199">
        <v>1</v>
      </c>
      <c r="I199">
        <v>1</v>
      </c>
      <c r="J199">
        <v>0</v>
      </c>
      <c r="K199">
        <v>0</v>
      </c>
      <c r="L199">
        <v>0</v>
      </c>
      <c r="M199">
        <v>0</v>
      </c>
      <c r="N199">
        <v>1</v>
      </c>
      <c r="O199">
        <v>0</v>
      </c>
      <c r="P199">
        <v>0</v>
      </c>
      <c r="Q199">
        <v>0</v>
      </c>
      <c r="R199">
        <v>1</v>
      </c>
      <c r="S199">
        <v>1</v>
      </c>
      <c r="T199">
        <v>0</v>
      </c>
      <c r="U199">
        <v>0</v>
      </c>
      <c r="V199">
        <v>0</v>
      </c>
      <c r="W199">
        <v>0</v>
      </c>
      <c r="X199">
        <v>0</v>
      </c>
      <c r="Y199">
        <v>0</v>
      </c>
      <c r="Z199">
        <v>0</v>
      </c>
      <c r="AA199">
        <v>1</v>
      </c>
      <c r="AB199">
        <v>0</v>
      </c>
      <c r="AC199">
        <v>1</v>
      </c>
      <c r="AD199">
        <v>1</v>
      </c>
      <c r="AE199">
        <v>0</v>
      </c>
      <c r="AF199">
        <v>0</v>
      </c>
      <c r="AG199">
        <v>0</v>
      </c>
      <c r="AH199">
        <v>1</v>
      </c>
      <c r="AI199">
        <v>0</v>
      </c>
      <c r="AJ199">
        <v>0</v>
      </c>
      <c r="AK199">
        <v>0</v>
      </c>
      <c r="AL199">
        <v>0</v>
      </c>
      <c r="AM199">
        <v>0</v>
      </c>
      <c r="AN199">
        <v>1</v>
      </c>
      <c r="AO199">
        <v>0</v>
      </c>
      <c r="AP199">
        <v>0</v>
      </c>
      <c r="AQ199">
        <v>0</v>
      </c>
      <c r="AR199">
        <v>0</v>
      </c>
      <c r="AS199">
        <v>1</v>
      </c>
      <c r="AT199">
        <v>1</v>
      </c>
      <c r="AU199">
        <v>0</v>
      </c>
      <c r="AV199">
        <v>0</v>
      </c>
      <c r="AW199">
        <v>0</v>
      </c>
      <c r="AX199">
        <v>0</v>
      </c>
      <c r="AY199">
        <v>0</v>
      </c>
      <c r="AZ199">
        <v>0</v>
      </c>
      <c r="BA199">
        <v>0</v>
      </c>
      <c r="BB199">
        <v>1</v>
      </c>
      <c r="BC199">
        <v>1</v>
      </c>
      <c r="BD199">
        <v>0</v>
      </c>
      <c r="BE199">
        <v>1</v>
      </c>
      <c r="BF199">
        <v>1</v>
      </c>
      <c r="BG199">
        <v>1</v>
      </c>
      <c r="BH199">
        <v>0</v>
      </c>
      <c r="BI199">
        <v>0</v>
      </c>
      <c r="BJ199">
        <v>0</v>
      </c>
      <c r="BK199">
        <v>0</v>
      </c>
      <c r="BL199">
        <v>1</v>
      </c>
      <c r="BM199">
        <v>1</v>
      </c>
      <c r="BN199">
        <v>0</v>
      </c>
      <c r="BO199">
        <v>1</v>
      </c>
      <c r="BP199">
        <v>0</v>
      </c>
      <c r="BQ199">
        <v>0</v>
      </c>
      <c r="BR199">
        <v>0</v>
      </c>
      <c r="BS199">
        <v>0</v>
      </c>
      <c r="BT199">
        <v>0</v>
      </c>
      <c r="BU199">
        <v>0</v>
      </c>
      <c r="BV199">
        <v>0</v>
      </c>
      <c r="BW199">
        <v>1</v>
      </c>
      <c r="BX199">
        <v>0</v>
      </c>
      <c r="BY199">
        <v>0</v>
      </c>
      <c r="BZ199">
        <v>0</v>
      </c>
      <c r="CA199">
        <v>0</v>
      </c>
      <c r="CB199">
        <v>0</v>
      </c>
      <c r="CC199">
        <v>0</v>
      </c>
      <c r="CD199">
        <v>1</v>
      </c>
      <c r="CE199">
        <v>1</v>
      </c>
      <c r="CF199">
        <v>0</v>
      </c>
      <c r="CG199">
        <v>0</v>
      </c>
      <c r="CH199">
        <v>0</v>
      </c>
      <c r="CI199">
        <v>0</v>
      </c>
      <c r="CJ199">
        <v>0</v>
      </c>
      <c r="CK199">
        <v>0</v>
      </c>
      <c r="CL199">
        <v>0</v>
      </c>
      <c r="CM199">
        <v>0</v>
      </c>
      <c r="CN199">
        <v>0</v>
      </c>
      <c r="CO199">
        <v>0</v>
      </c>
      <c r="CP199">
        <v>0</v>
      </c>
      <c r="CQ199">
        <v>0</v>
      </c>
      <c r="CR199">
        <v>1</v>
      </c>
      <c r="CS199">
        <v>1</v>
      </c>
      <c r="CT199">
        <v>0</v>
      </c>
      <c r="CU199">
        <v>1</v>
      </c>
      <c r="CV199">
        <v>0</v>
      </c>
      <c r="CW199">
        <v>0</v>
      </c>
      <c r="CX199">
        <v>0</v>
      </c>
      <c r="CY199">
        <v>0</v>
      </c>
      <c r="CZ199">
        <v>0</v>
      </c>
      <c r="DA199">
        <v>0</v>
      </c>
      <c r="DB199">
        <v>0</v>
      </c>
      <c r="DC199">
        <v>1</v>
      </c>
      <c r="DD199">
        <v>1</v>
      </c>
      <c r="DE199">
        <v>1</v>
      </c>
      <c r="DF199">
        <v>1</v>
      </c>
      <c r="DG199">
        <v>1</v>
      </c>
      <c r="DH199">
        <v>1</v>
      </c>
      <c r="DI199">
        <v>1</v>
      </c>
      <c r="DJ199">
        <v>1</v>
      </c>
      <c r="DK199">
        <v>1</v>
      </c>
      <c r="DL199">
        <v>0</v>
      </c>
      <c r="DM199">
        <v>1</v>
      </c>
      <c r="DN199">
        <v>0</v>
      </c>
      <c r="DO199">
        <v>0</v>
      </c>
      <c r="DP199">
        <v>0</v>
      </c>
      <c r="DQ199">
        <v>1</v>
      </c>
      <c r="DR199">
        <v>1</v>
      </c>
      <c r="DS199">
        <v>0</v>
      </c>
      <c r="DT199">
        <v>1</v>
      </c>
      <c r="DU199">
        <v>0</v>
      </c>
      <c r="DV199">
        <v>0</v>
      </c>
      <c r="DW199">
        <v>0</v>
      </c>
      <c r="DX199">
        <v>0</v>
      </c>
      <c r="DY199">
        <v>0</v>
      </c>
      <c r="DZ199">
        <v>1</v>
      </c>
      <c r="EA199">
        <v>1</v>
      </c>
      <c r="EB199">
        <v>1</v>
      </c>
      <c r="EC199">
        <v>1</v>
      </c>
      <c r="ED199">
        <v>1</v>
      </c>
      <c r="EE199">
        <v>1</v>
      </c>
      <c r="EF199">
        <v>1</v>
      </c>
      <c r="EG199">
        <v>1</v>
      </c>
      <c r="EH199">
        <v>0</v>
      </c>
      <c r="EI199">
        <v>1</v>
      </c>
      <c r="EJ199">
        <v>0</v>
      </c>
      <c r="EK199">
        <v>0</v>
      </c>
      <c r="EL199">
        <v>1</v>
      </c>
      <c r="EM199">
        <v>0</v>
      </c>
      <c r="EN199">
        <v>0</v>
      </c>
      <c r="EO199">
        <v>1</v>
      </c>
      <c r="EP199">
        <v>0</v>
      </c>
      <c r="EQ199">
        <v>0</v>
      </c>
      <c r="ER199">
        <v>0</v>
      </c>
      <c r="ES199">
        <v>0</v>
      </c>
      <c r="ET199">
        <v>0</v>
      </c>
      <c r="EU199">
        <v>0</v>
      </c>
      <c r="EV199">
        <v>0</v>
      </c>
      <c r="EW199">
        <v>1</v>
      </c>
      <c r="EX199">
        <v>1</v>
      </c>
      <c r="EY199">
        <v>0</v>
      </c>
      <c r="EZ199">
        <v>0</v>
      </c>
      <c r="FA199">
        <v>1</v>
      </c>
      <c r="FB199">
        <v>0</v>
      </c>
      <c r="FC199">
        <v>1</v>
      </c>
      <c r="FD199">
        <v>1</v>
      </c>
      <c r="FE199">
        <v>0</v>
      </c>
      <c r="FF199">
        <v>1</v>
      </c>
      <c r="FG199">
        <v>0</v>
      </c>
      <c r="FH199">
        <v>0</v>
      </c>
      <c r="FI199">
        <v>0</v>
      </c>
      <c r="FJ199">
        <v>0</v>
      </c>
      <c r="FK199">
        <v>0</v>
      </c>
      <c r="FL199">
        <v>1</v>
      </c>
      <c r="FM199">
        <v>0</v>
      </c>
      <c r="FN199">
        <v>1</v>
      </c>
      <c r="FO199">
        <v>1</v>
      </c>
      <c r="FP199">
        <v>1</v>
      </c>
      <c r="FQ199">
        <v>0</v>
      </c>
      <c r="FR199">
        <v>0</v>
      </c>
      <c r="FS199">
        <v>0</v>
      </c>
      <c r="FT199">
        <v>0</v>
      </c>
      <c r="FU199">
        <v>1</v>
      </c>
      <c r="FV199">
        <v>1</v>
      </c>
      <c r="FW199">
        <v>0</v>
      </c>
      <c r="FX199">
        <v>1</v>
      </c>
      <c r="FY199">
        <v>0</v>
      </c>
      <c r="FZ199">
        <v>0</v>
      </c>
      <c r="GA199">
        <v>1</v>
      </c>
      <c r="GB199">
        <v>1</v>
      </c>
      <c r="GC199">
        <v>0</v>
      </c>
      <c r="GD199">
        <v>0</v>
      </c>
      <c r="GE199">
        <v>0</v>
      </c>
      <c r="GF199">
        <v>1</v>
      </c>
      <c r="GG199">
        <v>0</v>
      </c>
      <c r="GH199">
        <v>0</v>
      </c>
      <c r="GI199">
        <v>0</v>
      </c>
      <c r="GJ199">
        <v>0</v>
      </c>
      <c r="GK199">
        <v>0</v>
      </c>
      <c r="GL199">
        <v>0</v>
      </c>
      <c r="GM199">
        <v>1</v>
      </c>
      <c r="GN199">
        <v>1</v>
      </c>
      <c r="GO199">
        <v>0</v>
      </c>
      <c r="GP199">
        <v>0</v>
      </c>
      <c r="GQ199">
        <v>0</v>
      </c>
      <c r="GR199">
        <v>0</v>
      </c>
      <c r="GS199">
        <v>0</v>
      </c>
      <c r="GT199">
        <v>0</v>
      </c>
      <c r="GU199">
        <v>0</v>
      </c>
      <c r="GV199">
        <v>0</v>
      </c>
      <c r="GW199">
        <v>0</v>
      </c>
      <c r="GX199">
        <v>0</v>
      </c>
      <c r="GY199">
        <v>0</v>
      </c>
      <c r="GZ199">
        <v>0</v>
      </c>
      <c r="HA199">
        <v>1</v>
      </c>
      <c r="HB199">
        <v>1</v>
      </c>
      <c r="HC199">
        <v>0</v>
      </c>
      <c r="HD199">
        <v>1</v>
      </c>
      <c r="HE199">
        <v>0</v>
      </c>
      <c r="HF199">
        <v>0</v>
      </c>
      <c r="HG199">
        <v>0</v>
      </c>
      <c r="HH199">
        <v>0</v>
      </c>
      <c r="HI199">
        <v>0</v>
      </c>
      <c r="HJ199">
        <v>0</v>
      </c>
      <c r="HK199">
        <v>0</v>
      </c>
      <c r="HL199">
        <v>1</v>
      </c>
      <c r="HM199">
        <v>1</v>
      </c>
      <c r="HN199">
        <v>0</v>
      </c>
    </row>
    <row r="200" spans="1:222" x14ac:dyDescent="0.35">
      <c r="A200" t="s">
        <v>257</v>
      </c>
      <c r="B200" s="1">
        <v>43544</v>
      </c>
      <c r="C200" s="1">
        <v>43656</v>
      </c>
      <c r="D200">
        <v>2</v>
      </c>
      <c r="E200">
        <v>0</v>
      </c>
      <c r="F200">
        <v>1</v>
      </c>
      <c r="G200">
        <v>1</v>
      </c>
      <c r="H200">
        <v>1</v>
      </c>
      <c r="I200">
        <v>1</v>
      </c>
      <c r="J200">
        <v>0</v>
      </c>
      <c r="K200">
        <v>0</v>
      </c>
      <c r="L200">
        <v>0</v>
      </c>
      <c r="M200">
        <v>0</v>
      </c>
      <c r="N200">
        <v>1</v>
      </c>
      <c r="O200">
        <v>0</v>
      </c>
      <c r="P200">
        <v>0</v>
      </c>
      <c r="Q200">
        <v>0</v>
      </c>
      <c r="R200">
        <v>1</v>
      </c>
      <c r="S200">
        <v>1</v>
      </c>
      <c r="T200">
        <v>0</v>
      </c>
      <c r="U200">
        <v>0</v>
      </c>
      <c r="V200">
        <v>0</v>
      </c>
      <c r="W200">
        <v>0</v>
      </c>
      <c r="X200">
        <v>0</v>
      </c>
      <c r="Y200">
        <v>0</v>
      </c>
      <c r="Z200">
        <v>0</v>
      </c>
      <c r="AA200">
        <v>1</v>
      </c>
      <c r="AB200">
        <v>0</v>
      </c>
      <c r="AC200">
        <v>1</v>
      </c>
      <c r="AD200">
        <v>1</v>
      </c>
      <c r="AE200">
        <v>0</v>
      </c>
      <c r="AF200">
        <v>0</v>
      </c>
      <c r="AG200">
        <v>0</v>
      </c>
      <c r="AH200">
        <v>1</v>
      </c>
      <c r="AI200">
        <v>0</v>
      </c>
      <c r="AJ200">
        <v>0</v>
      </c>
      <c r="AK200">
        <v>0</v>
      </c>
      <c r="AL200">
        <v>0</v>
      </c>
      <c r="AM200">
        <v>0</v>
      </c>
      <c r="AN200">
        <v>1</v>
      </c>
      <c r="AO200">
        <v>0</v>
      </c>
      <c r="AP200">
        <v>0</v>
      </c>
      <c r="AQ200">
        <v>0</v>
      </c>
      <c r="AR200">
        <v>0</v>
      </c>
      <c r="AS200">
        <v>1</v>
      </c>
      <c r="AT200">
        <v>1</v>
      </c>
      <c r="AU200">
        <v>0</v>
      </c>
      <c r="AV200">
        <v>0</v>
      </c>
      <c r="AW200">
        <v>0</v>
      </c>
      <c r="AX200">
        <v>0</v>
      </c>
      <c r="AY200">
        <v>0</v>
      </c>
      <c r="AZ200">
        <v>0</v>
      </c>
      <c r="BA200">
        <v>0</v>
      </c>
      <c r="BB200">
        <v>1</v>
      </c>
      <c r="BC200">
        <v>1</v>
      </c>
      <c r="BD200">
        <v>0</v>
      </c>
      <c r="BE200">
        <v>1</v>
      </c>
      <c r="BF200">
        <v>1</v>
      </c>
      <c r="BG200">
        <v>1</v>
      </c>
      <c r="BH200">
        <v>0</v>
      </c>
      <c r="BI200">
        <v>0</v>
      </c>
      <c r="BJ200">
        <v>0</v>
      </c>
      <c r="BK200">
        <v>0</v>
      </c>
      <c r="BL200">
        <v>0</v>
      </c>
      <c r="BM200">
        <v>1</v>
      </c>
      <c r="BN200">
        <v>0</v>
      </c>
      <c r="BO200">
        <v>1</v>
      </c>
      <c r="BP200">
        <v>0</v>
      </c>
      <c r="BQ200">
        <v>0</v>
      </c>
      <c r="BR200">
        <v>0</v>
      </c>
      <c r="BS200">
        <v>0</v>
      </c>
      <c r="BT200">
        <v>0</v>
      </c>
      <c r="BU200">
        <v>0</v>
      </c>
      <c r="BV200">
        <v>0</v>
      </c>
      <c r="BW200">
        <v>1</v>
      </c>
      <c r="BX200">
        <v>0</v>
      </c>
      <c r="BY200">
        <v>0</v>
      </c>
      <c r="BZ200">
        <v>0</v>
      </c>
      <c r="CA200">
        <v>0</v>
      </c>
      <c r="CB200">
        <v>0</v>
      </c>
      <c r="CC200">
        <v>0</v>
      </c>
      <c r="CD200">
        <v>1</v>
      </c>
      <c r="CE200">
        <v>1</v>
      </c>
      <c r="CF200">
        <v>0</v>
      </c>
      <c r="CG200">
        <v>0</v>
      </c>
      <c r="CH200">
        <v>0</v>
      </c>
      <c r="CI200">
        <v>0</v>
      </c>
      <c r="CJ200">
        <v>0</v>
      </c>
      <c r="CK200">
        <v>0</v>
      </c>
      <c r="CL200">
        <v>0</v>
      </c>
      <c r="CM200">
        <v>0</v>
      </c>
      <c r="CN200">
        <v>0</v>
      </c>
      <c r="CO200">
        <v>0</v>
      </c>
      <c r="CP200">
        <v>0</v>
      </c>
      <c r="CQ200">
        <v>0</v>
      </c>
      <c r="CR200">
        <v>1</v>
      </c>
      <c r="CS200">
        <v>1</v>
      </c>
      <c r="CT200">
        <v>0</v>
      </c>
      <c r="CU200">
        <v>1</v>
      </c>
      <c r="CV200">
        <v>0</v>
      </c>
      <c r="CW200">
        <v>0</v>
      </c>
      <c r="CX200">
        <v>0</v>
      </c>
      <c r="CY200">
        <v>0</v>
      </c>
      <c r="CZ200">
        <v>0</v>
      </c>
      <c r="DA200">
        <v>0</v>
      </c>
      <c r="DB200">
        <v>0</v>
      </c>
      <c r="DC200">
        <v>1</v>
      </c>
      <c r="DD200">
        <v>1</v>
      </c>
      <c r="DE200">
        <v>1</v>
      </c>
      <c r="DF200">
        <v>1</v>
      </c>
      <c r="DG200">
        <v>1</v>
      </c>
      <c r="DH200">
        <v>1</v>
      </c>
      <c r="DI200">
        <v>1</v>
      </c>
      <c r="DJ200">
        <v>1</v>
      </c>
      <c r="DK200">
        <v>1</v>
      </c>
      <c r="DL200">
        <v>0</v>
      </c>
      <c r="DM200">
        <v>1</v>
      </c>
      <c r="DN200">
        <v>0</v>
      </c>
      <c r="DO200">
        <v>0</v>
      </c>
      <c r="DP200">
        <v>0</v>
      </c>
      <c r="DQ200">
        <v>1</v>
      </c>
      <c r="DR200">
        <v>1</v>
      </c>
      <c r="DS200">
        <v>0</v>
      </c>
      <c r="DT200">
        <v>1</v>
      </c>
      <c r="DU200">
        <v>0</v>
      </c>
      <c r="DV200">
        <v>0</v>
      </c>
      <c r="DW200">
        <v>0</v>
      </c>
      <c r="DX200">
        <v>0</v>
      </c>
      <c r="DY200">
        <v>0</v>
      </c>
      <c r="DZ200">
        <v>1</v>
      </c>
      <c r="EA200">
        <v>1</v>
      </c>
      <c r="EB200">
        <v>1</v>
      </c>
      <c r="EC200">
        <v>1</v>
      </c>
      <c r="ED200">
        <v>1</v>
      </c>
      <c r="EE200">
        <v>1</v>
      </c>
      <c r="EF200">
        <v>1</v>
      </c>
      <c r="EG200">
        <v>1</v>
      </c>
      <c r="EH200">
        <v>0</v>
      </c>
      <c r="EI200">
        <v>1</v>
      </c>
      <c r="EJ200">
        <v>0</v>
      </c>
      <c r="EK200">
        <v>0</v>
      </c>
      <c r="EL200">
        <v>1</v>
      </c>
      <c r="EM200">
        <v>0</v>
      </c>
      <c r="EN200">
        <v>0</v>
      </c>
      <c r="EO200">
        <v>1</v>
      </c>
      <c r="EP200">
        <v>0</v>
      </c>
      <c r="EQ200">
        <v>0</v>
      </c>
      <c r="ER200">
        <v>0</v>
      </c>
      <c r="ES200">
        <v>0</v>
      </c>
      <c r="ET200">
        <v>0</v>
      </c>
      <c r="EU200">
        <v>0</v>
      </c>
      <c r="EV200">
        <v>0</v>
      </c>
      <c r="EW200">
        <v>1</v>
      </c>
      <c r="EX200">
        <v>1</v>
      </c>
      <c r="EY200">
        <v>0</v>
      </c>
      <c r="EZ200">
        <v>0</v>
      </c>
      <c r="FA200">
        <v>1</v>
      </c>
      <c r="FB200">
        <v>0</v>
      </c>
      <c r="FC200">
        <v>1</v>
      </c>
      <c r="FD200">
        <v>1</v>
      </c>
      <c r="FE200">
        <v>0</v>
      </c>
      <c r="FF200">
        <v>1</v>
      </c>
      <c r="FG200">
        <v>0</v>
      </c>
      <c r="FH200">
        <v>0</v>
      </c>
      <c r="FI200">
        <v>0</v>
      </c>
      <c r="FJ200">
        <v>0</v>
      </c>
      <c r="FK200">
        <v>0</v>
      </c>
      <c r="FL200">
        <v>1</v>
      </c>
      <c r="FM200">
        <v>0</v>
      </c>
      <c r="FN200">
        <v>1</v>
      </c>
      <c r="FO200">
        <v>1</v>
      </c>
      <c r="FP200">
        <v>1</v>
      </c>
      <c r="FQ200">
        <v>0</v>
      </c>
      <c r="FR200">
        <v>0</v>
      </c>
      <c r="FS200">
        <v>0</v>
      </c>
      <c r="FT200">
        <v>0</v>
      </c>
      <c r="FU200">
        <v>1</v>
      </c>
      <c r="FV200">
        <v>1</v>
      </c>
      <c r="FW200">
        <v>0</v>
      </c>
      <c r="FX200">
        <v>1</v>
      </c>
      <c r="FY200">
        <v>0</v>
      </c>
      <c r="FZ200">
        <v>0</v>
      </c>
      <c r="GA200">
        <v>1</v>
      </c>
      <c r="GB200">
        <v>1</v>
      </c>
      <c r="GC200">
        <v>0</v>
      </c>
      <c r="GD200">
        <v>0</v>
      </c>
      <c r="GE200">
        <v>0</v>
      </c>
      <c r="GF200">
        <v>1</v>
      </c>
      <c r="GG200">
        <v>0</v>
      </c>
      <c r="GH200">
        <v>0</v>
      </c>
      <c r="GI200">
        <v>0</v>
      </c>
      <c r="GJ200">
        <v>0</v>
      </c>
      <c r="GK200">
        <v>0</v>
      </c>
      <c r="GL200">
        <v>0</v>
      </c>
      <c r="GM200">
        <v>1</v>
      </c>
      <c r="GN200">
        <v>1</v>
      </c>
      <c r="GO200">
        <v>0</v>
      </c>
      <c r="GP200">
        <v>0</v>
      </c>
      <c r="GQ200">
        <v>0</v>
      </c>
      <c r="GR200">
        <v>0</v>
      </c>
      <c r="GS200">
        <v>0</v>
      </c>
      <c r="GT200">
        <v>0</v>
      </c>
      <c r="GU200">
        <v>0</v>
      </c>
      <c r="GV200">
        <v>0</v>
      </c>
      <c r="GW200">
        <v>0</v>
      </c>
      <c r="GX200">
        <v>0</v>
      </c>
      <c r="GY200">
        <v>0</v>
      </c>
      <c r="GZ200">
        <v>0</v>
      </c>
      <c r="HA200">
        <v>1</v>
      </c>
      <c r="HB200">
        <v>1</v>
      </c>
      <c r="HC200">
        <v>0</v>
      </c>
      <c r="HD200">
        <v>1</v>
      </c>
      <c r="HE200">
        <v>0</v>
      </c>
      <c r="HF200">
        <v>0</v>
      </c>
      <c r="HG200">
        <v>0</v>
      </c>
      <c r="HH200">
        <v>0</v>
      </c>
      <c r="HI200">
        <v>0</v>
      </c>
      <c r="HJ200">
        <v>0</v>
      </c>
      <c r="HK200">
        <v>0</v>
      </c>
      <c r="HL200">
        <v>1</v>
      </c>
      <c r="HM200">
        <v>1</v>
      </c>
      <c r="HN200">
        <v>0</v>
      </c>
    </row>
    <row r="201" spans="1:222" x14ac:dyDescent="0.35">
      <c r="A201" t="s">
        <v>257</v>
      </c>
      <c r="B201" s="1">
        <v>43657</v>
      </c>
      <c r="C201" s="1">
        <v>43675</v>
      </c>
      <c r="D201">
        <v>2</v>
      </c>
      <c r="E201">
        <v>0</v>
      </c>
      <c r="F201">
        <v>1</v>
      </c>
      <c r="G201">
        <v>1</v>
      </c>
      <c r="H201">
        <v>1</v>
      </c>
      <c r="I201">
        <v>1</v>
      </c>
      <c r="J201">
        <v>0</v>
      </c>
      <c r="K201">
        <v>0</v>
      </c>
      <c r="L201">
        <v>0</v>
      </c>
      <c r="M201">
        <v>0</v>
      </c>
      <c r="N201">
        <v>1</v>
      </c>
      <c r="O201">
        <v>0</v>
      </c>
      <c r="P201">
        <v>0</v>
      </c>
      <c r="Q201">
        <v>0</v>
      </c>
      <c r="R201">
        <v>1</v>
      </c>
      <c r="S201">
        <v>1</v>
      </c>
      <c r="T201">
        <v>0</v>
      </c>
      <c r="U201">
        <v>0</v>
      </c>
      <c r="V201">
        <v>0</v>
      </c>
      <c r="W201">
        <v>0</v>
      </c>
      <c r="X201">
        <v>0</v>
      </c>
      <c r="Y201">
        <v>0</v>
      </c>
      <c r="Z201">
        <v>0</v>
      </c>
      <c r="AA201">
        <v>1</v>
      </c>
      <c r="AB201">
        <v>0</v>
      </c>
      <c r="AC201">
        <v>1</v>
      </c>
      <c r="AD201">
        <v>1</v>
      </c>
      <c r="AE201">
        <v>0</v>
      </c>
      <c r="AF201">
        <v>0</v>
      </c>
      <c r="AG201">
        <v>0</v>
      </c>
      <c r="AH201">
        <v>1</v>
      </c>
      <c r="AI201">
        <v>0</v>
      </c>
      <c r="AJ201">
        <v>0</v>
      </c>
      <c r="AK201">
        <v>0</v>
      </c>
      <c r="AL201">
        <v>0</v>
      </c>
      <c r="AM201">
        <v>0</v>
      </c>
      <c r="AN201">
        <v>1</v>
      </c>
      <c r="AO201">
        <v>0</v>
      </c>
      <c r="AP201">
        <v>0</v>
      </c>
      <c r="AQ201">
        <v>0</v>
      </c>
      <c r="AR201">
        <v>0</v>
      </c>
      <c r="AS201">
        <v>1</v>
      </c>
      <c r="AT201">
        <v>1</v>
      </c>
      <c r="AU201">
        <v>0</v>
      </c>
      <c r="AV201">
        <v>0</v>
      </c>
      <c r="AW201">
        <v>0</v>
      </c>
      <c r="AX201">
        <v>0</v>
      </c>
      <c r="AY201">
        <v>0</v>
      </c>
      <c r="AZ201">
        <v>0</v>
      </c>
      <c r="BA201">
        <v>0</v>
      </c>
      <c r="BB201">
        <v>1</v>
      </c>
      <c r="BC201">
        <v>1</v>
      </c>
      <c r="BD201">
        <v>0</v>
      </c>
      <c r="BE201">
        <v>1</v>
      </c>
      <c r="BF201">
        <v>1</v>
      </c>
      <c r="BG201">
        <v>1</v>
      </c>
      <c r="BH201">
        <v>0</v>
      </c>
      <c r="BI201">
        <v>0</v>
      </c>
      <c r="BJ201">
        <v>0</v>
      </c>
      <c r="BK201">
        <v>0</v>
      </c>
      <c r="BL201">
        <v>1</v>
      </c>
      <c r="BM201">
        <v>1</v>
      </c>
      <c r="BN201">
        <v>0</v>
      </c>
      <c r="BO201">
        <v>1</v>
      </c>
      <c r="BP201">
        <v>0</v>
      </c>
      <c r="BQ201">
        <v>0</v>
      </c>
      <c r="BR201">
        <v>0</v>
      </c>
      <c r="BS201">
        <v>0</v>
      </c>
      <c r="BT201">
        <v>0</v>
      </c>
      <c r="BU201">
        <v>0</v>
      </c>
      <c r="BV201">
        <v>0</v>
      </c>
      <c r="BW201">
        <v>1</v>
      </c>
      <c r="BX201">
        <v>0</v>
      </c>
      <c r="BY201">
        <v>0</v>
      </c>
      <c r="BZ201">
        <v>0</v>
      </c>
      <c r="CA201">
        <v>0</v>
      </c>
      <c r="CB201">
        <v>0</v>
      </c>
      <c r="CC201">
        <v>0</v>
      </c>
      <c r="CD201">
        <v>1</v>
      </c>
      <c r="CE201">
        <v>1</v>
      </c>
      <c r="CF201">
        <v>0</v>
      </c>
      <c r="CG201">
        <v>0</v>
      </c>
      <c r="CH201">
        <v>0</v>
      </c>
      <c r="CI201">
        <v>0</v>
      </c>
      <c r="CJ201">
        <v>0</v>
      </c>
      <c r="CK201">
        <v>0</v>
      </c>
      <c r="CL201">
        <v>0</v>
      </c>
      <c r="CM201">
        <v>0</v>
      </c>
      <c r="CN201">
        <v>0</v>
      </c>
      <c r="CO201">
        <v>0</v>
      </c>
      <c r="CP201">
        <v>0</v>
      </c>
      <c r="CQ201">
        <v>0</v>
      </c>
      <c r="CR201">
        <v>1</v>
      </c>
      <c r="CS201">
        <v>1</v>
      </c>
      <c r="CT201">
        <v>0</v>
      </c>
      <c r="CU201">
        <v>1</v>
      </c>
      <c r="CV201">
        <v>0</v>
      </c>
      <c r="CW201">
        <v>0</v>
      </c>
      <c r="CX201">
        <v>0</v>
      </c>
      <c r="CY201">
        <v>0</v>
      </c>
      <c r="CZ201">
        <v>0</v>
      </c>
      <c r="DA201">
        <v>0</v>
      </c>
      <c r="DB201">
        <v>0</v>
      </c>
      <c r="DC201">
        <v>1</v>
      </c>
      <c r="DD201">
        <v>1</v>
      </c>
      <c r="DE201">
        <v>1</v>
      </c>
      <c r="DF201">
        <v>1</v>
      </c>
      <c r="DG201">
        <v>1</v>
      </c>
      <c r="DH201">
        <v>1</v>
      </c>
      <c r="DI201">
        <v>1</v>
      </c>
      <c r="DJ201">
        <v>1</v>
      </c>
      <c r="DK201">
        <v>1</v>
      </c>
      <c r="DL201">
        <v>0</v>
      </c>
      <c r="DM201">
        <v>1</v>
      </c>
      <c r="DN201">
        <v>0</v>
      </c>
      <c r="DO201">
        <v>0</v>
      </c>
      <c r="DP201">
        <v>0</v>
      </c>
      <c r="DQ201">
        <v>1</v>
      </c>
      <c r="DR201">
        <v>1</v>
      </c>
      <c r="DS201">
        <v>0</v>
      </c>
      <c r="DT201">
        <v>1</v>
      </c>
      <c r="DU201">
        <v>0</v>
      </c>
      <c r="DV201">
        <v>0</v>
      </c>
      <c r="DW201">
        <v>0</v>
      </c>
      <c r="DX201">
        <v>0</v>
      </c>
      <c r="DY201">
        <v>0</v>
      </c>
      <c r="DZ201">
        <v>1</v>
      </c>
      <c r="EA201">
        <v>1</v>
      </c>
      <c r="EB201">
        <v>1</v>
      </c>
      <c r="EC201">
        <v>1</v>
      </c>
      <c r="ED201">
        <v>1</v>
      </c>
      <c r="EE201">
        <v>1</v>
      </c>
      <c r="EF201">
        <v>1</v>
      </c>
      <c r="EG201">
        <v>1</v>
      </c>
      <c r="EH201">
        <v>0</v>
      </c>
      <c r="EI201">
        <v>1</v>
      </c>
      <c r="EJ201">
        <v>0</v>
      </c>
      <c r="EK201">
        <v>0</v>
      </c>
      <c r="EL201">
        <v>1</v>
      </c>
      <c r="EM201">
        <v>0</v>
      </c>
      <c r="EN201">
        <v>0</v>
      </c>
      <c r="EO201">
        <v>1</v>
      </c>
      <c r="EP201">
        <v>0</v>
      </c>
      <c r="EQ201">
        <v>0</v>
      </c>
      <c r="ER201">
        <v>0</v>
      </c>
      <c r="ES201">
        <v>0</v>
      </c>
      <c r="ET201">
        <v>0</v>
      </c>
      <c r="EU201">
        <v>0</v>
      </c>
      <c r="EV201">
        <v>0</v>
      </c>
      <c r="EW201">
        <v>1</v>
      </c>
      <c r="EX201">
        <v>1</v>
      </c>
      <c r="EY201">
        <v>0</v>
      </c>
      <c r="EZ201">
        <v>0</v>
      </c>
      <c r="FA201">
        <v>1</v>
      </c>
      <c r="FB201">
        <v>0</v>
      </c>
      <c r="FC201">
        <v>1</v>
      </c>
      <c r="FD201">
        <v>1</v>
      </c>
      <c r="FE201">
        <v>0</v>
      </c>
      <c r="FF201">
        <v>1</v>
      </c>
      <c r="FG201">
        <v>0</v>
      </c>
      <c r="FH201">
        <v>0</v>
      </c>
      <c r="FI201">
        <v>0</v>
      </c>
      <c r="FJ201">
        <v>0</v>
      </c>
      <c r="FK201">
        <v>0</v>
      </c>
      <c r="FL201">
        <v>1</v>
      </c>
      <c r="FM201">
        <v>0</v>
      </c>
      <c r="FN201">
        <v>1</v>
      </c>
      <c r="FO201">
        <v>1</v>
      </c>
      <c r="FP201">
        <v>1</v>
      </c>
      <c r="FQ201">
        <v>0</v>
      </c>
      <c r="FR201">
        <v>0</v>
      </c>
      <c r="FS201">
        <v>0</v>
      </c>
      <c r="FT201">
        <v>0</v>
      </c>
      <c r="FU201">
        <v>1</v>
      </c>
      <c r="FV201">
        <v>1</v>
      </c>
      <c r="FW201">
        <v>0</v>
      </c>
      <c r="FX201">
        <v>1</v>
      </c>
      <c r="FY201">
        <v>0</v>
      </c>
      <c r="FZ201">
        <v>0</v>
      </c>
      <c r="GA201">
        <v>1</v>
      </c>
      <c r="GB201">
        <v>1</v>
      </c>
      <c r="GC201">
        <v>0</v>
      </c>
      <c r="GD201">
        <v>0</v>
      </c>
      <c r="GE201">
        <v>0</v>
      </c>
      <c r="GF201">
        <v>1</v>
      </c>
      <c r="GG201">
        <v>0</v>
      </c>
      <c r="GH201">
        <v>0</v>
      </c>
      <c r="GI201">
        <v>0</v>
      </c>
      <c r="GJ201">
        <v>0</v>
      </c>
      <c r="GK201">
        <v>0</v>
      </c>
      <c r="GL201">
        <v>0</v>
      </c>
      <c r="GM201">
        <v>1</v>
      </c>
      <c r="GN201">
        <v>1</v>
      </c>
      <c r="GO201">
        <v>0</v>
      </c>
      <c r="GP201">
        <v>0</v>
      </c>
      <c r="GQ201">
        <v>0</v>
      </c>
      <c r="GR201">
        <v>0</v>
      </c>
      <c r="GS201">
        <v>0</v>
      </c>
      <c r="GT201">
        <v>0</v>
      </c>
      <c r="GU201">
        <v>0</v>
      </c>
      <c r="GV201">
        <v>0</v>
      </c>
      <c r="GW201">
        <v>0</v>
      </c>
      <c r="GX201">
        <v>0</v>
      </c>
      <c r="GY201">
        <v>0</v>
      </c>
      <c r="GZ201">
        <v>0</v>
      </c>
      <c r="HA201">
        <v>1</v>
      </c>
      <c r="HB201">
        <v>1</v>
      </c>
      <c r="HC201">
        <v>0</v>
      </c>
      <c r="HD201">
        <v>1</v>
      </c>
      <c r="HE201">
        <v>0</v>
      </c>
      <c r="HF201">
        <v>0</v>
      </c>
      <c r="HG201">
        <v>0</v>
      </c>
      <c r="HH201">
        <v>0</v>
      </c>
      <c r="HI201">
        <v>0</v>
      </c>
      <c r="HJ201">
        <v>0</v>
      </c>
      <c r="HK201">
        <v>0</v>
      </c>
      <c r="HL201">
        <v>1</v>
      </c>
      <c r="HM201">
        <v>1</v>
      </c>
      <c r="HN201">
        <v>0</v>
      </c>
    </row>
    <row r="202" spans="1:222" x14ac:dyDescent="0.35">
      <c r="A202" t="s">
        <v>257</v>
      </c>
      <c r="B202" s="1">
        <v>43676</v>
      </c>
      <c r="C202" s="1">
        <v>43754</v>
      </c>
      <c r="D202">
        <v>2</v>
      </c>
      <c r="E202">
        <v>0</v>
      </c>
      <c r="F202">
        <v>1</v>
      </c>
      <c r="G202">
        <v>1</v>
      </c>
      <c r="H202">
        <v>1</v>
      </c>
      <c r="I202">
        <v>1</v>
      </c>
      <c r="J202">
        <v>0</v>
      </c>
      <c r="K202">
        <v>0</v>
      </c>
      <c r="L202">
        <v>0</v>
      </c>
      <c r="M202">
        <v>0</v>
      </c>
      <c r="N202">
        <v>1</v>
      </c>
      <c r="O202">
        <v>0</v>
      </c>
      <c r="P202">
        <v>0</v>
      </c>
      <c r="Q202">
        <v>0</v>
      </c>
      <c r="R202">
        <v>1</v>
      </c>
      <c r="S202">
        <v>1</v>
      </c>
      <c r="T202">
        <v>0</v>
      </c>
      <c r="U202">
        <v>0</v>
      </c>
      <c r="V202">
        <v>0</v>
      </c>
      <c r="W202">
        <v>0</v>
      </c>
      <c r="X202">
        <v>0</v>
      </c>
      <c r="Y202">
        <v>0</v>
      </c>
      <c r="Z202">
        <v>0</v>
      </c>
      <c r="AA202">
        <v>1</v>
      </c>
      <c r="AB202">
        <v>0</v>
      </c>
      <c r="AC202">
        <v>1</v>
      </c>
      <c r="AD202">
        <v>1</v>
      </c>
      <c r="AE202">
        <v>0</v>
      </c>
      <c r="AF202">
        <v>0</v>
      </c>
      <c r="AG202">
        <v>0</v>
      </c>
      <c r="AH202">
        <v>1</v>
      </c>
      <c r="AI202">
        <v>0</v>
      </c>
      <c r="AJ202">
        <v>0</v>
      </c>
      <c r="AK202">
        <v>0</v>
      </c>
      <c r="AL202">
        <v>0</v>
      </c>
      <c r="AM202">
        <v>0</v>
      </c>
      <c r="AN202">
        <v>1</v>
      </c>
      <c r="AO202">
        <v>0</v>
      </c>
      <c r="AP202">
        <v>0</v>
      </c>
      <c r="AQ202">
        <v>0</v>
      </c>
      <c r="AR202">
        <v>0</v>
      </c>
      <c r="AS202">
        <v>1</v>
      </c>
      <c r="AT202">
        <v>1</v>
      </c>
      <c r="AU202">
        <v>0</v>
      </c>
      <c r="AV202">
        <v>0</v>
      </c>
      <c r="AW202">
        <v>0</v>
      </c>
      <c r="AX202">
        <v>0</v>
      </c>
      <c r="AY202">
        <v>0</v>
      </c>
      <c r="AZ202">
        <v>0</v>
      </c>
      <c r="BA202">
        <v>0</v>
      </c>
      <c r="BB202">
        <v>1</v>
      </c>
      <c r="BC202">
        <v>1</v>
      </c>
      <c r="BD202">
        <v>0</v>
      </c>
      <c r="BE202">
        <v>1</v>
      </c>
      <c r="BF202">
        <v>1</v>
      </c>
      <c r="BG202">
        <v>1</v>
      </c>
      <c r="BH202">
        <v>0</v>
      </c>
      <c r="BI202">
        <v>0</v>
      </c>
      <c r="BJ202">
        <v>0</v>
      </c>
      <c r="BK202">
        <v>0</v>
      </c>
      <c r="BL202">
        <v>1</v>
      </c>
      <c r="BM202">
        <v>1</v>
      </c>
      <c r="BN202">
        <v>0</v>
      </c>
      <c r="BO202">
        <v>1</v>
      </c>
      <c r="BP202">
        <v>0</v>
      </c>
      <c r="BQ202">
        <v>0</v>
      </c>
      <c r="BR202">
        <v>0</v>
      </c>
      <c r="BS202">
        <v>0</v>
      </c>
      <c r="BT202">
        <v>0</v>
      </c>
      <c r="BU202">
        <v>0</v>
      </c>
      <c r="BV202">
        <v>0</v>
      </c>
      <c r="BW202">
        <v>1</v>
      </c>
      <c r="BX202">
        <v>0</v>
      </c>
      <c r="BY202">
        <v>0</v>
      </c>
      <c r="BZ202">
        <v>0</v>
      </c>
      <c r="CA202">
        <v>0</v>
      </c>
      <c r="CB202">
        <v>0</v>
      </c>
      <c r="CC202">
        <v>0</v>
      </c>
      <c r="CD202">
        <v>1</v>
      </c>
      <c r="CE202">
        <v>1</v>
      </c>
      <c r="CF202">
        <v>0</v>
      </c>
      <c r="CG202">
        <v>0</v>
      </c>
      <c r="CH202">
        <v>0</v>
      </c>
      <c r="CI202">
        <v>0</v>
      </c>
      <c r="CJ202">
        <v>0</v>
      </c>
      <c r="CK202">
        <v>0</v>
      </c>
      <c r="CL202">
        <v>0</v>
      </c>
      <c r="CM202">
        <v>0</v>
      </c>
      <c r="CN202">
        <v>0</v>
      </c>
      <c r="CO202">
        <v>0</v>
      </c>
      <c r="CP202">
        <v>0</v>
      </c>
      <c r="CQ202">
        <v>0</v>
      </c>
      <c r="CR202">
        <v>1</v>
      </c>
      <c r="CS202">
        <v>1</v>
      </c>
      <c r="CT202">
        <v>0</v>
      </c>
      <c r="CU202">
        <v>1</v>
      </c>
      <c r="CV202">
        <v>0</v>
      </c>
      <c r="CW202">
        <v>0</v>
      </c>
      <c r="CX202">
        <v>0</v>
      </c>
      <c r="CY202">
        <v>0</v>
      </c>
      <c r="CZ202">
        <v>0</v>
      </c>
      <c r="DA202">
        <v>0</v>
      </c>
      <c r="DB202">
        <v>0</v>
      </c>
      <c r="DC202">
        <v>1</v>
      </c>
      <c r="DD202">
        <v>1</v>
      </c>
      <c r="DE202">
        <v>1</v>
      </c>
      <c r="DF202">
        <v>1</v>
      </c>
      <c r="DG202">
        <v>1</v>
      </c>
      <c r="DH202">
        <v>1</v>
      </c>
      <c r="DI202">
        <v>1</v>
      </c>
      <c r="DJ202">
        <v>1</v>
      </c>
      <c r="DK202">
        <v>1</v>
      </c>
      <c r="DL202">
        <v>0</v>
      </c>
      <c r="DM202">
        <v>1</v>
      </c>
      <c r="DN202">
        <v>0</v>
      </c>
      <c r="DO202">
        <v>0</v>
      </c>
      <c r="DP202">
        <v>0</v>
      </c>
      <c r="DQ202">
        <v>1</v>
      </c>
      <c r="DR202">
        <v>1</v>
      </c>
      <c r="DS202">
        <v>0</v>
      </c>
      <c r="DT202">
        <v>1</v>
      </c>
      <c r="DU202">
        <v>0</v>
      </c>
      <c r="DV202">
        <v>0</v>
      </c>
      <c r="DW202">
        <v>0</v>
      </c>
      <c r="DX202">
        <v>0</v>
      </c>
      <c r="DY202">
        <v>0</v>
      </c>
      <c r="DZ202">
        <v>1</v>
      </c>
      <c r="EA202">
        <v>1</v>
      </c>
      <c r="EB202">
        <v>1</v>
      </c>
      <c r="EC202">
        <v>1</v>
      </c>
      <c r="ED202">
        <v>1</v>
      </c>
      <c r="EE202">
        <v>1</v>
      </c>
      <c r="EF202">
        <v>1</v>
      </c>
      <c r="EG202">
        <v>1</v>
      </c>
      <c r="EH202">
        <v>0</v>
      </c>
      <c r="EI202">
        <v>1</v>
      </c>
      <c r="EJ202">
        <v>0</v>
      </c>
      <c r="EK202">
        <v>0</v>
      </c>
      <c r="EL202">
        <v>1</v>
      </c>
      <c r="EM202">
        <v>0</v>
      </c>
      <c r="EN202">
        <v>0</v>
      </c>
      <c r="EO202">
        <v>1</v>
      </c>
      <c r="EP202">
        <v>0</v>
      </c>
      <c r="EQ202">
        <v>0</v>
      </c>
      <c r="ER202">
        <v>0</v>
      </c>
      <c r="ES202">
        <v>0</v>
      </c>
      <c r="ET202">
        <v>0</v>
      </c>
      <c r="EU202">
        <v>0</v>
      </c>
      <c r="EV202">
        <v>0</v>
      </c>
      <c r="EW202">
        <v>1</v>
      </c>
      <c r="EX202">
        <v>1</v>
      </c>
      <c r="EY202">
        <v>0</v>
      </c>
      <c r="EZ202">
        <v>0</v>
      </c>
      <c r="FA202">
        <v>1</v>
      </c>
      <c r="FB202">
        <v>0</v>
      </c>
      <c r="FC202">
        <v>1</v>
      </c>
      <c r="FD202">
        <v>1</v>
      </c>
      <c r="FE202">
        <v>0</v>
      </c>
      <c r="FF202">
        <v>1</v>
      </c>
      <c r="FG202">
        <v>0</v>
      </c>
      <c r="FH202">
        <v>0</v>
      </c>
      <c r="FI202">
        <v>0</v>
      </c>
      <c r="FJ202">
        <v>0</v>
      </c>
      <c r="FK202">
        <v>0</v>
      </c>
      <c r="FL202">
        <v>1</v>
      </c>
      <c r="FM202">
        <v>0</v>
      </c>
      <c r="FN202">
        <v>1</v>
      </c>
      <c r="FO202">
        <v>1</v>
      </c>
      <c r="FP202">
        <v>1</v>
      </c>
      <c r="FQ202">
        <v>0</v>
      </c>
      <c r="FR202">
        <v>0</v>
      </c>
      <c r="FS202">
        <v>0</v>
      </c>
      <c r="FT202">
        <v>0</v>
      </c>
      <c r="FU202">
        <v>1</v>
      </c>
      <c r="FV202">
        <v>1</v>
      </c>
      <c r="FW202">
        <v>0</v>
      </c>
      <c r="FX202">
        <v>1</v>
      </c>
      <c r="FY202">
        <v>0</v>
      </c>
      <c r="FZ202">
        <v>0</v>
      </c>
      <c r="GA202">
        <v>1</v>
      </c>
      <c r="GB202">
        <v>1</v>
      </c>
      <c r="GC202">
        <v>0</v>
      </c>
      <c r="GD202">
        <v>0</v>
      </c>
      <c r="GE202">
        <v>0</v>
      </c>
      <c r="GF202">
        <v>1</v>
      </c>
      <c r="GG202">
        <v>0</v>
      </c>
      <c r="GH202">
        <v>0</v>
      </c>
      <c r="GI202">
        <v>0</v>
      </c>
      <c r="GJ202">
        <v>0</v>
      </c>
      <c r="GK202">
        <v>0</v>
      </c>
      <c r="GL202">
        <v>0</v>
      </c>
      <c r="GM202">
        <v>1</v>
      </c>
      <c r="GN202">
        <v>1</v>
      </c>
      <c r="GO202">
        <v>0</v>
      </c>
      <c r="GP202">
        <v>0</v>
      </c>
      <c r="GQ202">
        <v>0</v>
      </c>
      <c r="GR202">
        <v>0</v>
      </c>
      <c r="GS202">
        <v>0</v>
      </c>
      <c r="GT202">
        <v>0</v>
      </c>
      <c r="GU202">
        <v>0</v>
      </c>
      <c r="GV202">
        <v>0</v>
      </c>
      <c r="GW202">
        <v>0</v>
      </c>
      <c r="GX202">
        <v>0</v>
      </c>
      <c r="GY202">
        <v>0</v>
      </c>
      <c r="GZ202">
        <v>0</v>
      </c>
      <c r="HA202">
        <v>1</v>
      </c>
      <c r="HB202">
        <v>1</v>
      </c>
      <c r="HC202">
        <v>0</v>
      </c>
      <c r="HD202">
        <v>1</v>
      </c>
      <c r="HE202">
        <v>0</v>
      </c>
      <c r="HF202">
        <v>0</v>
      </c>
      <c r="HG202">
        <v>0</v>
      </c>
      <c r="HH202">
        <v>0</v>
      </c>
      <c r="HI202">
        <v>0</v>
      </c>
      <c r="HJ202">
        <v>0</v>
      </c>
      <c r="HK202">
        <v>0</v>
      </c>
      <c r="HL202">
        <v>1</v>
      </c>
      <c r="HM202">
        <v>1</v>
      </c>
      <c r="HN202">
        <v>0</v>
      </c>
    </row>
    <row r="203" spans="1:222" x14ac:dyDescent="0.35">
      <c r="A203" t="s">
        <v>257</v>
      </c>
      <c r="B203" s="1">
        <v>43755</v>
      </c>
      <c r="C203" s="1">
        <v>43830</v>
      </c>
      <c r="D203">
        <v>2</v>
      </c>
      <c r="E203">
        <v>0</v>
      </c>
      <c r="F203">
        <v>1</v>
      </c>
      <c r="G203">
        <v>1</v>
      </c>
      <c r="H203">
        <v>1</v>
      </c>
      <c r="I203">
        <v>1</v>
      </c>
      <c r="J203">
        <v>0</v>
      </c>
      <c r="K203">
        <v>0</v>
      </c>
      <c r="L203">
        <v>0</v>
      </c>
      <c r="M203">
        <v>0</v>
      </c>
      <c r="N203">
        <v>1</v>
      </c>
      <c r="O203">
        <v>0</v>
      </c>
      <c r="P203">
        <v>0</v>
      </c>
      <c r="Q203">
        <v>0</v>
      </c>
      <c r="R203">
        <v>1</v>
      </c>
      <c r="S203">
        <v>1</v>
      </c>
      <c r="T203">
        <v>0</v>
      </c>
      <c r="U203">
        <v>0</v>
      </c>
      <c r="V203">
        <v>0</v>
      </c>
      <c r="W203">
        <v>0</v>
      </c>
      <c r="X203">
        <v>0</v>
      </c>
      <c r="Y203">
        <v>0</v>
      </c>
      <c r="Z203">
        <v>0</v>
      </c>
      <c r="AA203">
        <v>1</v>
      </c>
      <c r="AB203">
        <v>0</v>
      </c>
      <c r="AC203">
        <v>1</v>
      </c>
      <c r="AD203">
        <v>1</v>
      </c>
      <c r="AE203">
        <v>0</v>
      </c>
      <c r="AF203">
        <v>0</v>
      </c>
      <c r="AG203">
        <v>0</v>
      </c>
      <c r="AH203">
        <v>1</v>
      </c>
      <c r="AI203">
        <v>0</v>
      </c>
      <c r="AJ203">
        <v>0</v>
      </c>
      <c r="AK203">
        <v>0</v>
      </c>
      <c r="AL203">
        <v>0</v>
      </c>
      <c r="AM203">
        <v>0</v>
      </c>
      <c r="AN203">
        <v>1</v>
      </c>
      <c r="AO203">
        <v>0</v>
      </c>
      <c r="AP203">
        <v>0</v>
      </c>
      <c r="AQ203">
        <v>0</v>
      </c>
      <c r="AR203">
        <v>0</v>
      </c>
      <c r="AS203">
        <v>1</v>
      </c>
      <c r="AT203">
        <v>1</v>
      </c>
      <c r="AU203">
        <v>0</v>
      </c>
      <c r="AV203">
        <v>0</v>
      </c>
      <c r="AW203">
        <v>0</v>
      </c>
      <c r="AX203">
        <v>0</v>
      </c>
      <c r="AY203">
        <v>0</v>
      </c>
      <c r="AZ203">
        <v>0</v>
      </c>
      <c r="BA203">
        <v>0</v>
      </c>
      <c r="BB203">
        <v>1</v>
      </c>
      <c r="BC203">
        <v>1</v>
      </c>
      <c r="BD203">
        <v>0</v>
      </c>
      <c r="BE203">
        <v>1</v>
      </c>
      <c r="BF203">
        <v>1</v>
      </c>
      <c r="BG203">
        <v>1</v>
      </c>
      <c r="BH203">
        <v>0</v>
      </c>
      <c r="BI203">
        <v>0</v>
      </c>
      <c r="BJ203">
        <v>0</v>
      </c>
      <c r="BK203">
        <v>0</v>
      </c>
      <c r="BL203">
        <v>1</v>
      </c>
      <c r="BM203">
        <v>1</v>
      </c>
      <c r="BN203">
        <v>0</v>
      </c>
      <c r="BO203">
        <v>1</v>
      </c>
      <c r="BP203">
        <v>0</v>
      </c>
      <c r="BQ203">
        <v>0</v>
      </c>
      <c r="BR203">
        <v>0</v>
      </c>
      <c r="BS203">
        <v>0</v>
      </c>
      <c r="BT203">
        <v>0</v>
      </c>
      <c r="BU203">
        <v>0</v>
      </c>
      <c r="BV203">
        <v>0</v>
      </c>
      <c r="BW203">
        <v>1</v>
      </c>
      <c r="BX203">
        <v>0</v>
      </c>
      <c r="BY203">
        <v>0</v>
      </c>
      <c r="BZ203">
        <v>0</v>
      </c>
      <c r="CA203">
        <v>0</v>
      </c>
      <c r="CB203">
        <v>0</v>
      </c>
      <c r="CC203">
        <v>0</v>
      </c>
      <c r="CD203">
        <v>1</v>
      </c>
      <c r="CE203">
        <v>1</v>
      </c>
      <c r="CF203">
        <v>0</v>
      </c>
      <c r="CG203">
        <v>0</v>
      </c>
      <c r="CH203">
        <v>0</v>
      </c>
      <c r="CI203">
        <v>0</v>
      </c>
      <c r="CJ203">
        <v>0</v>
      </c>
      <c r="CK203">
        <v>0</v>
      </c>
      <c r="CL203">
        <v>0</v>
      </c>
      <c r="CM203">
        <v>0</v>
      </c>
      <c r="CN203">
        <v>0</v>
      </c>
      <c r="CO203">
        <v>0</v>
      </c>
      <c r="CP203">
        <v>0</v>
      </c>
      <c r="CQ203">
        <v>0</v>
      </c>
      <c r="CR203">
        <v>1</v>
      </c>
      <c r="CS203">
        <v>1</v>
      </c>
      <c r="CT203">
        <v>0</v>
      </c>
      <c r="CU203">
        <v>1</v>
      </c>
      <c r="CV203">
        <v>0</v>
      </c>
      <c r="CW203">
        <v>0</v>
      </c>
      <c r="CX203">
        <v>0</v>
      </c>
      <c r="CY203">
        <v>0</v>
      </c>
      <c r="CZ203">
        <v>0</v>
      </c>
      <c r="DA203">
        <v>0</v>
      </c>
      <c r="DB203">
        <v>0</v>
      </c>
      <c r="DC203">
        <v>1</v>
      </c>
      <c r="DD203">
        <v>1</v>
      </c>
      <c r="DE203">
        <v>1</v>
      </c>
      <c r="DF203">
        <v>1</v>
      </c>
      <c r="DG203">
        <v>1</v>
      </c>
      <c r="DH203">
        <v>1</v>
      </c>
      <c r="DI203">
        <v>1</v>
      </c>
      <c r="DJ203">
        <v>1</v>
      </c>
      <c r="DK203">
        <v>1</v>
      </c>
      <c r="DL203">
        <v>0</v>
      </c>
      <c r="DM203">
        <v>1</v>
      </c>
      <c r="DN203">
        <v>0</v>
      </c>
      <c r="DO203">
        <v>0</v>
      </c>
      <c r="DP203">
        <v>0</v>
      </c>
      <c r="DQ203">
        <v>1</v>
      </c>
      <c r="DR203">
        <v>1</v>
      </c>
      <c r="DS203">
        <v>0</v>
      </c>
      <c r="DT203">
        <v>1</v>
      </c>
      <c r="DU203">
        <v>0</v>
      </c>
      <c r="DV203">
        <v>0</v>
      </c>
      <c r="DW203">
        <v>0</v>
      </c>
      <c r="DX203">
        <v>0</v>
      </c>
      <c r="DY203">
        <v>0</v>
      </c>
      <c r="DZ203">
        <v>1</v>
      </c>
      <c r="EA203">
        <v>1</v>
      </c>
      <c r="EB203">
        <v>1</v>
      </c>
      <c r="EC203">
        <v>1</v>
      </c>
      <c r="ED203">
        <v>1</v>
      </c>
      <c r="EE203">
        <v>1</v>
      </c>
      <c r="EF203">
        <v>1</v>
      </c>
      <c r="EG203">
        <v>1</v>
      </c>
      <c r="EH203">
        <v>0</v>
      </c>
      <c r="EI203">
        <v>1</v>
      </c>
      <c r="EJ203">
        <v>0</v>
      </c>
      <c r="EK203">
        <v>0</v>
      </c>
      <c r="EL203">
        <v>1</v>
      </c>
      <c r="EM203">
        <v>0</v>
      </c>
      <c r="EN203">
        <v>0</v>
      </c>
      <c r="EO203">
        <v>1</v>
      </c>
      <c r="EP203">
        <v>0</v>
      </c>
      <c r="EQ203">
        <v>0</v>
      </c>
      <c r="ER203">
        <v>0</v>
      </c>
      <c r="ES203">
        <v>0</v>
      </c>
      <c r="ET203">
        <v>0</v>
      </c>
      <c r="EU203">
        <v>0</v>
      </c>
      <c r="EV203">
        <v>0</v>
      </c>
      <c r="EW203">
        <v>1</v>
      </c>
      <c r="EX203">
        <v>1</v>
      </c>
      <c r="EY203">
        <v>0</v>
      </c>
      <c r="EZ203">
        <v>0</v>
      </c>
      <c r="FA203">
        <v>1</v>
      </c>
      <c r="FB203">
        <v>0</v>
      </c>
      <c r="FC203">
        <v>1</v>
      </c>
      <c r="FD203">
        <v>1</v>
      </c>
      <c r="FE203">
        <v>0</v>
      </c>
      <c r="FF203">
        <v>1</v>
      </c>
      <c r="FG203">
        <v>0</v>
      </c>
      <c r="FH203">
        <v>0</v>
      </c>
      <c r="FI203">
        <v>0</v>
      </c>
      <c r="FJ203">
        <v>0</v>
      </c>
      <c r="FK203">
        <v>0</v>
      </c>
      <c r="FL203">
        <v>1</v>
      </c>
      <c r="FM203">
        <v>0</v>
      </c>
      <c r="FN203">
        <v>1</v>
      </c>
      <c r="FO203">
        <v>1</v>
      </c>
      <c r="FP203">
        <v>1</v>
      </c>
      <c r="FQ203">
        <v>0</v>
      </c>
      <c r="FR203">
        <v>0</v>
      </c>
      <c r="FS203">
        <v>0</v>
      </c>
      <c r="FT203">
        <v>0</v>
      </c>
      <c r="FU203">
        <v>1</v>
      </c>
      <c r="FV203">
        <v>1</v>
      </c>
      <c r="FW203">
        <v>0</v>
      </c>
      <c r="FX203">
        <v>1</v>
      </c>
      <c r="FY203">
        <v>0</v>
      </c>
      <c r="FZ203">
        <v>0</v>
      </c>
      <c r="GA203">
        <v>1</v>
      </c>
      <c r="GB203">
        <v>1</v>
      </c>
      <c r="GC203">
        <v>0</v>
      </c>
      <c r="GD203">
        <v>0</v>
      </c>
      <c r="GE203">
        <v>0</v>
      </c>
      <c r="GF203">
        <v>1</v>
      </c>
      <c r="GG203">
        <v>0</v>
      </c>
      <c r="GH203">
        <v>0</v>
      </c>
      <c r="GI203">
        <v>0</v>
      </c>
      <c r="GJ203">
        <v>0</v>
      </c>
      <c r="GK203">
        <v>0</v>
      </c>
      <c r="GL203">
        <v>0</v>
      </c>
      <c r="GM203">
        <v>1</v>
      </c>
      <c r="GN203">
        <v>1</v>
      </c>
      <c r="GO203">
        <v>0</v>
      </c>
      <c r="GP203">
        <v>0</v>
      </c>
      <c r="GQ203">
        <v>0</v>
      </c>
      <c r="GR203">
        <v>0</v>
      </c>
      <c r="GS203">
        <v>0</v>
      </c>
      <c r="GT203">
        <v>0</v>
      </c>
      <c r="GU203">
        <v>0</v>
      </c>
      <c r="GV203">
        <v>0</v>
      </c>
      <c r="GW203">
        <v>0</v>
      </c>
      <c r="GX203">
        <v>0</v>
      </c>
      <c r="GY203">
        <v>0</v>
      </c>
      <c r="GZ203">
        <v>0</v>
      </c>
      <c r="HA203">
        <v>1</v>
      </c>
      <c r="HB203">
        <v>1</v>
      </c>
      <c r="HC203">
        <v>0</v>
      </c>
      <c r="HD203">
        <v>1</v>
      </c>
      <c r="HE203">
        <v>0</v>
      </c>
      <c r="HF203">
        <v>0</v>
      </c>
      <c r="HG203">
        <v>0</v>
      </c>
      <c r="HH203">
        <v>0</v>
      </c>
      <c r="HI203">
        <v>0</v>
      </c>
      <c r="HJ203">
        <v>0</v>
      </c>
      <c r="HK203">
        <v>0</v>
      </c>
      <c r="HL203">
        <v>1</v>
      </c>
      <c r="HM203">
        <v>1</v>
      </c>
      <c r="HN203">
        <v>0</v>
      </c>
    </row>
    <row r="204" spans="1:222" x14ac:dyDescent="0.35">
      <c r="A204" t="s">
        <v>258</v>
      </c>
      <c r="B204" s="1">
        <v>41640</v>
      </c>
      <c r="C204" s="1">
        <v>41943</v>
      </c>
      <c r="D204">
        <v>3</v>
      </c>
      <c r="E204" t="s">
        <v>222</v>
      </c>
      <c r="F204" t="s">
        <v>222</v>
      </c>
      <c r="G204" t="s">
        <v>222</v>
      </c>
      <c r="H204" t="s">
        <v>222</v>
      </c>
      <c r="I204" t="s">
        <v>222</v>
      </c>
      <c r="J204" t="s">
        <v>222</v>
      </c>
      <c r="K204" t="s">
        <v>222</v>
      </c>
      <c r="L204" t="s">
        <v>222</v>
      </c>
      <c r="M204" t="s">
        <v>222</v>
      </c>
      <c r="N204" t="s">
        <v>222</v>
      </c>
      <c r="O204" t="s">
        <v>222</v>
      </c>
      <c r="P204" t="s">
        <v>222</v>
      </c>
      <c r="Q204" t="s">
        <v>222</v>
      </c>
      <c r="R204" t="s">
        <v>222</v>
      </c>
      <c r="S204" t="s">
        <v>222</v>
      </c>
      <c r="T204" t="s">
        <v>222</v>
      </c>
      <c r="U204" t="s">
        <v>222</v>
      </c>
      <c r="V204" t="s">
        <v>222</v>
      </c>
      <c r="W204" t="s">
        <v>222</v>
      </c>
      <c r="X204" t="s">
        <v>222</v>
      </c>
      <c r="Y204" t="s">
        <v>222</v>
      </c>
      <c r="Z204" t="s">
        <v>222</v>
      </c>
      <c r="AA204" t="s">
        <v>222</v>
      </c>
      <c r="AB204" t="s">
        <v>222</v>
      </c>
      <c r="AC204" t="s">
        <v>222</v>
      </c>
      <c r="AD204" t="s">
        <v>222</v>
      </c>
      <c r="AE204" t="s">
        <v>222</v>
      </c>
      <c r="AF204" t="s">
        <v>222</v>
      </c>
      <c r="AG204" t="s">
        <v>222</v>
      </c>
      <c r="AH204" t="s">
        <v>222</v>
      </c>
      <c r="AI204" t="s">
        <v>222</v>
      </c>
      <c r="AJ204" t="s">
        <v>222</v>
      </c>
      <c r="AK204" t="s">
        <v>222</v>
      </c>
      <c r="AL204" t="s">
        <v>222</v>
      </c>
      <c r="AM204" t="s">
        <v>222</v>
      </c>
      <c r="AN204" t="s">
        <v>222</v>
      </c>
      <c r="AO204" t="s">
        <v>222</v>
      </c>
      <c r="AP204" t="s">
        <v>222</v>
      </c>
      <c r="AQ204" t="s">
        <v>222</v>
      </c>
      <c r="AR204" t="s">
        <v>222</v>
      </c>
      <c r="AS204" t="s">
        <v>222</v>
      </c>
      <c r="AT204" t="s">
        <v>222</v>
      </c>
      <c r="AU204" t="s">
        <v>222</v>
      </c>
      <c r="AV204" t="s">
        <v>222</v>
      </c>
      <c r="AW204" t="s">
        <v>222</v>
      </c>
      <c r="AX204" t="s">
        <v>222</v>
      </c>
      <c r="AY204" t="s">
        <v>222</v>
      </c>
      <c r="AZ204" t="s">
        <v>222</v>
      </c>
      <c r="BA204" t="s">
        <v>222</v>
      </c>
      <c r="BB204" t="s">
        <v>222</v>
      </c>
      <c r="BC204" t="s">
        <v>222</v>
      </c>
      <c r="BD204" t="s">
        <v>222</v>
      </c>
      <c r="BE204" t="s">
        <v>222</v>
      </c>
      <c r="BF204" t="s">
        <v>222</v>
      </c>
      <c r="BG204" t="s">
        <v>222</v>
      </c>
      <c r="BH204" t="s">
        <v>222</v>
      </c>
      <c r="BI204" t="s">
        <v>222</v>
      </c>
      <c r="BJ204" t="s">
        <v>222</v>
      </c>
      <c r="BK204" t="s">
        <v>222</v>
      </c>
      <c r="BL204" t="s">
        <v>222</v>
      </c>
      <c r="BM204" t="s">
        <v>222</v>
      </c>
      <c r="BN204" t="s">
        <v>222</v>
      </c>
      <c r="BO204" t="s">
        <v>222</v>
      </c>
      <c r="BP204" t="s">
        <v>222</v>
      </c>
      <c r="BQ204" t="s">
        <v>222</v>
      </c>
      <c r="BR204" t="s">
        <v>222</v>
      </c>
      <c r="BS204" t="s">
        <v>222</v>
      </c>
      <c r="BT204" t="s">
        <v>222</v>
      </c>
      <c r="BU204" t="s">
        <v>222</v>
      </c>
      <c r="BV204" t="s">
        <v>222</v>
      </c>
      <c r="BW204" t="s">
        <v>222</v>
      </c>
      <c r="BX204" t="s">
        <v>222</v>
      </c>
      <c r="BY204" t="s">
        <v>222</v>
      </c>
      <c r="BZ204" t="s">
        <v>222</v>
      </c>
      <c r="CA204" t="s">
        <v>222</v>
      </c>
      <c r="CB204" t="s">
        <v>222</v>
      </c>
      <c r="CC204" t="s">
        <v>222</v>
      </c>
      <c r="CD204" t="s">
        <v>222</v>
      </c>
      <c r="CE204" t="s">
        <v>222</v>
      </c>
      <c r="CF204" t="s">
        <v>222</v>
      </c>
      <c r="CG204" t="s">
        <v>222</v>
      </c>
      <c r="CH204" t="s">
        <v>222</v>
      </c>
      <c r="CI204" t="s">
        <v>222</v>
      </c>
      <c r="CJ204" t="s">
        <v>222</v>
      </c>
      <c r="CK204" t="s">
        <v>222</v>
      </c>
      <c r="CL204" t="s">
        <v>222</v>
      </c>
      <c r="CM204" t="s">
        <v>222</v>
      </c>
      <c r="CN204" t="s">
        <v>222</v>
      </c>
      <c r="CO204" t="s">
        <v>222</v>
      </c>
      <c r="CP204" t="s">
        <v>222</v>
      </c>
      <c r="CQ204" t="s">
        <v>222</v>
      </c>
      <c r="CR204" t="s">
        <v>222</v>
      </c>
      <c r="CS204" t="s">
        <v>222</v>
      </c>
      <c r="CT204" t="s">
        <v>222</v>
      </c>
      <c r="CU204" t="s">
        <v>222</v>
      </c>
      <c r="CV204" t="s">
        <v>222</v>
      </c>
      <c r="CW204" t="s">
        <v>222</v>
      </c>
      <c r="CX204" t="s">
        <v>222</v>
      </c>
      <c r="CY204" t="s">
        <v>222</v>
      </c>
      <c r="CZ204" t="s">
        <v>222</v>
      </c>
      <c r="DA204" t="s">
        <v>222</v>
      </c>
      <c r="DB204" t="s">
        <v>222</v>
      </c>
      <c r="DC204" t="s">
        <v>222</v>
      </c>
      <c r="DD204" t="s">
        <v>222</v>
      </c>
      <c r="DE204" t="s">
        <v>222</v>
      </c>
      <c r="DF204" t="s">
        <v>222</v>
      </c>
      <c r="DG204" t="s">
        <v>222</v>
      </c>
      <c r="DH204" t="s">
        <v>222</v>
      </c>
      <c r="DI204" t="s">
        <v>222</v>
      </c>
      <c r="DJ204" t="s">
        <v>222</v>
      </c>
      <c r="DK204" t="s">
        <v>222</v>
      </c>
      <c r="DL204" t="s">
        <v>222</v>
      </c>
      <c r="DM204" t="s">
        <v>222</v>
      </c>
      <c r="DN204" t="s">
        <v>222</v>
      </c>
      <c r="DO204" t="s">
        <v>222</v>
      </c>
      <c r="DP204" t="s">
        <v>222</v>
      </c>
      <c r="DQ204" t="s">
        <v>222</v>
      </c>
      <c r="DR204" t="s">
        <v>222</v>
      </c>
      <c r="DS204" t="s">
        <v>222</v>
      </c>
      <c r="DT204" t="s">
        <v>222</v>
      </c>
      <c r="DU204" t="s">
        <v>222</v>
      </c>
      <c r="DV204" t="s">
        <v>222</v>
      </c>
      <c r="DW204" t="s">
        <v>222</v>
      </c>
      <c r="DX204" t="s">
        <v>222</v>
      </c>
      <c r="DY204" t="s">
        <v>222</v>
      </c>
      <c r="DZ204" t="s">
        <v>222</v>
      </c>
      <c r="EA204" t="s">
        <v>222</v>
      </c>
      <c r="EB204" t="s">
        <v>222</v>
      </c>
      <c r="EC204" t="s">
        <v>222</v>
      </c>
      <c r="ED204" t="s">
        <v>222</v>
      </c>
      <c r="EE204" t="s">
        <v>222</v>
      </c>
      <c r="EF204" t="s">
        <v>222</v>
      </c>
      <c r="EG204" t="s">
        <v>222</v>
      </c>
      <c r="EH204" t="s">
        <v>222</v>
      </c>
      <c r="EI204" t="s">
        <v>222</v>
      </c>
      <c r="EJ204" t="s">
        <v>222</v>
      </c>
      <c r="EK204" t="s">
        <v>222</v>
      </c>
      <c r="EL204" t="s">
        <v>222</v>
      </c>
      <c r="EM204" t="s">
        <v>222</v>
      </c>
      <c r="EN204" t="s">
        <v>222</v>
      </c>
      <c r="EO204" t="s">
        <v>222</v>
      </c>
      <c r="EP204" t="s">
        <v>222</v>
      </c>
      <c r="EQ204" t="s">
        <v>222</v>
      </c>
      <c r="ER204" t="s">
        <v>222</v>
      </c>
      <c r="ES204" t="s">
        <v>222</v>
      </c>
      <c r="ET204" t="s">
        <v>222</v>
      </c>
      <c r="EU204" t="s">
        <v>222</v>
      </c>
      <c r="EV204" t="s">
        <v>222</v>
      </c>
      <c r="EW204" t="s">
        <v>222</v>
      </c>
      <c r="EX204" t="s">
        <v>222</v>
      </c>
      <c r="EY204" t="s">
        <v>222</v>
      </c>
      <c r="EZ204" t="s">
        <v>222</v>
      </c>
      <c r="FA204" t="s">
        <v>222</v>
      </c>
      <c r="FB204" t="s">
        <v>222</v>
      </c>
      <c r="FC204" t="s">
        <v>222</v>
      </c>
      <c r="FD204" t="s">
        <v>222</v>
      </c>
      <c r="FE204" t="s">
        <v>222</v>
      </c>
      <c r="FF204" t="s">
        <v>222</v>
      </c>
      <c r="FG204" t="s">
        <v>222</v>
      </c>
      <c r="FH204" t="s">
        <v>222</v>
      </c>
      <c r="FI204" t="s">
        <v>222</v>
      </c>
      <c r="FJ204" t="s">
        <v>222</v>
      </c>
      <c r="FK204" t="s">
        <v>222</v>
      </c>
      <c r="FL204" t="s">
        <v>222</v>
      </c>
      <c r="FM204" t="s">
        <v>222</v>
      </c>
      <c r="FN204" t="s">
        <v>222</v>
      </c>
      <c r="FO204" t="s">
        <v>222</v>
      </c>
      <c r="FP204" t="s">
        <v>222</v>
      </c>
      <c r="FQ204" t="s">
        <v>222</v>
      </c>
      <c r="FR204" t="s">
        <v>222</v>
      </c>
      <c r="FS204" t="s">
        <v>222</v>
      </c>
      <c r="FT204" t="s">
        <v>222</v>
      </c>
      <c r="FU204" t="s">
        <v>222</v>
      </c>
      <c r="FV204" t="s">
        <v>222</v>
      </c>
      <c r="FW204" t="s">
        <v>222</v>
      </c>
      <c r="FX204" t="s">
        <v>222</v>
      </c>
      <c r="FY204" t="s">
        <v>222</v>
      </c>
      <c r="FZ204" t="s">
        <v>222</v>
      </c>
      <c r="GA204" t="s">
        <v>222</v>
      </c>
      <c r="GB204" t="s">
        <v>222</v>
      </c>
      <c r="GC204" t="s">
        <v>222</v>
      </c>
      <c r="GD204" t="s">
        <v>222</v>
      </c>
      <c r="GE204" t="s">
        <v>222</v>
      </c>
      <c r="GF204" t="s">
        <v>222</v>
      </c>
      <c r="GG204" t="s">
        <v>222</v>
      </c>
      <c r="GH204" t="s">
        <v>222</v>
      </c>
      <c r="GI204" t="s">
        <v>222</v>
      </c>
      <c r="GJ204" t="s">
        <v>222</v>
      </c>
      <c r="GK204" t="s">
        <v>222</v>
      </c>
      <c r="GL204" t="s">
        <v>222</v>
      </c>
      <c r="GM204" t="s">
        <v>222</v>
      </c>
      <c r="GN204" t="s">
        <v>222</v>
      </c>
      <c r="GO204" t="s">
        <v>222</v>
      </c>
      <c r="GP204" t="s">
        <v>222</v>
      </c>
      <c r="GQ204" t="s">
        <v>222</v>
      </c>
      <c r="GR204" t="s">
        <v>222</v>
      </c>
      <c r="GS204" t="s">
        <v>222</v>
      </c>
      <c r="GT204" t="s">
        <v>222</v>
      </c>
      <c r="GU204" t="s">
        <v>222</v>
      </c>
      <c r="GV204" t="s">
        <v>222</v>
      </c>
      <c r="GW204" t="s">
        <v>222</v>
      </c>
      <c r="GX204" t="s">
        <v>222</v>
      </c>
      <c r="GY204" t="s">
        <v>222</v>
      </c>
      <c r="GZ204" t="s">
        <v>222</v>
      </c>
      <c r="HA204" t="s">
        <v>222</v>
      </c>
      <c r="HB204" t="s">
        <v>222</v>
      </c>
      <c r="HC204" t="s">
        <v>222</v>
      </c>
      <c r="HD204" t="s">
        <v>222</v>
      </c>
      <c r="HE204" t="s">
        <v>222</v>
      </c>
      <c r="HF204" t="s">
        <v>222</v>
      </c>
      <c r="HG204" t="s">
        <v>222</v>
      </c>
      <c r="HH204" t="s">
        <v>222</v>
      </c>
      <c r="HI204" t="s">
        <v>222</v>
      </c>
      <c r="HJ204" t="s">
        <v>222</v>
      </c>
      <c r="HK204" t="s">
        <v>222</v>
      </c>
      <c r="HL204" t="s">
        <v>222</v>
      </c>
      <c r="HM204" t="s">
        <v>222</v>
      </c>
      <c r="HN204" t="s">
        <v>222</v>
      </c>
    </row>
    <row r="205" spans="1:222" x14ac:dyDescent="0.35">
      <c r="A205" t="s">
        <v>258</v>
      </c>
      <c r="B205" s="1">
        <v>41944</v>
      </c>
      <c r="C205" s="1">
        <v>42123</v>
      </c>
      <c r="D205">
        <v>3</v>
      </c>
      <c r="E205" t="s">
        <v>222</v>
      </c>
      <c r="F205" t="s">
        <v>222</v>
      </c>
      <c r="G205" t="s">
        <v>222</v>
      </c>
      <c r="H205" t="s">
        <v>222</v>
      </c>
      <c r="I205" t="s">
        <v>222</v>
      </c>
      <c r="J205" t="s">
        <v>222</v>
      </c>
      <c r="K205" t="s">
        <v>222</v>
      </c>
      <c r="L205" t="s">
        <v>222</v>
      </c>
      <c r="M205" t="s">
        <v>222</v>
      </c>
      <c r="N205" t="s">
        <v>222</v>
      </c>
      <c r="O205" t="s">
        <v>222</v>
      </c>
      <c r="P205" t="s">
        <v>222</v>
      </c>
      <c r="Q205" t="s">
        <v>222</v>
      </c>
      <c r="R205" t="s">
        <v>222</v>
      </c>
      <c r="S205" t="s">
        <v>222</v>
      </c>
      <c r="T205" t="s">
        <v>222</v>
      </c>
      <c r="U205" t="s">
        <v>222</v>
      </c>
      <c r="V205" t="s">
        <v>222</v>
      </c>
      <c r="W205" t="s">
        <v>222</v>
      </c>
      <c r="X205" t="s">
        <v>222</v>
      </c>
      <c r="Y205" t="s">
        <v>222</v>
      </c>
      <c r="Z205" t="s">
        <v>222</v>
      </c>
      <c r="AA205" t="s">
        <v>222</v>
      </c>
      <c r="AB205" t="s">
        <v>222</v>
      </c>
      <c r="AC205" t="s">
        <v>222</v>
      </c>
      <c r="AD205" t="s">
        <v>222</v>
      </c>
      <c r="AE205" t="s">
        <v>222</v>
      </c>
      <c r="AF205" t="s">
        <v>222</v>
      </c>
      <c r="AG205" t="s">
        <v>222</v>
      </c>
      <c r="AH205" t="s">
        <v>222</v>
      </c>
      <c r="AI205" t="s">
        <v>222</v>
      </c>
      <c r="AJ205" t="s">
        <v>222</v>
      </c>
      <c r="AK205" t="s">
        <v>222</v>
      </c>
      <c r="AL205" t="s">
        <v>222</v>
      </c>
      <c r="AM205" t="s">
        <v>222</v>
      </c>
      <c r="AN205" t="s">
        <v>222</v>
      </c>
      <c r="AO205" t="s">
        <v>222</v>
      </c>
      <c r="AP205" t="s">
        <v>222</v>
      </c>
      <c r="AQ205" t="s">
        <v>222</v>
      </c>
      <c r="AR205" t="s">
        <v>222</v>
      </c>
      <c r="AS205" t="s">
        <v>222</v>
      </c>
      <c r="AT205" t="s">
        <v>222</v>
      </c>
      <c r="AU205" t="s">
        <v>222</v>
      </c>
      <c r="AV205" t="s">
        <v>222</v>
      </c>
      <c r="AW205" t="s">
        <v>222</v>
      </c>
      <c r="AX205" t="s">
        <v>222</v>
      </c>
      <c r="AY205" t="s">
        <v>222</v>
      </c>
      <c r="AZ205" t="s">
        <v>222</v>
      </c>
      <c r="BA205" t="s">
        <v>222</v>
      </c>
      <c r="BB205" t="s">
        <v>222</v>
      </c>
      <c r="BC205" t="s">
        <v>222</v>
      </c>
      <c r="BD205" t="s">
        <v>222</v>
      </c>
      <c r="BE205" t="s">
        <v>222</v>
      </c>
      <c r="BF205" t="s">
        <v>222</v>
      </c>
      <c r="BG205" t="s">
        <v>222</v>
      </c>
      <c r="BH205" t="s">
        <v>222</v>
      </c>
      <c r="BI205" t="s">
        <v>222</v>
      </c>
      <c r="BJ205" t="s">
        <v>222</v>
      </c>
      <c r="BK205" t="s">
        <v>222</v>
      </c>
      <c r="BL205" t="s">
        <v>222</v>
      </c>
      <c r="BM205" t="s">
        <v>222</v>
      </c>
      <c r="BN205" t="s">
        <v>222</v>
      </c>
      <c r="BO205" t="s">
        <v>222</v>
      </c>
      <c r="BP205" t="s">
        <v>222</v>
      </c>
      <c r="BQ205" t="s">
        <v>222</v>
      </c>
      <c r="BR205" t="s">
        <v>222</v>
      </c>
      <c r="BS205" t="s">
        <v>222</v>
      </c>
      <c r="BT205" t="s">
        <v>222</v>
      </c>
      <c r="BU205" t="s">
        <v>222</v>
      </c>
      <c r="BV205" t="s">
        <v>222</v>
      </c>
      <c r="BW205" t="s">
        <v>222</v>
      </c>
      <c r="BX205" t="s">
        <v>222</v>
      </c>
      <c r="BY205" t="s">
        <v>222</v>
      </c>
      <c r="BZ205" t="s">
        <v>222</v>
      </c>
      <c r="CA205" t="s">
        <v>222</v>
      </c>
      <c r="CB205" t="s">
        <v>222</v>
      </c>
      <c r="CC205" t="s">
        <v>222</v>
      </c>
      <c r="CD205" t="s">
        <v>222</v>
      </c>
      <c r="CE205" t="s">
        <v>222</v>
      </c>
      <c r="CF205" t="s">
        <v>222</v>
      </c>
      <c r="CG205" t="s">
        <v>222</v>
      </c>
      <c r="CH205" t="s">
        <v>222</v>
      </c>
      <c r="CI205" t="s">
        <v>222</v>
      </c>
      <c r="CJ205" t="s">
        <v>222</v>
      </c>
      <c r="CK205" t="s">
        <v>222</v>
      </c>
      <c r="CL205" t="s">
        <v>222</v>
      </c>
      <c r="CM205" t="s">
        <v>222</v>
      </c>
      <c r="CN205" t="s">
        <v>222</v>
      </c>
      <c r="CO205" t="s">
        <v>222</v>
      </c>
      <c r="CP205" t="s">
        <v>222</v>
      </c>
      <c r="CQ205" t="s">
        <v>222</v>
      </c>
      <c r="CR205" t="s">
        <v>222</v>
      </c>
      <c r="CS205" t="s">
        <v>222</v>
      </c>
      <c r="CT205" t="s">
        <v>222</v>
      </c>
      <c r="CU205" t="s">
        <v>222</v>
      </c>
      <c r="CV205" t="s">
        <v>222</v>
      </c>
      <c r="CW205" t="s">
        <v>222</v>
      </c>
      <c r="CX205" t="s">
        <v>222</v>
      </c>
      <c r="CY205" t="s">
        <v>222</v>
      </c>
      <c r="CZ205" t="s">
        <v>222</v>
      </c>
      <c r="DA205" t="s">
        <v>222</v>
      </c>
      <c r="DB205" t="s">
        <v>222</v>
      </c>
      <c r="DC205" t="s">
        <v>222</v>
      </c>
      <c r="DD205" t="s">
        <v>222</v>
      </c>
      <c r="DE205" t="s">
        <v>222</v>
      </c>
      <c r="DF205" t="s">
        <v>222</v>
      </c>
      <c r="DG205" t="s">
        <v>222</v>
      </c>
      <c r="DH205" t="s">
        <v>222</v>
      </c>
      <c r="DI205" t="s">
        <v>222</v>
      </c>
      <c r="DJ205" t="s">
        <v>222</v>
      </c>
      <c r="DK205" t="s">
        <v>222</v>
      </c>
      <c r="DL205" t="s">
        <v>222</v>
      </c>
      <c r="DM205" t="s">
        <v>222</v>
      </c>
      <c r="DN205" t="s">
        <v>222</v>
      </c>
      <c r="DO205" t="s">
        <v>222</v>
      </c>
      <c r="DP205" t="s">
        <v>222</v>
      </c>
      <c r="DQ205" t="s">
        <v>222</v>
      </c>
      <c r="DR205" t="s">
        <v>222</v>
      </c>
      <c r="DS205" t="s">
        <v>222</v>
      </c>
      <c r="DT205" t="s">
        <v>222</v>
      </c>
      <c r="DU205" t="s">
        <v>222</v>
      </c>
      <c r="DV205" t="s">
        <v>222</v>
      </c>
      <c r="DW205" t="s">
        <v>222</v>
      </c>
      <c r="DX205" t="s">
        <v>222</v>
      </c>
      <c r="DY205" t="s">
        <v>222</v>
      </c>
      <c r="DZ205" t="s">
        <v>222</v>
      </c>
      <c r="EA205" t="s">
        <v>222</v>
      </c>
      <c r="EB205" t="s">
        <v>222</v>
      </c>
      <c r="EC205" t="s">
        <v>222</v>
      </c>
      <c r="ED205" t="s">
        <v>222</v>
      </c>
      <c r="EE205" t="s">
        <v>222</v>
      </c>
      <c r="EF205" t="s">
        <v>222</v>
      </c>
      <c r="EG205" t="s">
        <v>222</v>
      </c>
      <c r="EH205" t="s">
        <v>222</v>
      </c>
      <c r="EI205" t="s">
        <v>222</v>
      </c>
      <c r="EJ205" t="s">
        <v>222</v>
      </c>
      <c r="EK205" t="s">
        <v>222</v>
      </c>
      <c r="EL205" t="s">
        <v>222</v>
      </c>
      <c r="EM205" t="s">
        <v>222</v>
      </c>
      <c r="EN205" t="s">
        <v>222</v>
      </c>
      <c r="EO205" t="s">
        <v>222</v>
      </c>
      <c r="EP205" t="s">
        <v>222</v>
      </c>
      <c r="EQ205" t="s">
        <v>222</v>
      </c>
      <c r="ER205" t="s">
        <v>222</v>
      </c>
      <c r="ES205" t="s">
        <v>222</v>
      </c>
      <c r="ET205" t="s">
        <v>222</v>
      </c>
      <c r="EU205" t="s">
        <v>222</v>
      </c>
      <c r="EV205" t="s">
        <v>222</v>
      </c>
      <c r="EW205" t="s">
        <v>222</v>
      </c>
      <c r="EX205" t="s">
        <v>222</v>
      </c>
      <c r="EY205" t="s">
        <v>222</v>
      </c>
      <c r="EZ205" t="s">
        <v>222</v>
      </c>
      <c r="FA205" t="s">
        <v>222</v>
      </c>
      <c r="FB205" t="s">
        <v>222</v>
      </c>
      <c r="FC205" t="s">
        <v>222</v>
      </c>
      <c r="FD205" t="s">
        <v>222</v>
      </c>
      <c r="FE205" t="s">
        <v>222</v>
      </c>
      <c r="FF205" t="s">
        <v>222</v>
      </c>
      <c r="FG205" t="s">
        <v>222</v>
      </c>
      <c r="FH205" t="s">
        <v>222</v>
      </c>
      <c r="FI205" t="s">
        <v>222</v>
      </c>
      <c r="FJ205" t="s">
        <v>222</v>
      </c>
      <c r="FK205" t="s">
        <v>222</v>
      </c>
      <c r="FL205" t="s">
        <v>222</v>
      </c>
      <c r="FM205" t="s">
        <v>222</v>
      </c>
      <c r="FN205" t="s">
        <v>222</v>
      </c>
      <c r="FO205" t="s">
        <v>222</v>
      </c>
      <c r="FP205" t="s">
        <v>222</v>
      </c>
      <c r="FQ205" t="s">
        <v>222</v>
      </c>
      <c r="FR205" t="s">
        <v>222</v>
      </c>
      <c r="FS205" t="s">
        <v>222</v>
      </c>
      <c r="FT205" t="s">
        <v>222</v>
      </c>
      <c r="FU205" t="s">
        <v>222</v>
      </c>
      <c r="FV205" t="s">
        <v>222</v>
      </c>
      <c r="FW205" t="s">
        <v>222</v>
      </c>
      <c r="FX205" t="s">
        <v>222</v>
      </c>
      <c r="FY205" t="s">
        <v>222</v>
      </c>
      <c r="FZ205" t="s">
        <v>222</v>
      </c>
      <c r="GA205" t="s">
        <v>222</v>
      </c>
      <c r="GB205" t="s">
        <v>222</v>
      </c>
      <c r="GC205" t="s">
        <v>222</v>
      </c>
      <c r="GD205" t="s">
        <v>222</v>
      </c>
      <c r="GE205" t="s">
        <v>222</v>
      </c>
      <c r="GF205" t="s">
        <v>222</v>
      </c>
      <c r="GG205" t="s">
        <v>222</v>
      </c>
      <c r="GH205" t="s">
        <v>222</v>
      </c>
      <c r="GI205" t="s">
        <v>222</v>
      </c>
      <c r="GJ205" t="s">
        <v>222</v>
      </c>
      <c r="GK205" t="s">
        <v>222</v>
      </c>
      <c r="GL205" t="s">
        <v>222</v>
      </c>
      <c r="GM205" t="s">
        <v>222</v>
      </c>
      <c r="GN205" t="s">
        <v>222</v>
      </c>
      <c r="GO205" t="s">
        <v>222</v>
      </c>
      <c r="GP205" t="s">
        <v>222</v>
      </c>
      <c r="GQ205" t="s">
        <v>222</v>
      </c>
      <c r="GR205" t="s">
        <v>222</v>
      </c>
      <c r="GS205" t="s">
        <v>222</v>
      </c>
      <c r="GT205" t="s">
        <v>222</v>
      </c>
      <c r="GU205" t="s">
        <v>222</v>
      </c>
      <c r="GV205" t="s">
        <v>222</v>
      </c>
      <c r="GW205" t="s">
        <v>222</v>
      </c>
      <c r="GX205" t="s">
        <v>222</v>
      </c>
      <c r="GY205" t="s">
        <v>222</v>
      </c>
      <c r="GZ205" t="s">
        <v>222</v>
      </c>
      <c r="HA205" t="s">
        <v>222</v>
      </c>
      <c r="HB205" t="s">
        <v>222</v>
      </c>
      <c r="HC205" t="s">
        <v>222</v>
      </c>
      <c r="HD205" t="s">
        <v>222</v>
      </c>
      <c r="HE205" t="s">
        <v>222</v>
      </c>
      <c r="HF205" t="s">
        <v>222</v>
      </c>
      <c r="HG205" t="s">
        <v>222</v>
      </c>
      <c r="HH205" t="s">
        <v>222</v>
      </c>
      <c r="HI205" t="s">
        <v>222</v>
      </c>
      <c r="HJ205" t="s">
        <v>222</v>
      </c>
      <c r="HK205" t="s">
        <v>222</v>
      </c>
      <c r="HL205" t="s">
        <v>222</v>
      </c>
      <c r="HM205" t="s">
        <v>222</v>
      </c>
      <c r="HN205" t="s">
        <v>222</v>
      </c>
    </row>
    <row r="206" spans="1:222" x14ac:dyDescent="0.35">
      <c r="A206" t="s">
        <v>258</v>
      </c>
      <c r="B206" s="1">
        <v>42124</v>
      </c>
      <c r="C206" s="1">
        <v>42674</v>
      </c>
      <c r="D206">
        <v>3</v>
      </c>
      <c r="E206" t="s">
        <v>222</v>
      </c>
      <c r="F206" t="s">
        <v>222</v>
      </c>
      <c r="G206" t="s">
        <v>222</v>
      </c>
      <c r="H206" t="s">
        <v>222</v>
      </c>
      <c r="I206" t="s">
        <v>222</v>
      </c>
      <c r="J206" t="s">
        <v>222</v>
      </c>
      <c r="K206" t="s">
        <v>222</v>
      </c>
      <c r="L206" t="s">
        <v>222</v>
      </c>
      <c r="M206" t="s">
        <v>222</v>
      </c>
      <c r="N206" t="s">
        <v>222</v>
      </c>
      <c r="O206" t="s">
        <v>222</v>
      </c>
      <c r="P206" t="s">
        <v>222</v>
      </c>
      <c r="Q206" t="s">
        <v>222</v>
      </c>
      <c r="R206" t="s">
        <v>222</v>
      </c>
      <c r="S206" t="s">
        <v>222</v>
      </c>
      <c r="T206" t="s">
        <v>222</v>
      </c>
      <c r="U206" t="s">
        <v>222</v>
      </c>
      <c r="V206" t="s">
        <v>222</v>
      </c>
      <c r="W206" t="s">
        <v>222</v>
      </c>
      <c r="X206" t="s">
        <v>222</v>
      </c>
      <c r="Y206" t="s">
        <v>222</v>
      </c>
      <c r="Z206" t="s">
        <v>222</v>
      </c>
      <c r="AA206" t="s">
        <v>222</v>
      </c>
      <c r="AB206" t="s">
        <v>222</v>
      </c>
      <c r="AC206" t="s">
        <v>222</v>
      </c>
      <c r="AD206" t="s">
        <v>222</v>
      </c>
      <c r="AE206" t="s">
        <v>222</v>
      </c>
      <c r="AF206" t="s">
        <v>222</v>
      </c>
      <c r="AG206" t="s">
        <v>222</v>
      </c>
      <c r="AH206" t="s">
        <v>222</v>
      </c>
      <c r="AI206" t="s">
        <v>222</v>
      </c>
      <c r="AJ206" t="s">
        <v>222</v>
      </c>
      <c r="AK206" t="s">
        <v>222</v>
      </c>
      <c r="AL206" t="s">
        <v>222</v>
      </c>
      <c r="AM206" t="s">
        <v>222</v>
      </c>
      <c r="AN206" t="s">
        <v>222</v>
      </c>
      <c r="AO206" t="s">
        <v>222</v>
      </c>
      <c r="AP206" t="s">
        <v>222</v>
      </c>
      <c r="AQ206" t="s">
        <v>222</v>
      </c>
      <c r="AR206" t="s">
        <v>222</v>
      </c>
      <c r="AS206" t="s">
        <v>222</v>
      </c>
      <c r="AT206" t="s">
        <v>222</v>
      </c>
      <c r="AU206" t="s">
        <v>222</v>
      </c>
      <c r="AV206" t="s">
        <v>222</v>
      </c>
      <c r="AW206" t="s">
        <v>222</v>
      </c>
      <c r="AX206" t="s">
        <v>222</v>
      </c>
      <c r="AY206" t="s">
        <v>222</v>
      </c>
      <c r="AZ206" t="s">
        <v>222</v>
      </c>
      <c r="BA206" t="s">
        <v>222</v>
      </c>
      <c r="BB206" t="s">
        <v>222</v>
      </c>
      <c r="BC206" t="s">
        <v>222</v>
      </c>
      <c r="BD206" t="s">
        <v>222</v>
      </c>
      <c r="BE206" t="s">
        <v>222</v>
      </c>
      <c r="BF206" t="s">
        <v>222</v>
      </c>
      <c r="BG206" t="s">
        <v>222</v>
      </c>
      <c r="BH206" t="s">
        <v>222</v>
      </c>
      <c r="BI206" t="s">
        <v>222</v>
      </c>
      <c r="BJ206" t="s">
        <v>222</v>
      </c>
      <c r="BK206" t="s">
        <v>222</v>
      </c>
      <c r="BL206" t="s">
        <v>222</v>
      </c>
      <c r="BM206" t="s">
        <v>222</v>
      </c>
      <c r="BN206" t="s">
        <v>222</v>
      </c>
      <c r="BO206" t="s">
        <v>222</v>
      </c>
      <c r="BP206" t="s">
        <v>222</v>
      </c>
      <c r="BQ206" t="s">
        <v>222</v>
      </c>
      <c r="BR206" t="s">
        <v>222</v>
      </c>
      <c r="BS206" t="s">
        <v>222</v>
      </c>
      <c r="BT206" t="s">
        <v>222</v>
      </c>
      <c r="BU206" t="s">
        <v>222</v>
      </c>
      <c r="BV206" t="s">
        <v>222</v>
      </c>
      <c r="BW206" t="s">
        <v>222</v>
      </c>
      <c r="BX206" t="s">
        <v>222</v>
      </c>
      <c r="BY206" t="s">
        <v>222</v>
      </c>
      <c r="BZ206" t="s">
        <v>222</v>
      </c>
      <c r="CA206" t="s">
        <v>222</v>
      </c>
      <c r="CB206" t="s">
        <v>222</v>
      </c>
      <c r="CC206" t="s">
        <v>222</v>
      </c>
      <c r="CD206" t="s">
        <v>222</v>
      </c>
      <c r="CE206" t="s">
        <v>222</v>
      </c>
      <c r="CF206" t="s">
        <v>222</v>
      </c>
      <c r="CG206" t="s">
        <v>222</v>
      </c>
      <c r="CH206" t="s">
        <v>222</v>
      </c>
      <c r="CI206" t="s">
        <v>222</v>
      </c>
      <c r="CJ206" t="s">
        <v>222</v>
      </c>
      <c r="CK206" t="s">
        <v>222</v>
      </c>
      <c r="CL206" t="s">
        <v>222</v>
      </c>
      <c r="CM206" t="s">
        <v>222</v>
      </c>
      <c r="CN206" t="s">
        <v>222</v>
      </c>
      <c r="CO206" t="s">
        <v>222</v>
      </c>
      <c r="CP206" t="s">
        <v>222</v>
      </c>
      <c r="CQ206" t="s">
        <v>222</v>
      </c>
      <c r="CR206" t="s">
        <v>222</v>
      </c>
      <c r="CS206" t="s">
        <v>222</v>
      </c>
      <c r="CT206" t="s">
        <v>222</v>
      </c>
      <c r="CU206" t="s">
        <v>222</v>
      </c>
      <c r="CV206" t="s">
        <v>222</v>
      </c>
      <c r="CW206" t="s">
        <v>222</v>
      </c>
      <c r="CX206" t="s">
        <v>222</v>
      </c>
      <c r="CY206" t="s">
        <v>222</v>
      </c>
      <c r="CZ206" t="s">
        <v>222</v>
      </c>
      <c r="DA206" t="s">
        <v>222</v>
      </c>
      <c r="DB206" t="s">
        <v>222</v>
      </c>
      <c r="DC206" t="s">
        <v>222</v>
      </c>
      <c r="DD206" t="s">
        <v>222</v>
      </c>
      <c r="DE206" t="s">
        <v>222</v>
      </c>
      <c r="DF206" t="s">
        <v>222</v>
      </c>
      <c r="DG206" t="s">
        <v>222</v>
      </c>
      <c r="DH206" t="s">
        <v>222</v>
      </c>
      <c r="DI206" t="s">
        <v>222</v>
      </c>
      <c r="DJ206" t="s">
        <v>222</v>
      </c>
      <c r="DK206" t="s">
        <v>222</v>
      </c>
      <c r="DL206" t="s">
        <v>222</v>
      </c>
      <c r="DM206" t="s">
        <v>222</v>
      </c>
      <c r="DN206" t="s">
        <v>222</v>
      </c>
      <c r="DO206" t="s">
        <v>222</v>
      </c>
      <c r="DP206" t="s">
        <v>222</v>
      </c>
      <c r="DQ206" t="s">
        <v>222</v>
      </c>
      <c r="DR206" t="s">
        <v>222</v>
      </c>
      <c r="DS206" t="s">
        <v>222</v>
      </c>
      <c r="DT206" t="s">
        <v>222</v>
      </c>
      <c r="DU206" t="s">
        <v>222</v>
      </c>
      <c r="DV206" t="s">
        <v>222</v>
      </c>
      <c r="DW206" t="s">
        <v>222</v>
      </c>
      <c r="DX206" t="s">
        <v>222</v>
      </c>
      <c r="DY206" t="s">
        <v>222</v>
      </c>
      <c r="DZ206" t="s">
        <v>222</v>
      </c>
      <c r="EA206" t="s">
        <v>222</v>
      </c>
      <c r="EB206" t="s">
        <v>222</v>
      </c>
      <c r="EC206" t="s">
        <v>222</v>
      </c>
      <c r="ED206" t="s">
        <v>222</v>
      </c>
      <c r="EE206" t="s">
        <v>222</v>
      </c>
      <c r="EF206" t="s">
        <v>222</v>
      </c>
      <c r="EG206" t="s">
        <v>222</v>
      </c>
      <c r="EH206" t="s">
        <v>222</v>
      </c>
      <c r="EI206" t="s">
        <v>222</v>
      </c>
      <c r="EJ206" t="s">
        <v>222</v>
      </c>
      <c r="EK206" t="s">
        <v>222</v>
      </c>
      <c r="EL206" t="s">
        <v>222</v>
      </c>
      <c r="EM206" t="s">
        <v>222</v>
      </c>
      <c r="EN206" t="s">
        <v>222</v>
      </c>
      <c r="EO206" t="s">
        <v>222</v>
      </c>
      <c r="EP206" t="s">
        <v>222</v>
      </c>
      <c r="EQ206" t="s">
        <v>222</v>
      </c>
      <c r="ER206" t="s">
        <v>222</v>
      </c>
      <c r="ES206" t="s">
        <v>222</v>
      </c>
      <c r="ET206" t="s">
        <v>222</v>
      </c>
      <c r="EU206" t="s">
        <v>222</v>
      </c>
      <c r="EV206" t="s">
        <v>222</v>
      </c>
      <c r="EW206" t="s">
        <v>222</v>
      </c>
      <c r="EX206" t="s">
        <v>222</v>
      </c>
      <c r="EY206" t="s">
        <v>222</v>
      </c>
      <c r="EZ206" t="s">
        <v>222</v>
      </c>
      <c r="FA206" t="s">
        <v>222</v>
      </c>
      <c r="FB206" t="s">
        <v>222</v>
      </c>
      <c r="FC206" t="s">
        <v>222</v>
      </c>
      <c r="FD206" t="s">
        <v>222</v>
      </c>
      <c r="FE206" t="s">
        <v>222</v>
      </c>
      <c r="FF206" t="s">
        <v>222</v>
      </c>
      <c r="FG206" t="s">
        <v>222</v>
      </c>
      <c r="FH206" t="s">
        <v>222</v>
      </c>
      <c r="FI206" t="s">
        <v>222</v>
      </c>
      <c r="FJ206" t="s">
        <v>222</v>
      </c>
      <c r="FK206" t="s">
        <v>222</v>
      </c>
      <c r="FL206" t="s">
        <v>222</v>
      </c>
      <c r="FM206" t="s">
        <v>222</v>
      </c>
      <c r="FN206" t="s">
        <v>222</v>
      </c>
      <c r="FO206" t="s">
        <v>222</v>
      </c>
      <c r="FP206" t="s">
        <v>222</v>
      </c>
      <c r="FQ206" t="s">
        <v>222</v>
      </c>
      <c r="FR206" t="s">
        <v>222</v>
      </c>
      <c r="FS206" t="s">
        <v>222</v>
      </c>
      <c r="FT206" t="s">
        <v>222</v>
      </c>
      <c r="FU206" t="s">
        <v>222</v>
      </c>
      <c r="FV206" t="s">
        <v>222</v>
      </c>
      <c r="FW206" t="s">
        <v>222</v>
      </c>
      <c r="FX206" t="s">
        <v>222</v>
      </c>
      <c r="FY206" t="s">
        <v>222</v>
      </c>
      <c r="FZ206" t="s">
        <v>222</v>
      </c>
      <c r="GA206" t="s">
        <v>222</v>
      </c>
      <c r="GB206" t="s">
        <v>222</v>
      </c>
      <c r="GC206" t="s">
        <v>222</v>
      </c>
      <c r="GD206" t="s">
        <v>222</v>
      </c>
      <c r="GE206" t="s">
        <v>222</v>
      </c>
      <c r="GF206" t="s">
        <v>222</v>
      </c>
      <c r="GG206" t="s">
        <v>222</v>
      </c>
      <c r="GH206" t="s">
        <v>222</v>
      </c>
      <c r="GI206" t="s">
        <v>222</v>
      </c>
      <c r="GJ206" t="s">
        <v>222</v>
      </c>
      <c r="GK206" t="s">
        <v>222</v>
      </c>
      <c r="GL206" t="s">
        <v>222</v>
      </c>
      <c r="GM206" t="s">
        <v>222</v>
      </c>
      <c r="GN206" t="s">
        <v>222</v>
      </c>
      <c r="GO206" t="s">
        <v>222</v>
      </c>
      <c r="GP206" t="s">
        <v>222</v>
      </c>
      <c r="GQ206" t="s">
        <v>222</v>
      </c>
      <c r="GR206" t="s">
        <v>222</v>
      </c>
      <c r="GS206" t="s">
        <v>222</v>
      </c>
      <c r="GT206" t="s">
        <v>222</v>
      </c>
      <c r="GU206" t="s">
        <v>222</v>
      </c>
      <c r="GV206" t="s">
        <v>222</v>
      </c>
      <c r="GW206" t="s">
        <v>222</v>
      </c>
      <c r="GX206" t="s">
        <v>222</v>
      </c>
      <c r="GY206" t="s">
        <v>222</v>
      </c>
      <c r="GZ206" t="s">
        <v>222</v>
      </c>
      <c r="HA206" t="s">
        <v>222</v>
      </c>
      <c r="HB206" t="s">
        <v>222</v>
      </c>
      <c r="HC206" t="s">
        <v>222</v>
      </c>
      <c r="HD206" t="s">
        <v>222</v>
      </c>
      <c r="HE206" t="s">
        <v>222</v>
      </c>
      <c r="HF206" t="s">
        <v>222</v>
      </c>
      <c r="HG206" t="s">
        <v>222</v>
      </c>
      <c r="HH206" t="s">
        <v>222</v>
      </c>
      <c r="HI206" t="s">
        <v>222</v>
      </c>
      <c r="HJ206" t="s">
        <v>222</v>
      </c>
      <c r="HK206" t="s">
        <v>222</v>
      </c>
      <c r="HL206" t="s">
        <v>222</v>
      </c>
      <c r="HM206" t="s">
        <v>222</v>
      </c>
      <c r="HN206" t="s">
        <v>222</v>
      </c>
    </row>
    <row r="207" spans="1:222" x14ac:dyDescent="0.35">
      <c r="A207" t="s">
        <v>258</v>
      </c>
      <c r="B207" s="1">
        <v>42675</v>
      </c>
      <c r="C207" s="1">
        <v>43039</v>
      </c>
      <c r="D207">
        <v>3</v>
      </c>
      <c r="E207" t="s">
        <v>222</v>
      </c>
      <c r="F207" t="s">
        <v>222</v>
      </c>
      <c r="G207" t="s">
        <v>222</v>
      </c>
      <c r="H207" t="s">
        <v>222</v>
      </c>
      <c r="I207" t="s">
        <v>222</v>
      </c>
      <c r="J207" t="s">
        <v>222</v>
      </c>
      <c r="K207" t="s">
        <v>222</v>
      </c>
      <c r="L207" t="s">
        <v>222</v>
      </c>
      <c r="M207" t="s">
        <v>222</v>
      </c>
      <c r="N207" t="s">
        <v>222</v>
      </c>
      <c r="O207" t="s">
        <v>222</v>
      </c>
      <c r="P207" t="s">
        <v>222</v>
      </c>
      <c r="Q207" t="s">
        <v>222</v>
      </c>
      <c r="R207" t="s">
        <v>222</v>
      </c>
      <c r="S207" t="s">
        <v>222</v>
      </c>
      <c r="T207" t="s">
        <v>222</v>
      </c>
      <c r="U207" t="s">
        <v>222</v>
      </c>
      <c r="V207" t="s">
        <v>222</v>
      </c>
      <c r="W207" t="s">
        <v>222</v>
      </c>
      <c r="X207" t="s">
        <v>222</v>
      </c>
      <c r="Y207" t="s">
        <v>222</v>
      </c>
      <c r="Z207" t="s">
        <v>222</v>
      </c>
      <c r="AA207" t="s">
        <v>222</v>
      </c>
      <c r="AB207" t="s">
        <v>222</v>
      </c>
      <c r="AC207" t="s">
        <v>222</v>
      </c>
      <c r="AD207" t="s">
        <v>222</v>
      </c>
      <c r="AE207" t="s">
        <v>222</v>
      </c>
      <c r="AF207" t="s">
        <v>222</v>
      </c>
      <c r="AG207" t="s">
        <v>222</v>
      </c>
      <c r="AH207" t="s">
        <v>222</v>
      </c>
      <c r="AI207" t="s">
        <v>222</v>
      </c>
      <c r="AJ207" t="s">
        <v>222</v>
      </c>
      <c r="AK207" t="s">
        <v>222</v>
      </c>
      <c r="AL207" t="s">
        <v>222</v>
      </c>
      <c r="AM207" t="s">
        <v>222</v>
      </c>
      <c r="AN207" t="s">
        <v>222</v>
      </c>
      <c r="AO207" t="s">
        <v>222</v>
      </c>
      <c r="AP207" t="s">
        <v>222</v>
      </c>
      <c r="AQ207" t="s">
        <v>222</v>
      </c>
      <c r="AR207" t="s">
        <v>222</v>
      </c>
      <c r="AS207" t="s">
        <v>222</v>
      </c>
      <c r="AT207" t="s">
        <v>222</v>
      </c>
      <c r="AU207" t="s">
        <v>222</v>
      </c>
      <c r="AV207" t="s">
        <v>222</v>
      </c>
      <c r="AW207" t="s">
        <v>222</v>
      </c>
      <c r="AX207" t="s">
        <v>222</v>
      </c>
      <c r="AY207" t="s">
        <v>222</v>
      </c>
      <c r="AZ207" t="s">
        <v>222</v>
      </c>
      <c r="BA207" t="s">
        <v>222</v>
      </c>
      <c r="BB207" t="s">
        <v>222</v>
      </c>
      <c r="BC207" t="s">
        <v>222</v>
      </c>
      <c r="BD207" t="s">
        <v>222</v>
      </c>
      <c r="BE207" t="s">
        <v>222</v>
      </c>
      <c r="BF207" t="s">
        <v>222</v>
      </c>
      <c r="BG207" t="s">
        <v>222</v>
      </c>
      <c r="BH207" t="s">
        <v>222</v>
      </c>
      <c r="BI207" t="s">
        <v>222</v>
      </c>
      <c r="BJ207" t="s">
        <v>222</v>
      </c>
      <c r="BK207" t="s">
        <v>222</v>
      </c>
      <c r="BL207" t="s">
        <v>222</v>
      </c>
      <c r="BM207" t="s">
        <v>222</v>
      </c>
      <c r="BN207" t="s">
        <v>222</v>
      </c>
      <c r="BO207" t="s">
        <v>222</v>
      </c>
      <c r="BP207" t="s">
        <v>222</v>
      </c>
      <c r="BQ207" t="s">
        <v>222</v>
      </c>
      <c r="BR207" t="s">
        <v>222</v>
      </c>
      <c r="BS207" t="s">
        <v>222</v>
      </c>
      <c r="BT207" t="s">
        <v>222</v>
      </c>
      <c r="BU207" t="s">
        <v>222</v>
      </c>
      <c r="BV207" t="s">
        <v>222</v>
      </c>
      <c r="BW207" t="s">
        <v>222</v>
      </c>
      <c r="BX207" t="s">
        <v>222</v>
      </c>
      <c r="BY207" t="s">
        <v>222</v>
      </c>
      <c r="BZ207" t="s">
        <v>222</v>
      </c>
      <c r="CA207" t="s">
        <v>222</v>
      </c>
      <c r="CB207" t="s">
        <v>222</v>
      </c>
      <c r="CC207" t="s">
        <v>222</v>
      </c>
      <c r="CD207" t="s">
        <v>222</v>
      </c>
      <c r="CE207" t="s">
        <v>222</v>
      </c>
      <c r="CF207" t="s">
        <v>222</v>
      </c>
      <c r="CG207" t="s">
        <v>222</v>
      </c>
      <c r="CH207" t="s">
        <v>222</v>
      </c>
      <c r="CI207" t="s">
        <v>222</v>
      </c>
      <c r="CJ207" t="s">
        <v>222</v>
      </c>
      <c r="CK207" t="s">
        <v>222</v>
      </c>
      <c r="CL207" t="s">
        <v>222</v>
      </c>
      <c r="CM207" t="s">
        <v>222</v>
      </c>
      <c r="CN207" t="s">
        <v>222</v>
      </c>
      <c r="CO207" t="s">
        <v>222</v>
      </c>
      <c r="CP207" t="s">
        <v>222</v>
      </c>
      <c r="CQ207" t="s">
        <v>222</v>
      </c>
      <c r="CR207" t="s">
        <v>222</v>
      </c>
      <c r="CS207" t="s">
        <v>222</v>
      </c>
      <c r="CT207" t="s">
        <v>222</v>
      </c>
      <c r="CU207" t="s">
        <v>222</v>
      </c>
      <c r="CV207" t="s">
        <v>222</v>
      </c>
      <c r="CW207" t="s">
        <v>222</v>
      </c>
      <c r="CX207" t="s">
        <v>222</v>
      </c>
      <c r="CY207" t="s">
        <v>222</v>
      </c>
      <c r="CZ207" t="s">
        <v>222</v>
      </c>
      <c r="DA207" t="s">
        <v>222</v>
      </c>
      <c r="DB207" t="s">
        <v>222</v>
      </c>
      <c r="DC207" t="s">
        <v>222</v>
      </c>
      <c r="DD207" t="s">
        <v>222</v>
      </c>
      <c r="DE207" t="s">
        <v>222</v>
      </c>
      <c r="DF207" t="s">
        <v>222</v>
      </c>
      <c r="DG207" t="s">
        <v>222</v>
      </c>
      <c r="DH207" t="s">
        <v>222</v>
      </c>
      <c r="DI207" t="s">
        <v>222</v>
      </c>
      <c r="DJ207" t="s">
        <v>222</v>
      </c>
      <c r="DK207" t="s">
        <v>222</v>
      </c>
      <c r="DL207" t="s">
        <v>222</v>
      </c>
      <c r="DM207" t="s">
        <v>222</v>
      </c>
      <c r="DN207" t="s">
        <v>222</v>
      </c>
      <c r="DO207" t="s">
        <v>222</v>
      </c>
      <c r="DP207" t="s">
        <v>222</v>
      </c>
      <c r="DQ207" t="s">
        <v>222</v>
      </c>
      <c r="DR207" t="s">
        <v>222</v>
      </c>
      <c r="DS207" t="s">
        <v>222</v>
      </c>
      <c r="DT207" t="s">
        <v>222</v>
      </c>
      <c r="DU207" t="s">
        <v>222</v>
      </c>
      <c r="DV207" t="s">
        <v>222</v>
      </c>
      <c r="DW207" t="s">
        <v>222</v>
      </c>
      <c r="DX207" t="s">
        <v>222</v>
      </c>
      <c r="DY207" t="s">
        <v>222</v>
      </c>
      <c r="DZ207" t="s">
        <v>222</v>
      </c>
      <c r="EA207" t="s">
        <v>222</v>
      </c>
      <c r="EB207" t="s">
        <v>222</v>
      </c>
      <c r="EC207" t="s">
        <v>222</v>
      </c>
      <c r="ED207" t="s">
        <v>222</v>
      </c>
      <c r="EE207" t="s">
        <v>222</v>
      </c>
      <c r="EF207" t="s">
        <v>222</v>
      </c>
      <c r="EG207" t="s">
        <v>222</v>
      </c>
      <c r="EH207" t="s">
        <v>222</v>
      </c>
      <c r="EI207" t="s">
        <v>222</v>
      </c>
      <c r="EJ207" t="s">
        <v>222</v>
      </c>
      <c r="EK207" t="s">
        <v>222</v>
      </c>
      <c r="EL207" t="s">
        <v>222</v>
      </c>
      <c r="EM207" t="s">
        <v>222</v>
      </c>
      <c r="EN207" t="s">
        <v>222</v>
      </c>
      <c r="EO207" t="s">
        <v>222</v>
      </c>
      <c r="EP207" t="s">
        <v>222</v>
      </c>
      <c r="EQ207" t="s">
        <v>222</v>
      </c>
      <c r="ER207" t="s">
        <v>222</v>
      </c>
      <c r="ES207" t="s">
        <v>222</v>
      </c>
      <c r="ET207" t="s">
        <v>222</v>
      </c>
      <c r="EU207" t="s">
        <v>222</v>
      </c>
      <c r="EV207" t="s">
        <v>222</v>
      </c>
      <c r="EW207" t="s">
        <v>222</v>
      </c>
      <c r="EX207" t="s">
        <v>222</v>
      </c>
      <c r="EY207" t="s">
        <v>222</v>
      </c>
      <c r="EZ207" t="s">
        <v>222</v>
      </c>
      <c r="FA207" t="s">
        <v>222</v>
      </c>
      <c r="FB207" t="s">
        <v>222</v>
      </c>
      <c r="FC207" t="s">
        <v>222</v>
      </c>
      <c r="FD207" t="s">
        <v>222</v>
      </c>
      <c r="FE207" t="s">
        <v>222</v>
      </c>
      <c r="FF207" t="s">
        <v>222</v>
      </c>
      <c r="FG207" t="s">
        <v>222</v>
      </c>
      <c r="FH207" t="s">
        <v>222</v>
      </c>
      <c r="FI207" t="s">
        <v>222</v>
      </c>
      <c r="FJ207" t="s">
        <v>222</v>
      </c>
      <c r="FK207" t="s">
        <v>222</v>
      </c>
      <c r="FL207" t="s">
        <v>222</v>
      </c>
      <c r="FM207" t="s">
        <v>222</v>
      </c>
      <c r="FN207" t="s">
        <v>222</v>
      </c>
      <c r="FO207" t="s">
        <v>222</v>
      </c>
      <c r="FP207" t="s">
        <v>222</v>
      </c>
      <c r="FQ207" t="s">
        <v>222</v>
      </c>
      <c r="FR207" t="s">
        <v>222</v>
      </c>
      <c r="FS207" t="s">
        <v>222</v>
      </c>
      <c r="FT207" t="s">
        <v>222</v>
      </c>
      <c r="FU207" t="s">
        <v>222</v>
      </c>
      <c r="FV207" t="s">
        <v>222</v>
      </c>
      <c r="FW207" t="s">
        <v>222</v>
      </c>
      <c r="FX207" t="s">
        <v>222</v>
      </c>
      <c r="FY207" t="s">
        <v>222</v>
      </c>
      <c r="FZ207" t="s">
        <v>222</v>
      </c>
      <c r="GA207" t="s">
        <v>222</v>
      </c>
      <c r="GB207" t="s">
        <v>222</v>
      </c>
      <c r="GC207" t="s">
        <v>222</v>
      </c>
      <c r="GD207" t="s">
        <v>222</v>
      </c>
      <c r="GE207" t="s">
        <v>222</v>
      </c>
      <c r="GF207" t="s">
        <v>222</v>
      </c>
      <c r="GG207" t="s">
        <v>222</v>
      </c>
      <c r="GH207" t="s">
        <v>222</v>
      </c>
      <c r="GI207" t="s">
        <v>222</v>
      </c>
      <c r="GJ207" t="s">
        <v>222</v>
      </c>
      <c r="GK207" t="s">
        <v>222</v>
      </c>
      <c r="GL207" t="s">
        <v>222</v>
      </c>
      <c r="GM207" t="s">
        <v>222</v>
      </c>
      <c r="GN207" t="s">
        <v>222</v>
      </c>
      <c r="GO207" t="s">
        <v>222</v>
      </c>
      <c r="GP207" t="s">
        <v>222</v>
      </c>
      <c r="GQ207" t="s">
        <v>222</v>
      </c>
      <c r="GR207" t="s">
        <v>222</v>
      </c>
      <c r="GS207" t="s">
        <v>222</v>
      </c>
      <c r="GT207" t="s">
        <v>222</v>
      </c>
      <c r="GU207" t="s">
        <v>222</v>
      </c>
      <c r="GV207" t="s">
        <v>222</v>
      </c>
      <c r="GW207" t="s">
        <v>222</v>
      </c>
      <c r="GX207" t="s">
        <v>222</v>
      </c>
      <c r="GY207" t="s">
        <v>222</v>
      </c>
      <c r="GZ207" t="s">
        <v>222</v>
      </c>
      <c r="HA207" t="s">
        <v>222</v>
      </c>
      <c r="HB207" t="s">
        <v>222</v>
      </c>
      <c r="HC207" t="s">
        <v>222</v>
      </c>
      <c r="HD207" t="s">
        <v>222</v>
      </c>
      <c r="HE207" t="s">
        <v>222</v>
      </c>
      <c r="HF207" t="s">
        <v>222</v>
      </c>
      <c r="HG207" t="s">
        <v>222</v>
      </c>
      <c r="HH207" t="s">
        <v>222</v>
      </c>
      <c r="HI207" t="s">
        <v>222</v>
      </c>
      <c r="HJ207" t="s">
        <v>222</v>
      </c>
      <c r="HK207" t="s">
        <v>222</v>
      </c>
      <c r="HL207" t="s">
        <v>222</v>
      </c>
      <c r="HM207" t="s">
        <v>222</v>
      </c>
      <c r="HN207" t="s">
        <v>222</v>
      </c>
    </row>
    <row r="208" spans="1:222" x14ac:dyDescent="0.35">
      <c r="A208" t="s">
        <v>258</v>
      </c>
      <c r="B208" s="1">
        <v>43040</v>
      </c>
      <c r="C208" s="1">
        <v>43212</v>
      </c>
      <c r="D208">
        <v>3</v>
      </c>
      <c r="E208" t="s">
        <v>222</v>
      </c>
      <c r="F208" t="s">
        <v>222</v>
      </c>
      <c r="G208" t="s">
        <v>222</v>
      </c>
      <c r="H208" t="s">
        <v>222</v>
      </c>
      <c r="I208" t="s">
        <v>222</v>
      </c>
      <c r="J208" t="s">
        <v>222</v>
      </c>
      <c r="K208" t="s">
        <v>222</v>
      </c>
      <c r="L208" t="s">
        <v>222</v>
      </c>
      <c r="M208" t="s">
        <v>222</v>
      </c>
      <c r="N208" t="s">
        <v>222</v>
      </c>
      <c r="O208" t="s">
        <v>222</v>
      </c>
      <c r="P208" t="s">
        <v>222</v>
      </c>
      <c r="Q208" t="s">
        <v>222</v>
      </c>
      <c r="R208" t="s">
        <v>222</v>
      </c>
      <c r="S208" t="s">
        <v>222</v>
      </c>
      <c r="T208" t="s">
        <v>222</v>
      </c>
      <c r="U208" t="s">
        <v>222</v>
      </c>
      <c r="V208" t="s">
        <v>222</v>
      </c>
      <c r="W208" t="s">
        <v>222</v>
      </c>
      <c r="X208" t="s">
        <v>222</v>
      </c>
      <c r="Y208" t="s">
        <v>222</v>
      </c>
      <c r="Z208" t="s">
        <v>222</v>
      </c>
      <c r="AA208" t="s">
        <v>222</v>
      </c>
      <c r="AB208" t="s">
        <v>222</v>
      </c>
      <c r="AC208" t="s">
        <v>222</v>
      </c>
      <c r="AD208" t="s">
        <v>222</v>
      </c>
      <c r="AE208" t="s">
        <v>222</v>
      </c>
      <c r="AF208" t="s">
        <v>222</v>
      </c>
      <c r="AG208" t="s">
        <v>222</v>
      </c>
      <c r="AH208" t="s">
        <v>222</v>
      </c>
      <c r="AI208" t="s">
        <v>222</v>
      </c>
      <c r="AJ208" t="s">
        <v>222</v>
      </c>
      <c r="AK208" t="s">
        <v>222</v>
      </c>
      <c r="AL208" t="s">
        <v>222</v>
      </c>
      <c r="AM208" t="s">
        <v>222</v>
      </c>
      <c r="AN208" t="s">
        <v>222</v>
      </c>
      <c r="AO208" t="s">
        <v>222</v>
      </c>
      <c r="AP208" t="s">
        <v>222</v>
      </c>
      <c r="AQ208" t="s">
        <v>222</v>
      </c>
      <c r="AR208" t="s">
        <v>222</v>
      </c>
      <c r="AS208" t="s">
        <v>222</v>
      </c>
      <c r="AT208" t="s">
        <v>222</v>
      </c>
      <c r="AU208" t="s">
        <v>222</v>
      </c>
      <c r="AV208" t="s">
        <v>222</v>
      </c>
      <c r="AW208" t="s">
        <v>222</v>
      </c>
      <c r="AX208" t="s">
        <v>222</v>
      </c>
      <c r="AY208" t="s">
        <v>222</v>
      </c>
      <c r="AZ208" t="s">
        <v>222</v>
      </c>
      <c r="BA208" t="s">
        <v>222</v>
      </c>
      <c r="BB208" t="s">
        <v>222</v>
      </c>
      <c r="BC208" t="s">
        <v>222</v>
      </c>
      <c r="BD208" t="s">
        <v>222</v>
      </c>
      <c r="BE208" t="s">
        <v>222</v>
      </c>
      <c r="BF208" t="s">
        <v>222</v>
      </c>
      <c r="BG208" t="s">
        <v>222</v>
      </c>
      <c r="BH208" t="s">
        <v>222</v>
      </c>
      <c r="BI208" t="s">
        <v>222</v>
      </c>
      <c r="BJ208" t="s">
        <v>222</v>
      </c>
      <c r="BK208" t="s">
        <v>222</v>
      </c>
      <c r="BL208" t="s">
        <v>222</v>
      </c>
      <c r="BM208" t="s">
        <v>222</v>
      </c>
      <c r="BN208" t="s">
        <v>222</v>
      </c>
      <c r="BO208" t="s">
        <v>222</v>
      </c>
      <c r="BP208" t="s">
        <v>222</v>
      </c>
      <c r="BQ208" t="s">
        <v>222</v>
      </c>
      <c r="BR208" t="s">
        <v>222</v>
      </c>
      <c r="BS208" t="s">
        <v>222</v>
      </c>
      <c r="BT208" t="s">
        <v>222</v>
      </c>
      <c r="BU208" t="s">
        <v>222</v>
      </c>
      <c r="BV208" t="s">
        <v>222</v>
      </c>
      <c r="BW208" t="s">
        <v>222</v>
      </c>
      <c r="BX208" t="s">
        <v>222</v>
      </c>
      <c r="BY208" t="s">
        <v>222</v>
      </c>
      <c r="BZ208" t="s">
        <v>222</v>
      </c>
      <c r="CA208" t="s">
        <v>222</v>
      </c>
      <c r="CB208" t="s">
        <v>222</v>
      </c>
      <c r="CC208" t="s">
        <v>222</v>
      </c>
      <c r="CD208" t="s">
        <v>222</v>
      </c>
      <c r="CE208" t="s">
        <v>222</v>
      </c>
      <c r="CF208" t="s">
        <v>222</v>
      </c>
      <c r="CG208" t="s">
        <v>222</v>
      </c>
      <c r="CH208" t="s">
        <v>222</v>
      </c>
      <c r="CI208" t="s">
        <v>222</v>
      </c>
      <c r="CJ208" t="s">
        <v>222</v>
      </c>
      <c r="CK208" t="s">
        <v>222</v>
      </c>
      <c r="CL208" t="s">
        <v>222</v>
      </c>
      <c r="CM208" t="s">
        <v>222</v>
      </c>
      <c r="CN208" t="s">
        <v>222</v>
      </c>
      <c r="CO208" t="s">
        <v>222</v>
      </c>
      <c r="CP208" t="s">
        <v>222</v>
      </c>
      <c r="CQ208" t="s">
        <v>222</v>
      </c>
      <c r="CR208" t="s">
        <v>222</v>
      </c>
      <c r="CS208" t="s">
        <v>222</v>
      </c>
      <c r="CT208" t="s">
        <v>222</v>
      </c>
      <c r="CU208" t="s">
        <v>222</v>
      </c>
      <c r="CV208" t="s">
        <v>222</v>
      </c>
      <c r="CW208" t="s">
        <v>222</v>
      </c>
      <c r="CX208" t="s">
        <v>222</v>
      </c>
      <c r="CY208" t="s">
        <v>222</v>
      </c>
      <c r="CZ208" t="s">
        <v>222</v>
      </c>
      <c r="DA208" t="s">
        <v>222</v>
      </c>
      <c r="DB208" t="s">
        <v>222</v>
      </c>
      <c r="DC208" t="s">
        <v>222</v>
      </c>
      <c r="DD208" t="s">
        <v>222</v>
      </c>
      <c r="DE208" t="s">
        <v>222</v>
      </c>
      <c r="DF208" t="s">
        <v>222</v>
      </c>
      <c r="DG208" t="s">
        <v>222</v>
      </c>
      <c r="DH208" t="s">
        <v>222</v>
      </c>
      <c r="DI208" t="s">
        <v>222</v>
      </c>
      <c r="DJ208" t="s">
        <v>222</v>
      </c>
      <c r="DK208" t="s">
        <v>222</v>
      </c>
      <c r="DL208" t="s">
        <v>222</v>
      </c>
      <c r="DM208" t="s">
        <v>222</v>
      </c>
      <c r="DN208" t="s">
        <v>222</v>
      </c>
      <c r="DO208" t="s">
        <v>222</v>
      </c>
      <c r="DP208" t="s">
        <v>222</v>
      </c>
      <c r="DQ208" t="s">
        <v>222</v>
      </c>
      <c r="DR208" t="s">
        <v>222</v>
      </c>
      <c r="DS208" t="s">
        <v>222</v>
      </c>
      <c r="DT208" t="s">
        <v>222</v>
      </c>
      <c r="DU208" t="s">
        <v>222</v>
      </c>
      <c r="DV208" t="s">
        <v>222</v>
      </c>
      <c r="DW208" t="s">
        <v>222</v>
      </c>
      <c r="DX208" t="s">
        <v>222</v>
      </c>
      <c r="DY208" t="s">
        <v>222</v>
      </c>
      <c r="DZ208" t="s">
        <v>222</v>
      </c>
      <c r="EA208" t="s">
        <v>222</v>
      </c>
      <c r="EB208" t="s">
        <v>222</v>
      </c>
      <c r="EC208" t="s">
        <v>222</v>
      </c>
      <c r="ED208" t="s">
        <v>222</v>
      </c>
      <c r="EE208" t="s">
        <v>222</v>
      </c>
      <c r="EF208" t="s">
        <v>222</v>
      </c>
      <c r="EG208" t="s">
        <v>222</v>
      </c>
      <c r="EH208" t="s">
        <v>222</v>
      </c>
      <c r="EI208" t="s">
        <v>222</v>
      </c>
      <c r="EJ208" t="s">
        <v>222</v>
      </c>
      <c r="EK208" t="s">
        <v>222</v>
      </c>
      <c r="EL208" t="s">
        <v>222</v>
      </c>
      <c r="EM208" t="s">
        <v>222</v>
      </c>
      <c r="EN208" t="s">
        <v>222</v>
      </c>
      <c r="EO208" t="s">
        <v>222</v>
      </c>
      <c r="EP208" t="s">
        <v>222</v>
      </c>
      <c r="EQ208" t="s">
        <v>222</v>
      </c>
      <c r="ER208" t="s">
        <v>222</v>
      </c>
      <c r="ES208" t="s">
        <v>222</v>
      </c>
      <c r="ET208" t="s">
        <v>222</v>
      </c>
      <c r="EU208" t="s">
        <v>222</v>
      </c>
      <c r="EV208" t="s">
        <v>222</v>
      </c>
      <c r="EW208" t="s">
        <v>222</v>
      </c>
      <c r="EX208" t="s">
        <v>222</v>
      </c>
      <c r="EY208" t="s">
        <v>222</v>
      </c>
      <c r="EZ208" t="s">
        <v>222</v>
      </c>
      <c r="FA208" t="s">
        <v>222</v>
      </c>
      <c r="FB208" t="s">
        <v>222</v>
      </c>
      <c r="FC208" t="s">
        <v>222</v>
      </c>
      <c r="FD208" t="s">
        <v>222</v>
      </c>
      <c r="FE208" t="s">
        <v>222</v>
      </c>
      <c r="FF208" t="s">
        <v>222</v>
      </c>
      <c r="FG208" t="s">
        <v>222</v>
      </c>
      <c r="FH208" t="s">
        <v>222</v>
      </c>
      <c r="FI208" t="s">
        <v>222</v>
      </c>
      <c r="FJ208" t="s">
        <v>222</v>
      </c>
      <c r="FK208" t="s">
        <v>222</v>
      </c>
      <c r="FL208" t="s">
        <v>222</v>
      </c>
      <c r="FM208" t="s">
        <v>222</v>
      </c>
      <c r="FN208" t="s">
        <v>222</v>
      </c>
      <c r="FO208" t="s">
        <v>222</v>
      </c>
      <c r="FP208" t="s">
        <v>222</v>
      </c>
      <c r="FQ208" t="s">
        <v>222</v>
      </c>
      <c r="FR208" t="s">
        <v>222</v>
      </c>
      <c r="FS208" t="s">
        <v>222</v>
      </c>
      <c r="FT208" t="s">
        <v>222</v>
      </c>
      <c r="FU208" t="s">
        <v>222</v>
      </c>
      <c r="FV208" t="s">
        <v>222</v>
      </c>
      <c r="FW208" t="s">
        <v>222</v>
      </c>
      <c r="FX208" t="s">
        <v>222</v>
      </c>
      <c r="FY208" t="s">
        <v>222</v>
      </c>
      <c r="FZ208" t="s">
        <v>222</v>
      </c>
      <c r="GA208" t="s">
        <v>222</v>
      </c>
      <c r="GB208" t="s">
        <v>222</v>
      </c>
      <c r="GC208" t="s">
        <v>222</v>
      </c>
      <c r="GD208" t="s">
        <v>222</v>
      </c>
      <c r="GE208" t="s">
        <v>222</v>
      </c>
      <c r="GF208" t="s">
        <v>222</v>
      </c>
      <c r="GG208" t="s">
        <v>222</v>
      </c>
      <c r="GH208" t="s">
        <v>222</v>
      </c>
      <c r="GI208" t="s">
        <v>222</v>
      </c>
      <c r="GJ208" t="s">
        <v>222</v>
      </c>
      <c r="GK208" t="s">
        <v>222</v>
      </c>
      <c r="GL208" t="s">
        <v>222</v>
      </c>
      <c r="GM208" t="s">
        <v>222</v>
      </c>
      <c r="GN208" t="s">
        <v>222</v>
      </c>
      <c r="GO208" t="s">
        <v>222</v>
      </c>
      <c r="GP208" t="s">
        <v>222</v>
      </c>
      <c r="GQ208" t="s">
        <v>222</v>
      </c>
      <c r="GR208" t="s">
        <v>222</v>
      </c>
      <c r="GS208" t="s">
        <v>222</v>
      </c>
      <c r="GT208" t="s">
        <v>222</v>
      </c>
      <c r="GU208" t="s">
        <v>222</v>
      </c>
      <c r="GV208" t="s">
        <v>222</v>
      </c>
      <c r="GW208" t="s">
        <v>222</v>
      </c>
      <c r="GX208" t="s">
        <v>222</v>
      </c>
      <c r="GY208" t="s">
        <v>222</v>
      </c>
      <c r="GZ208" t="s">
        <v>222</v>
      </c>
      <c r="HA208" t="s">
        <v>222</v>
      </c>
      <c r="HB208" t="s">
        <v>222</v>
      </c>
      <c r="HC208" t="s">
        <v>222</v>
      </c>
      <c r="HD208" t="s">
        <v>222</v>
      </c>
      <c r="HE208" t="s">
        <v>222</v>
      </c>
      <c r="HF208" t="s">
        <v>222</v>
      </c>
      <c r="HG208" t="s">
        <v>222</v>
      </c>
      <c r="HH208" t="s">
        <v>222</v>
      </c>
      <c r="HI208" t="s">
        <v>222</v>
      </c>
      <c r="HJ208" t="s">
        <v>222</v>
      </c>
      <c r="HK208" t="s">
        <v>222</v>
      </c>
      <c r="HL208" t="s">
        <v>222</v>
      </c>
      <c r="HM208" t="s">
        <v>222</v>
      </c>
      <c r="HN208" t="s">
        <v>222</v>
      </c>
    </row>
    <row r="209" spans="1:222" x14ac:dyDescent="0.35">
      <c r="A209" t="s">
        <v>258</v>
      </c>
      <c r="B209" s="1">
        <v>43213</v>
      </c>
      <c r="C209" s="1">
        <v>43404</v>
      </c>
      <c r="D209">
        <v>3</v>
      </c>
      <c r="E209" t="s">
        <v>222</v>
      </c>
      <c r="F209" t="s">
        <v>222</v>
      </c>
      <c r="G209" t="s">
        <v>222</v>
      </c>
      <c r="H209" t="s">
        <v>222</v>
      </c>
      <c r="I209" t="s">
        <v>222</v>
      </c>
      <c r="J209" t="s">
        <v>222</v>
      </c>
      <c r="K209" t="s">
        <v>222</v>
      </c>
      <c r="L209" t="s">
        <v>222</v>
      </c>
      <c r="M209" t="s">
        <v>222</v>
      </c>
      <c r="N209" t="s">
        <v>222</v>
      </c>
      <c r="O209" t="s">
        <v>222</v>
      </c>
      <c r="P209" t="s">
        <v>222</v>
      </c>
      <c r="Q209" t="s">
        <v>222</v>
      </c>
      <c r="R209" t="s">
        <v>222</v>
      </c>
      <c r="S209" t="s">
        <v>222</v>
      </c>
      <c r="T209" t="s">
        <v>222</v>
      </c>
      <c r="U209" t="s">
        <v>222</v>
      </c>
      <c r="V209" t="s">
        <v>222</v>
      </c>
      <c r="W209" t="s">
        <v>222</v>
      </c>
      <c r="X209" t="s">
        <v>222</v>
      </c>
      <c r="Y209" t="s">
        <v>222</v>
      </c>
      <c r="Z209" t="s">
        <v>222</v>
      </c>
      <c r="AA209" t="s">
        <v>222</v>
      </c>
      <c r="AB209" t="s">
        <v>222</v>
      </c>
      <c r="AC209" t="s">
        <v>222</v>
      </c>
      <c r="AD209" t="s">
        <v>222</v>
      </c>
      <c r="AE209" t="s">
        <v>222</v>
      </c>
      <c r="AF209" t="s">
        <v>222</v>
      </c>
      <c r="AG209" t="s">
        <v>222</v>
      </c>
      <c r="AH209" t="s">
        <v>222</v>
      </c>
      <c r="AI209" t="s">
        <v>222</v>
      </c>
      <c r="AJ209" t="s">
        <v>222</v>
      </c>
      <c r="AK209" t="s">
        <v>222</v>
      </c>
      <c r="AL209" t="s">
        <v>222</v>
      </c>
      <c r="AM209" t="s">
        <v>222</v>
      </c>
      <c r="AN209" t="s">
        <v>222</v>
      </c>
      <c r="AO209" t="s">
        <v>222</v>
      </c>
      <c r="AP209" t="s">
        <v>222</v>
      </c>
      <c r="AQ209" t="s">
        <v>222</v>
      </c>
      <c r="AR209" t="s">
        <v>222</v>
      </c>
      <c r="AS209" t="s">
        <v>222</v>
      </c>
      <c r="AT209" t="s">
        <v>222</v>
      </c>
      <c r="AU209" t="s">
        <v>222</v>
      </c>
      <c r="AV209" t="s">
        <v>222</v>
      </c>
      <c r="AW209" t="s">
        <v>222</v>
      </c>
      <c r="AX209" t="s">
        <v>222</v>
      </c>
      <c r="AY209" t="s">
        <v>222</v>
      </c>
      <c r="AZ209" t="s">
        <v>222</v>
      </c>
      <c r="BA209" t="s">
        <v>222</v>
      </c>
      <c r="BB209" t="s">
        <v>222</v>
      </c>
      <c r="BC209" t="s">
        <v>222</v>
      </c>
      <c r="BD209" t="s">
        <v>222</v>
      </c>
      <c r="BE209" t="s">
        <v>222</v>
      </c>
      <c r="BF209" t="s">
        <v>222</v>
      </c>
      <c r="BG209" t="s">
        <v>222</v>
      </c>
      <c r="BH209" t="s">
        <v>222</v>
      </c>
      <c r="BI209" t="s">
        <v>222</v>
      </c>
      <c r="BJ209" t="s">
        <v>222</v>
      </c>
      <c r="BK209" t="s">
        <v>222</v>
      </c>
      <c r="BL209" t="s">
        <v>222</v>
      </c>
      <c r="BM209" t="s">
        <v>222</v>
      </c>
      <c r="BN209" t="s">
        <v>222</v>
      </c>
      <c r="BO209" t="s">
        <v>222</v>
      </c>
      <c r="BP209" t="s">
        <v>222</v>
      </c>
      <c r="BQ209" t="s">
        <v>222</v>
      </c>
      <c r="BR209" t="s">
        <v>222</v>
      </c>
      <c r="BS209" t="s">
        <v>222</v>
      </c>
      <c r="BT209" t="s">
        <v>222</v>
      </c>
      <c r="BU209" t="s">
        <v>222</v>
      </c>
      <c r="BV209" t="s">
        <v>222</v>
      </c>
      <c r="BW209" t="s">
        <v>222</v>
      </c>
      <c r="BX209" t="s">
        <v>222</v>
      </c>
      <c r="BY209" t="s">
        <v>222</v>
      </c>
      <c r="BZ209" t="s">
        <v>222</v>
      </c>
      <c r="CA209" t="s">
        <v>222</v>
      </c>
      <c r="CB209" t="s">
        <v>222</v>
      </c>
      <c r="CC209" t="s">
        <v>222</v>
      </c>
      <c r="CD209" t="s">
        <v>222</v>
      </c>
      <c r="CE209" t="s">
        <v>222</v>
      </c>
      <c r="CF209" t="s">
        <v>222</v>
      </c>
      <c r="CG209" t="s">
        <v>222</v>
      </c>
      <c r="CH209" t="s">
        <v>222</v>
      </c>
      <c r="CI209" t="s">
        <v>222</v>
      </c>
      <c r="CJ209" t="s">
        <v>222</v>
      </c>
      <c r="CK209" t="s">
        <v>222</v>
      </c>
      <c r="CL209" t="s">
        <v>222</v>
      </c>
      <c r="CM209" t="s">
        <v>222</v>
      </c>
      <c r="CN209" t="s">
        <v>222</v>
      </c>
      <c r="CO209" t="s">
        <v>222</v>
      </c>
      <c r="CP209" t="s">
        <v>222</v>
      </c>
      <c r="CQ209" t="s">
        <v>222</v>
      </c>
      <c r="CR209" t="s">
        <v>222</v>
      </c>
      <c r="CS209" t="s">
        <v>222</v>
      </c>
      <c r="CT209" t="s">
        <v>222</v>
      </c>
      <c r="CU209" t="s">
        <v>222</v>
      </c>
      <c r="CV209" t="s">
        <v>222</v>
      </c>
      <c r="CW209" t="s">
        <v>222</v>
      </c>
      <c r="CX209" t="s">
        <v>222</v>
      </c>
      <c r="CY209" t="s">
        <v>222</v>
      </c>
      <c r="CZ209" t="s">
        <v>222</v>
      </c>
      <c r="DA209" t="s">
        <v>222</v>
      </c>
      <c r="DB209" t="s">
        <v>222</v>
      </c>
      <c r="DC209" t="s">
        <v>222</v>
      </c>
      <c r="DD209" t="s">
        <v>222</v>
      </c>
      <c r="DE209" t="s">
        <v>222</v>
      </c>
      <c r="DF209" t="s">
        <v>222</v>
      </c>
      <c r="DG209" t="s">
        <v>222</v>
      </c>
      <c r="DH209" t="s">
        <v>222</v>
      </c>
      <c r="DI209" t="s">
        <v>222</v>
      </c>
      <c r="DJ209" t="s">
        <v>222</v>
      </c>
      <c r="DK209" t="s">
        <v>222</v>
      </c>
      <c r="DL209" t="s">
        <v>222</v>
      </c>
      <c r="DM209" t="s">
        <v>222</v>
      </c>
      <c r="DN209" t="s">
        <v>222</v>
      </c>
      <c r="DO209" t="s">
        <v>222</v>
      </c>
      <c r="DP209" t="s">
        <v>222</v>
      </c>
      <c r="DQ209" t="s">
        <v>222</v>
      </c>
      <c r="DR209" t="s">
        <v>222</v>
      </c>
      <c r="DS209" t="s">
        <v>222</v>
      </c>
      <c r="DT209" t="s">
        <v>222</v>
      </c>
      <c r="DU209" t="s">
        <v>222</v>
      </c>
      <c r="DV209" t="s">
        <v>222</v>
      </c>
      <c r="DW209" t="s">
        <v>222</v>
      </c>
      <c r="DX209" t="s">
        <v>222</v>
      </c>
      <c r="DY209" t="s">
        <v>222</v>
      </c>
      <c r="DZ209" t="s">
        <v>222</v>
      </c>
      <c r="EA209" t="s">
        <v>222</v>
      </c>
      <c r="EB209" t="s">
        <v>222</v>
      </c>
      <c r="EC209" t="s">
        <v>222</v>
      </c>
      <c r="ED209" t="s">
        <v>222</v>
      </c>
      <c r="EE209" t="s">
        <v>222</v>
      </c>
      <c r="EF209" t="s">
        <v>222</v>
      </c>
      <c r="EG209" t="s">
        <v>222</v>
      </c>
      <c r="EH209" t="s">
        <v>222</v>
      </c>
      <c r="EI209" t="s">
        <v>222</v>
      </c>
      <c r="EJ209" t="s">
        <v>222</v>
      </c>
      <c r="EK209" t="s">
        <v>222</v>
      </c>
      <c r="EL209" t="s">
        <v>222</v>
      </c>
      <c r="EM209" t="s">
        <v>222</v>
      </c>
      <c r="EN209" t="s">
        <v>222</v>
      </c>
      <c r="EO209" t="s">
        <v>222</v>
      </c>
      <c r="EP209" t="s">
        <v>222</v>
      </c>
      <c r="EQ209" t="s">
        <v>222</v>
      </c>
      <c r="ER209" t="s">
        <v>222</v>
      </c>
      <c r="ES209" t="s">
        <v>222</v>
      </c>
      <c r="ET209" t="s">
        <v>222</v>
      </c>
      <c r="EU209" t="s">
        <v>222</v>
      </c>
      <c r="EV209" t="s">
        <v>222</v>
      </c>
      <c r="EW209" t="s">
        <v>222</v>
      </c>
      <c r="EX209" t="s">
        <v>222</v>
      </c>
      <c r="EY209" t="s">
        <v>222</v>
      </c>
      <c r="EZ209" t="s">
        <v>222</v>
      </c>
      <c r="FA209" t="s">
        <v>222</v>
      </c>
      <c r="FB209" t="s">
        <v>222</v>
      </c>
      <c r="FC209" t="s">
        <v>222</v>
      </c>
      <c r="FD209" t="s">
        <v>222</v>
      </c>
      <c r="FE209" t="s">
        <v>222</v>
      </c>
      <c r="FF209" t="s">
        <v>222</v>
      </c>
      <c r="FG209" t="s">
        <v>222</v>
      </c>
      <c r="FH209" t="s">
        <v>222</v>
      </c>
      <c r="FI209" t="s">
        <v>222</v>
      </c>
      <c r="FJ209" t="s">
        <v>222</v>
      </c>
      <c r="FK209" t="s">
        <v>222</v>
      </c>
      <c r="FL209" t="s">
        <v>222</v>
      </c>
      <c r="FM209" t="s">
        <v>222</v>
      </c>
      <c r="FN209" t="s">
        <v>222</v>
      </c>
      <c r="FO209" t="s">
        <v>222</v>
      </c>
      <c r="FP209" t="s">
        <v>222</v>
      </c>
      <c r="FQ209" t="s">
        <v>222</v>
      </c>
      <c r="FR209" t="s">
        <v>222</v>
      </c>
      <c r="FS209" t="s">
        <v>222</v>
      </c>
      <c r="FT209" t="s">
        <v>222</v>
      </c>
      <c r="FU209" t="s">
        <v>222</v>
      </c>
      <c r="FV209" t="s">
        <v>222</v>
      </c>
      <c r="FW209" t="s">
        <v>222</v>
      </c>
      <c r="FX209" t="s">
        <v>222</v>
      </c>
      <c r="FY209" t="s">
        <v>222</v>
      </c>
      <c r="FZ209" t="s">
        <v>222</v>
      </c>
      <c r="GA209" t="s">
        <v>222</v>
      </c>
      <c r="GB209" t="s">
        <v>222</v>
      </c>
      <c r="GC209" t="s">
        <v>222</v>
      </c>
      <c r="GD209" t="s">
        <v>222</v>
      </c>
      <c r="GE209" t="s">
        <v>222</v>
      </c>
      <c r="GF209" t="s">
        <v>222</v>
      </c>
      <c r="GG209" t="s">
        <v>222</v>
      </c>
      <c r="GH209" t="s">
        <v>222</v>
      </c>
      <c r="GI209" t="s">
        <v>222</v>
      </c>
      <c r="GJ209" t="s">
        <v>222</v>
      </c>
      <c r="GK209" t="s">
        <v>222</v>
      </c>
      <c r="GL209" t="s">
        <v>222</v>
      </c>
      <c r="GM209" t="s">
        <v>222</v>
      </c>
      <c r="GN209" t="s">
        <v>222</v>
      </c>
      <c r="GO209" t="s">
        <v>222</v>
      </c>
      <c r="GP209" t="s">
        <v>222</v>
      </c>
      <c r="GQ209" t="s">
        <v>222</v>
      </c>
      <c r="GR209" t="s">
        <v>222</v>
      </c>
      <c r="GS209" t="s">
        <v>222</v>
      </c>
      <c r="GT209" t="s">
        <v>222</v>
      </c>
      <c r="GU209" t="s">
        <v>222</v>
      </c>
      <c r="GV209" t="s">
        <v>222</v>
      </c>
      <c r="GW209" t="s">
        <v>222</v>
      </c>
      <c r="GX209" t="s">
        <v>222</v>
      </c>
      <c r="GY209" t="s">
        <v>222</v>
      </c>
      <c r="GZ209" t="s">
        <v>222</v>
      </c>
      <c r="HA209" t="s">
        <v>222</v>
      </c>
      <c r="HB209" t="s">
        <v>222</v>
      </c>
      <c r="HC209" t="s">
        <v>222</v>
      </c>
      <c r="HD209" t="s">
        <v>222</v>
      </c>
      <c r="HE209" t="s">
        <v>222</v>
      </c>
      <c r="HF209" t="s">
        <v>222</v>
      </c>
      <c r="HG209" t="s">
        <v>222</v>
      </c>
      <c r="HH209" t="s">
        <v>222</v>
      </c>
      <c r="HI209" t="s">
        <v>222</v>
      </c>
      <c r="HJ209" t="s">
        <v>222</v>
      </c>
      <c r="HK209" t="s">
        <v>222</v>
      </c>
      <c r="HL209" t="s">
        <v>222</v>
      </c>
      <c r="HM209" t="s">
        <v>222</v>
      </c>
      <c r="HN209" t="s">
        <v>222</v>
      </c>
    </row>
    <row r="210" spans="1:222" x14ac:dyDescent="0.35">
      <c r="A210" t="s">
        <v>258</v>
      </c>
      <c r="B210" s="1">
        <v>43405</v>
      </c>
      <c r="C210" s="1">
        <v>43558</v>
      </c>
      <c r="D210">
        <v>2</v>
      </c>
      <c r="E210">
        <v>1</v>
      </c>
      <c r="F210">
        <v>1</v>
      </c>
      <c r="G210">
        <v>1</v>
      </c>
      <c r="H210">
        <v>1</v>
      </c>
      <c r="I210">
        <v>1</v>
      </c>
      <c r="J210">
        <v>1</v>
      </c>
      <c r="K210">
        <v>1</v>
      </c>
      <c r="L210">
        <v>1</v>
      </c>
      <c r="M210">
        <v>0</v>
      </c>
      <c r="N210">
        <v>0</v>
      </c>
      <c r="O210">
        <v>0</v>
      </c>
      <c r="P210">
        <v>0</v>
      </c>
      <c r="Q210">
        <v>0</v>
      </c>
      <c r="R210">
        <v>1</v>
      </c>
      <c r="S210">
        <v>1</v>
      </c>
      <c r="T210">
        <v>0</v>
      </c>
      <c r="U210">
        <v>1</v>
      </c>
      <c r="V210">
        <v>1</v>
      </c>
      <c r="W210">
        <v>0</v>
      </c>
      <c r="X210">
        <v>0</v>
      </c>
      <c r="Y210">
        <v>0</v>
      </c>
      <c r="Z210">
        <v>0</v>
      </c>
      <c r="AA210">
        <v>1</v>
      </c>
      <c r="AB210">
        <v>1</v>
      </c>
      <c r="AC210">
        <v>1</v>
      </c>
      <c r="AD210">
        <v>1</v>
      </c>
      <c r="AE210">
        <v>0</v>
      </c>
      <c r="AF210">
        <v>0</v>
      </c>
      <c r="AG210">
        <v>0</v>
      </c>
      <c r="AH210">
        <v>0</v>
      </c>
      <c r="AI210">
        <v>0</v>
      </c>
      <c r="AJ210">
        <v>0</v>
      </c>
      <c r="AK210">
        <v>0</v>
      </c>
      <c r="AL210">
        <v>0</v>
      </c>
      <c r="AM210">
        <v>0</v>
      </c>
      <c r="AN210">
        <v>0</v>
      </c>
      <c r="AO210">
        <v>0</v>
      </c>
      <c r="AP210">
        <v>0</v>
      </c>
      <c r="AQ210">
        <v>0</v>
      </c>
      <c r="AR210">
        <v>0</v>
      </c>
      <c r="AS210">
        <v>0</v>
      </c>
      <c r="AT210">
        <v>0</v>
      </c>
      <c r="AU210" t="s">
        <v>222</v>
      </c>
      <c r="AV210" t="s">
        <v>222</v>
      </c>
      <c r="AW210" t="s">
        <v>222</v>
      </c>
      <c r="AX210" t="s">
        <v>222</v>
      </c>
      <c r="AY210" t="s">
        <v>222</v>
      </c>
      <c r="AZ210" t="s">
        <v>222</v>
      </c>
      <c r="BA210" t="s">
        <v>222</v>
      </c>
      <c r="BB210" t="s">
        <v>222</v>
      </c>
      <c r="BC210" t="s">
        <v>222</v>
      </c>
      <c r="BD210">
        <v>0</v>
      </c>
      <c r="BE210">
        <v>0</v>
      </c>
      <c r="BF210">
        <v>1</v>
      </c>
      <c r="BG210">
        <v>1</v>
      </c>
      <c r="BH210">
        <v>1</v>
      </c>
      <c r="BI210">
        <v>0</v>
      </c>
      <c r="BJ210">
        <v>0</v>
      </c>
      <c r="BK210">
        <v>0</v>
      </c>
      <c r="BL210">
        <v>1</v>
      </c>
      <c r="BM210">
        <v>1</v>
      </c>
      <c r="BN210">
        <v>0</v>
      </c>
      <c r="BO210">
        <v>1</v>
      </c>
      <c r="BP210">
        <v>1</v>
      </c>
      <c r="BQ210">
        <v>1</v>
      </c>
      <c r="BR210">
        <v>0</v>
      </c>
      <c r="BS210">
        <v>0</v>
      </c>
      <c r="BT210">
        <v>0</v>
      </c>
      <c r="BU210">
        <v>0</v>
      </c>
      <c r="BV210">
        <v>0</v>
      </c>
      <c r="BW210">
        <v>0</v>
      </c>
      <c r="BX210">
        <v>0</v>
      </c>
      <c r="BY210">
        <v>0</v>
      </c>
      <c r="BZ210">
        <v>0</v>
      </c>
      <c r="CA210">
        <v>0</v>
      </c>
      <c r="CB210">
        <v>0</v>
      </c>
      <c r="CC210">
        <v>0</v>
      </c>
      <c r="CD210">
        <v>0</v>
      </c>
      <c r="CE210">
        <v>1</v>
      </c>
      <c r="CF210">
        <v>1</v>
      </c>
      <c r="CG210">
        <v>0</v>
      </c>
      <c r="CH210">
        <v>0</v>
      </c>
      <c r="CI210">
        <v>0</v>
      </c>
      <c r="CJ210">
        <v>0</v>
      </c>
      <c r="CK210">
        <v>0</v>
      </c>
      <c r="CL210">
        <v>0</v>
      </c>
      <c r="CM210">
        <v>0</v>
      </c>
      <c r="CN210">
        <v>0</v>
      </c>
      <c r="CO210">
        <v>0</v>
      </c>
      <c r="CP210">
        <v>0</v>
      </c>
      <c r="CQ210">
        <v>0</v>
      </c>
      <c r="CR210">
        <v>0</v>
      </c>
      <c r="CS210">
        <v>1</v>
      </c>
      <c r="CT210">
        <v>1</v>
      </c>
      <c r="CU210">
        <v>0</v>
      </c>
      <c r="CV210">
        <v>0</v>
      </c>
      <c r="CW210">
        <v>0</v>
      </c>
      <c r="CX210">
        <v>0</v>
      </c>
      <c r="CY210">
        <v>0</v>
      </c>
      <c r="CZ210">
        <v>0</v>
      </c>
      <c r="DA210">
        <v>0</v>
      </c>
      <c r="DB210">
        <v>0</v>
      </c>
      <c r="DC210">
        <v>1</v>
      </c>
      <c r="DD210">
        <v>1</v>
      </c>
      <c r="DE210">
        <v>1</v>
      </c>
      <c r="DF210">
        <v>1</v>
      </c>
      <c r="DG210">
        <v>1</v>
      </c>
      <c r="DH210">
        <v>1</v>
      </c>
      <c r="DI210">
        <v>1</v>
      </c>
      <c r="DJ210">
        <v>1</v>
      </c>
      <c r="DK210">
        <v>1</v>
      </c>
      <c r="DL210">
        <v>0</v>
      </c>
      <c r="DM210">
        <v>0</v>
      </c>
      <c r="DN210">
        <v>0</v>
      </c>
      <c r="DO210">
        <v>0</v>
      </c>
      <c r="DP210">
        <v>0</v>
      </c>
      <c r="DQ210">
        <v>1</v>
      </c>
      <c r="DR210">
        <v>1</v>
      </c>
      <c r="DS210">
        <v>0</v>
      </c>
      <c r="DT210">
        <v>1</v>
      </c>
      <c r="DU210">
        <v>0</v>
      </c>
      <c r="DV210">
        <v>1</v>
      </c>
      <c r="DW210">
        <v>0</v>
      </c>
      <c r="DX210">
        <v>0</v>
      </c>
      <c r="DY210">
        <v>0</v>
      </c>
      <c r="DZ210">
        <v>0</v>
      </c>
      <c r="EA210">
        <v>0</v>
      </c>
      <c r="EB210">
        <v>0</v>
      </c>
      <c r="EC210">
        <v>1</v>
      </c>
      <c r="ED210">
        <v>1</v>
      </c>
      <c r="EE210">
        <v>1</v>
      </c>
      <c r="EF210">
        <v>1</v>
      </c>
      <c r="EG210">
        <v>0</v>
      </c>
      <c r="EH210">
        <v>0</v>
      </c>
      <c r="EI210">
        <v>0</v>
      </c>
      <c r="EJ210">
        <v>0</v>
      </c>
      <c r="EK210">
        <v>0</v>
      </c>
      <c r="EL210">
        <v>0</v>
      </c>
      <c r="EM210">
        <v>0</v>
      </c>
      <c r="EN210">
        <v>0</v>
      </c>
      <c r="EO210">
        <v>0</v>
      </c>
      <c r="EP210">
        <v>0</v>
      </c>
      <c r="EQ210">
        <v>0</v>
      </c>
      <c r="ER210">
        <v>0</v>
      </c>
      <c r="ES210">
        <v>0</v>
      </c>
      <c r="ET210">
        <v>0</v>
      </c>
      <c r="EU210">
        <v>1</v>
      </c>
      <c r="EV210">
        <v>0</v>
      </c>
      <c r="EW210">
        <v>1</v>
      </c>
      <c r="EX210">
        <v>1</v>
      </c>
      <c r="EY210">
        <v>0</v>
      </c>
      <c r="EZ210">
        <v>0</v>
      </c>
      <c r="FA210">
        <v>0</v>
      </c>
      <c r="FB210">
        <v>0</v>
      </c>
      <c r="FC210">
        <v>0</v>
      </c>
      <c r="FD210" t="s">
        <v>222</v>
      </c>
      <c r="FE210" t="s">
        <v>222</v>
      </c>
      <c r="FF210" t="s">
        <v>222</v>
      </c>
      <c r="FG210" t="s">
        <v>222</v>
      </c>
      <c r="FH210" t="s">
        <v>222</v>
      </c>
      <c r="FI210" t="s">
        <v>222</v>
      </c>
      <c r="FJ210" t="s">
        <v>222</v>
      </c>
      <c r="FK210" t="s">
        <v>222</v>
      </c>
      <c r="FL210" t="s">
        <v>222</v>
      </c>
      <c r="FM210">
        <v>0</v>
      </c>
      <c r="FN210">
        <v>0</v>
      </c>
      <c r="FO210">
        <v>1</v>
      </c>
      <c r="FP210">
        <v>1</v>
      </c>
      <c r="FQ210">
        <v>1</v>
      </c>
      <c r="FR210">
        <v>0</v>
      </c>
      <c r="FS210">
        <v>0</v>
      </c>
      <c r="FT210">
        <v>0</v>
      </c>
      <c r="FU210">
        <v>1</v>
      </c>
      <c r="FV210">
        <v>1</v>
      </c>
      <c r="FW210">
        <v>0</v>
      </c>
      <c r="FX210">
        <v>1</v>
      </c>
      <c r="FY210">
        <v>1</v>
      </c>
      <c r="FZ210">
        <v>0</v>
      </c>
      <c r="GA210">
        <v>1</v>
      </c>
      <c r="GB210">
        <v>0</v>
      </c>
      <c r="GC210">
        <v>0</v>
      </c>
      <c r="GD210">
        <v>0</v>
      </c>
      <c r="GE210">
        <v>0</v>
      </c>
      <c r="GF210">
        <v>0</v>
      </c>
      <c r="GG210">
        <v>0</v>
      </c>
      <c r="GH210">
        <v>0</v>
      </c>
      <c r="GI210">
        <v>0</v>
      </c>
      <c r="GJ210">
        <v>0</v>
      </c>
      <c r="GK210">
        <v>0</v>
      </c>
      <c r="GL210">
        <v>0</v>
      </c>
      <c r="GM210">
        <v>0</v>
      </c>
      <c r="GN210">
        <v>1</v>
      </c>
      <c r="GO210">
        <v>1</v>
      </c>
      <c r="GP210">
        <v>0</v>
      </c>
      <c r="GQ210">
        <v>0</v>
      </c>
      <c r="GR210">
        <v>0</v>
      </c>
      <c r="GS210">
        <v>0</v>
      </c>
      <c r="GT210">
        <v>0</v>
      </c>
      <c r="GU210">
        <v>0</v>
      </c>
      <c r="GV210">
        <v>0</v>
      </c>
      <c r="GW210">
        <v>0</v>
      </c>
      <c r="GX210">
        <v>0</v>
      </c>
      <c r="GY210">
        <v>0</v>
      </c>
      <c r="GZ210">
        <v>0</v>
      </c>
      <c r="HA210">
        <v>0</v>
      </c>
      <c r="HB210">
        <v>1</v>
      </c>
      <c r="HC210">
        <v>1</v>
      </c>
      <c r="HD210">
        <v>0</v>
      </c>
      <c r="HE210">
        <v>0</v>
      </c>
      <c r="HF210">
        <v>0</v>
      </c>
      <c r="HG210">
        <v>0</v>
      </c>
      <c r="HH210">
        <v>0</v>
      </c>
      <c r="HI210">
        <v>0</v>
      </c>
      <c r="HJ210">
        <v>0</v>
      </c>
      <c r="HK210">
        <v>0</v>
      </c>
      <c r="HL210">
        <v>1</v>
      </c>
      <c r="HM210">
        <v>1</v>
      </c>
      <c r="HN210">
        <v>0</v>
      </c>
    </row>
    <row r="211" spans="1:222" x14ac:dyDescent="0.35">
      <c r="A211" t="s">
        <v>258</v>
      </c>
      <c r="B211" s="1">
        <v>43559</v>
      </c>
      <c r="C211" s="1">
        <v>43572</v>
      </c>
      <c r="D211">
        <v>2</v>
      </c>
      <c r="E211">
        <v>1</v>
      </c>
      <c r="F211">
        <v>1</v>
      </c>
      <c r="G211">
        <v>1</v>
      </c>
      <c r="H211">
        <v>1</v>
      </c>
      <c r="I211">
        <v>1</v>
      </c>
      <c r="J211">
        <v>1</v>
      </c>
      <c r="K211">
        <v>1</v>
      </c>
      <c r="L211">
        <v>1</v>
      </c>
      <c r="M211">
        <v>0</v>
      </c>
      <c r="N211">
        <v>0</v>
      </c>
      <c r="O211">
        <v>0</v>
      </c>
      <c r="P211">
        <v>0</v>
      </c>
      <c r="Q211">
        <v>0</v>
      </c>
      <c r="R211">
        <v>1</v>
      </c>
      <c r="S211">
        <v>1</v>
      </c>
      <c r="T211">
        <v>0</v>
      </c>
      <c r="U211">
        <v>1</v>
      </c>
      <c r="V211">
        <v>1</v>
      </c>
      <c r="W211">
        <v>0</v>
      </c>
      <c r="X211">
        <v>0</v>
      </c>
      <c r="Y211">
        <v>0</v>
      </c>
      <c r="Z211">
        <v>0</v>
      </c>
      <c r="AA211">
        <v>1</v>
      </c>
      <c r="AB211">
        <v>1</v>
      </c>
      <c r="AC211">
        <v>1</v>
      </c>
      <c r="AD211">
        <v>1</v>
      </c>
      <c r="AE211">
        <v>0</v>
      </c>
      <c r="AF211">
        <v>0</v>
      </c>
      <c r="AG211">
        <v>0</v>
      </c>
      <c r="AH211">
        <v>0</v>
      </c>
      <c r="AI211">
        <v>0</v>
      </c>
      <c r="AJ211">
        <v>0</v>
      </c>
      <c r="AK211">
        <v>0</v>
      </c>
      <c r="AL211">
        <v>0</v>
      </c>
      <c r="AM211">
        <v>0</v>
      </c>
      <c r="AN211">
        <v>0</v>
      </c>
      <c r="AO211">
        <v>0</v>
      </c>
      <c r="AP211">
        <v>0</v>
      </c>
      <c r="AQ211">
        <v>0</v>
      </c>
      <c r="AR211">
        <v>0</v>
      </c>
      <c r="AS211">
        <v>0</v>
      </c>
      <c r="AT211">
        <v>0</v>
      </c>
      <c r="AU211" t="s">
        <v>222</v>
      </c>
      <c r="AV211" t="s">
        <v>222</v>
      </c>
      <c r="AW211" t="s">
        <v>222</v>
      </c>
      <c r="AX211" t="s">
        <v>222</v>
      </c>
      <c r="AY211" t="s">
        <v>222</v>
      </c>
      <c r="AZ211" t="s">
        <v>222</v>
      </c>
      <c r="BA211" t="s">
        <v>222</v>
      </c>
      <c r="BB211" t="s">
        <v>222</v>
      </c>
      <c r="BC211" t="s">
        <v>222</v>
      </c>
      <c r="BD211">
        <v>0</v>
      </c>
      <c r="BE211">
        <v>0</v>
      </c>
      <c r="BF211">
        <v>1</v>
      </c>
      <c r="BG211">
        <v>1</v>
      </c>
      <c r="BH211">
        <v>1</v>
      </c>
      <c r="BI211">
        <v>0</v>
      </c>
      <c r="BJ211">
        <v>0</v>
      </c>
      <c r="BK211">
        <v>0</v>
      </c>
      <c r="BL211">
        <v>1</v>
      </c>
      <c r="BM211">
        <v>1</v>
      </c>
      <c r="BN211">
        <v>0</v>
      </c>
      <c r="BO211">
        <v>1</v>
      </c>
      <c r="BP211">
        <v>1</v>
      </c>
      <c r="BQ211">
        <v>1</v>
      </c>
      <c r="BR211">
        <v>0</v>
      </c>
      <c r="BS211">
        <v>0</v>
      </c>
      <c r="BT211">
        <v>0</v>
      </c>
      <c r="BU211">
        <v>0</v>
      </c>
      <c r="BV211">
        <v>0</v>
      </c>
      <c r="BW211">
        <v>0</v>
      </c>
      <c r="BX211">
        <v>0</v>
      </c>
      <c r="BY211">
        <v>0</v>
      </c>
      <c r="BZ211">
        <v>0</v>
      </c>
      <c r="CA211">
        <v>0</v>
      </c>
      <c r="CB211">
        <v>0</v>
      </c>
      <c r="CC211">
        <v>0</v>
      </c>
      <c r="CD211">
        <v>0</v>
      </c>
      <c r="CE211">
        <v>1</v>
      </c>
      <c r="CF211">
        <v>1</v>
      </c>
      <c r="CG211">
        <v>0</v>
      </c>
      <c r="CH211">
        <v>0</v>
      </c>
      <c r="CI211">
        <v>0</v>
      </c>
      <c r="CJ211">
        <v>0</v>
      </c>
      <c r="CK211">
        <v>0</v>
      </c>
      <c r="CL211">
        <v>0</v>
      </c>
      <c r="CM211">
        <v>0</v>
      </c>
      <c r="CN211">
        <v>0</v>
      </c>
      <c r="CO211">
        <v>0</v>
      </c>
      <c r="CP211">
        <v>0</v>
      </c>
      <c r="CQ211">
        <v>0</v>
      </c>
      <c r="CR211">
        <v>0</v>
      </c>
      <c r="CS211">
        <v>1</v>
      </c>
      <c r="CT211">
        <v>1</v>
      </c>
      <c r="CU211">
        <v>0</v>
      </c>
      <c r="CV211">
        <v>0</v>
      </c>
      <c r="CW211">
        <v>0</v>
      </c>
      <c r="CX211">
        <v>0</v>
      </c>
      <c r="CY211">
        <v>0</v>
      </c>
      <c r="CZ211">
        <v>0</v>
      </c>
      <c r="DA211">
        <v>0</v>
      </c>
      <c r="DB211">
        <v>0</v>
      </c>
      <c r="DC211">
        <v>1</v>
      </c>
      <c r="DD211">
        <v>1</v>
      </c>
      <c r="DE211">
        <v>1</v>
      </c>
      <c r="DF211">
        <v>1</v>
      </c>
      <c r="DG211">
        <v>1</v>
      </c>
      <c r="DH211">
        <v>1</v>
      </c>
      <c r="DI211">
        <v>1</v>
      </c>
      <c r="DJ211">
        <v>1</v>
      </c>
      <c r="DK211">
        <v>1</v>
      </c>
      <c r="DL211">
        <v>0</v>
      </c>
      <c r="DM211">
        <v>0</v>
      </c>
      <c r="DN211">
        <v>0</v>
      </c>
      <c r="DO211">
        <v>0</v>
      </c>
      <c r="DP211">
        <v>0</v>
      </c>
      <c r="DQ211">
        <v>1</v>
      </c>
      <c r="DR211">
        <v>1</v>
      </c>
      <c r="DS211">
        <v>0</v>
      </c>
      <c r="DT211">
        <v>1</v>
      </c>
      <c r="DU211">
        <v>0</v>
      </c>
      <c r="DV211">
        <v>1</v>
      </c>
      <c r="DW211">
        <v>0</v>
      </c>
      <c r="DX211">
        <v>0</v>
      </c>
      <c r="DY211">
        <v>0</v>
      </c>
      <c r="DZ211">
        <v>0</v>
      </c>
      <c r="EA211">
        <v>0</v>
      </c>
      <c r="EB211">
        <v>0</v>
      </c>
      <c r="EC211">
        <v>1</v>
      </c>
      <c r="ED211">
        <v>1</v>
      </c>
      <c r="EE211">
        <v>1</v>
      </c>
      <c r="EF211">
        <v>1</v>
      </c>
      <c r="EG211">
        <v>0</v>
      </c>
      <c r="EH211">
        <v>0</v>
      </c>
      <c r="EI211">
        <v>0</v>
      </c>
      <c r="EJ211">
        <v>0</v>
      </c>
      <c r="EK211">
        <v>0</v>
      </c>
      <c r="EL211">
        <v>0</v>
      </c>
      <c r="EM211">
        <v>0</v>
      </c>
      <c r="EN211">
        <v>0</v>
      </c>
      <c r="EO211">
        <v>0</v>
      </c>
      <c r="EP211">
        <v>0</v>
      </c>
      <c r="EQ211">
        <v>0</v>
      </c>
      <c r="ER211">
        <v>0</v>
      </c>
      <c r="ES211">
        <v>0</v>
      </c>
      <c r="ET211">
        <v>0</v>
      </c>
      <c r="EU211">
        <v>1</v>
      </c>
      <c r="EV211">
        <v>0</v>
      </c>
      <c r="EW211">
        <v>0</v>
      </c>
      <c r="EX211">
        <v>1</v>
      </c>
      <c r="EY211">
        <v>1</v>
      </c>
      <c r="EZ211">
        <v>0</v>
      </c>
      <c r="FA211">
        <v>0</v>
      </c>
      <c r="FB211">
        <v>0</v>
      </c>
      <c r="FC211">
        <v>0</v>
      </c>
      <c r="FD211" t="s">
        <v>222</v>
      </c>
      <c r="FE211" t="s">
        <v>222</v>
      </c>
      <c r="FF211" t="s">
        <v>222</v>
      </c>
      <c r="FG211" t="s">
        <v>222</v>
      </c>
      <c r="FH211" t="s">
        <v>222</v>
      </c>
      <c r="FI211" t="s">
        <v>222</v>
      </c>
      <c r="FJ211" t="s">
        <v>222</v>
      </c>
      <c r="FK211" t="s">
        <v>222</v>
      </c>
      <c r="FL211" t="s">
        <v>222</v>
      </c>
      <c r="FM211">
        <v>0</v>
      </c>
      <c r="FN211">
        <v>0</v>
      </c>
      <c r="FO211">
        <v>1</v>
      </c>
      <c r="FP211">
        <v>1</v>
      </c>
      <c r="FQ211">
        <v>1</v>
      </c>
      <c r="FR211">
        <v>0</v>
      </c>
      <c r="FS211">
        <v>0</v>
      </c>
      <c r="FT211">
        <v>0</v>
      </c>
      <c r="FU211">
        <v>1</v>
      </c>
      <c r="FV211">
        <v>1</v>
      </c>
      <c r="FW211">
        <v>0</v>
      </c>
      <c r="FX211">
        <v>1</v>
      </c>
      <c r="FY211">
        <v>1</v>
      </c>
      <c r="FZ211">
        <v>0</v>
      </c>
      <c r="GA211">
        <v>1</v>
      </c>
      <c r="GB211">
        <v>0</v>
      </c>
      <c r="GC211">
        <v>0</v>
      </c>
      <c r="GD211">
        <v>0</v>
      </c>
      <c r="GE211">
        <v>0</v>
      </c>
      <c r="GF211">
        <v>0</v>
      </c>
      <c r="GG211">
        <v>0</v>
      </c>
      <c r="GH211">
        <v>0</v>
      </c>
      <c r="GI211">
        <v>0</v>
      </c>
      <c r="GJ211">
        <v>0</v>
      </c>
      <c r="GK211">
        <v>0</v>
      </c>
      <c r="GL211">
        <v>1</v>
      </c>
      <c r="GM211">
        <v>0</v>
      </c>
      <c r="GN211">
        <v>1</v>
      </c>
      <c r="GO211">
        <v>1</v>
      </c>
      <c r="GP211">
        <v>0</v>
      </c>
      <c r="GQ211">
        <v>0</v>
      </c>
      <c r="GR211">
        <v>0</v>
      </c>
      <c r="GS211">
        <v>0</v>
      </c>
      <c r="GT211">
        <v>0</v>
      </c>
      <c r="GU211">
        <v>0</v>
      </c>
      <c r="GV211">
        <v>0</v>
      </c>
      <c r="GW211">
        <v>0</v>
      </c>
      <c r="GX211">
        <v>0</v>
      </c>
      <c r="GY211">
        <v>0</v>
      </c>
      <c r="GZ211">
        <v>0</v>
      </c>
      <c r="HA211">
        <v>0</v>
      </c>
      <c r="HB211">
        <v>1</v>
      </c>
      <c r="HC211">
        <v>1</v>
      </c>
      <c r="HD211">
        <v>0</v>
      </c>
      <c r="HE211">
        <v>0</v>
      </c>
      <c r="HF211">
        <v>0</v>
      </c>
      <c r="HG211">
        <v>0</v>
      </c>
      <c r="HH211">
        <v>0</v>
      </c>
      <c r="HI211">
        <v>0</v>
      </c>
      <c r="HJ211">
        <v>0</v>
      </c>
      <c r="HK211">
        <v>0</v>
      </c>
      <c r="HL211">
        <v>1</v>
      </c>
      <c r="HM211">
        <v>1</v>
      </c>
      <c r="HN211">
        <v>0</v>
      </c>
    </row>
    <row r="212" spans="1:222" x14ac:dyDescent="0.35">
      <c r="A212" t="s">
        <v>258</v>
      </c>
      <c r="B212" s="1">
        <v>43573</v>
      </c>
      <c r="C212" s="1">
        <v>43605</v>
      </c>
      <c r="D212">
        <v>2</v>
      </c>
      <c r="E212">
        <v>1</v>
      </c>
      <c r="F212">
        <v>1</v>
      </c>
      <c r="G212">
        <v>1</v>
      </c>
      <c r="H212">
        <v>1</v>
      </c>
      <c r="I212">
        <v>1</v>
      </c>
      <c r="J212">
        <v>1</v>
      </c>
      <c r="K212">
        <v>1</v>
      </c>
      <c r="L212">
        <v>1</v>
      </c>
      <c r="M212">
        <v>0</v>
      </c>
      <c r="N212">
        <v>0</v>
      </c>
      <c r="O212">
        <v>0</v>
      </c>
      <c r="P212">
        <v>0</v>
      </c>
      <c r="Q212">
        <v>0</v>
      </c>
      <c r="R212">
        <v>1</v>
      </c>
      <c r="S212">
        <v>1</v>
      </c>
      <c r="T212">
        <v>0</v>
      </c>
      <c r="U212">
        <v>1</v>
      </c>
      <c r="V212">
        <v>1</v>
      </c>
      <c r="W212">
        <v>0</v>
      </c>
      <c r="X212">
        <v>0</v>
      </c>
      <c r="Y212">
        <v>0</v>
      </c>
      <c r="Z212">
        <v>0</v>
      </c>
      <c r="AA212">
        <v>1</v>
      </c>
      <c r="AB212">
        <v>1</v>
      </c>
      <c r="AC212">
        <v>1</v>
      </c>
      <c r="AD212">
        <v>1</v>
      </c>
      <c r="AE212">
        <v>0</v>
      </c>
      <c r="AF212">
        <v>0</v>
      </c>
      <c r="AG212">
        <v>0</v>
      </c>
      <c r="AH212">
        <v>0</v>
      </c>
      <c r="AI212">
        <v>0</v>
      </c>
      <c r="AJ212">
        <v>0</v>
      </c>
      <c r="AK212">
        <v>0</v>
      </c>
      <c r="AL212">
        <v>0</v>
      </c>
      <c r="AM212">
        <v>0</v>
      </c>
      <c r="AN212">
        <v>0</v>
      </c>
      <c r="AO212">
        <v>0</v>
      </c>
      <c r="AP212">
        <v>0</v>
      </c>
      <c r="AQ212">
        <v>0</v>
      </c>
      <c r="AR212">
        <v>0</v>
      </c>
      <c r="AS212">
        <v>0</v>
      </c>
      <c r="AT212">
        <v>0</v>
      </c>
      <c r="AU212" t="s">
        <v>222</v>
      </c>
      <c r="AV212" t="s">
        <v>222</v>
      </c>
      <c r="AW212" t="s">
        <v>222</v>
      </c>
      <c r="AX212" t="s">
        <v>222</v>
      </c>
      <c r="AY212" t="s">
        <v>222</v>
      </c>
      <c r="AZ212" t="s">
        <v>222</v>
      </c>
      <c r="BA212" t="s">
        <v>222</v>
      </c>
      <c r="BB212" t="s">
        <v>222</v>
      </c>
      <c r="BC212" t="s">
        <v>222</v>
      </c>
      <c r="BD212">
        <v>0</v>
      </c>
      <c r="BE212">
        <v>0</v>
      </c>
      <c r="BF212">
        <v>1</v>
      </c>
      <c r="BG212">
        <v>1</v>
      </c>
      <c r="BH212">
        <v>1</v>
      </c>
      <c r="BI212">
        <v>0</v>
      </c>
      <c r="BJ212">
        <v>0</v>
      </c>
      <c r="BK212">
        <v>0</v>
      </c>
      <c r="BL212">
        <v>1</v>
      </c>
      <c r="BM212">
        <v>1</v>
      </c>
      <c r="BN212">
        <v>0</v>
      </c>
      <c r="BO212">
        <v>1</v>
      </c>
      <c r="BP212">
        <v>1</v>
      </c>
      <c r="BQ212">
        <v>1</v>
      </c>
      <c r="BR212">
        <v>0</v>
      </c>
      <c r="BS212">
        <v>0</v>
      </c>
      <c r="BT212">
        <v>0</v>
      </c>
      <c r="BU212">
        <v>0</v>
      </c>
      <c r="BV212">
        <v>0</v>
      </c>
      <c r="BW212">
        <v>0</v>
      </c>
      <c r="BX212">
        <v>0</v>
      </c>
      <c r="BY212">
        <v>0</v>
      </c>
      <c r="BZ212">
        <v>0</v>
      </c>
      <c r="CA212">
        <v>0</v>
      </c>
      <c r="CB212">
        <v>0</v>
      </c>
      <c r="CC212">
        <v>0</v>
      </c>
      <c r="CD212">
        <v>0</v>
      </c>
      <c r="CE212">
        <v>1</v>
      </c>
      <c r="CF212">
        <v>1</v>
      </c>
      <c r="CG212">
        <v>0</v>
      </c>
      <c r="CH212">
        <v>0</v>
      </c>
      <c r="CI212">
        <v>0</v>
      </c>
      <c r="CJ212">
        <v>0</v>
      </c>
      <c r="CK212">
        <v>0</v>
      </c>
      <c r="CL212">
        <v>0</v>
      </c>
      <c r="CM212">
        <v>0</v>
      </c>
      <c r="CN212">
        <v>0</v>
      </c>
      <c r="CO212">
        <v>0</v>
      </c>
      <c r="CP212">
        <v>0</v>
      </c>
      <c r="CQ212">
        <v>0</v>
      </c>
      <c r="CR212">
        <v>0</v>
      </c>
      <c r="CS212">
        <v>1</v>
      </c>
      <c r="CT212">
        <v>1</v>
      </c>
      <c r="CU212">
        <v>0</v>
      </c>
      <c r="CV212">
        <v>0</v>
      </c>
      <c r="CW212">
        <v>0</v>
      </c>
      <c r="CX212">
        <v>0</v>
      </c>
      <c r="CY212">
        <v>0</v>
      </c>
      <c r="CZ212">
        <v>0</v>
      </c>
      <c r="DA212">
        <v>0</v>
      </c>
      <c r="DB212">
        <v>0</v>
      </c>
      <c r="DC212">
        <v>1</v>
      </c>
      <c r="DD212">
        <v>1</v>
      </c>
      <c r="DE212">
        <v>1</v>
      </c>
      <c r="DF212">
        <v>1</v>
      </c>
      <c r="DG212">
        <v>1</v>
      </c>
      <c r="DH212">
        <v>1</v>
      </c>
      <c r="DI212">
        <v>1</v>
      </c>
      <c r="DJ212">
        <v>1</v>
      </c>
      <c r="DK212">
        <v>1</v>
      </c>
      <c r="DL212">
        <v>0</v>
      </c>
      <c r="DM212">
        <v>0</v>
      </c>
      <c r="DN212">
        <v>0</v>
      </c>
      <c r="DO212">
        <v>0</v>
      </c>
      <c r="DP212">
        <v>0</v>
      </c>
      <c r="DQ212">
        <v>1</v>
      </c>
      <c r="DR212">
        <v>1</v>
      </c>
      <c r="DS212">
        <v>0</v>
      </c>
      <c r="DT212">
        <v>1</v>
      </c>
      <c r="DU212">
        <v>0</v>
      </c>
      <c r="DV212">
        <v>1</v>
      </c>
      <c r="DW212">
        <v>0</v>
      </c>
      <c r="DX212">
        <v>0</v>
      </c>
      <c r="DY212">
        <v>0</v>
      </c>
      <c r="DZ212">
        <v>0</v>
      </c>
      <c r="EA212">
        <v>0</v>
      </c>
      <c r="EB212">
        <v>0</v>
      </c>
      <c r="EC212">
        <v>1</v>
      </c>
      <c r="ED212">
        <v>1</v>
      </c>
      <c r="EE212">
        <v>1</v>
      </c>
      <c r="EF212">
        <v>1</v>
      </c>
      <c r="EG212">
        <v>0</v>
      </c>
      <c r="EH212">
        <v>0</v>
      </c>
      <c r="EI212">
        <v>0</v>
      </c>
      <c r="EJ212">
        <v>0</v>
      </c>
      <c r="EK212">
        <v>0</v>
      </c>
      <c r="EL212">
        <v>0</v>
      </c>
      <c r="EM212">
        <v>0</v>
      </c>
      <c r="EN212">
        <v>0</v>
      </c>
      <c r="EO212">
        <v>0</v>
      </c>
      <c r="EP212">
        <v>0</v>
      </c>
      <c r="EQ212">
        <v>0</v>
      </c>
      <c r="ER212">
        <v>0</v>
      </c>
      <c r="ES212">
        <v>0</v>
      </c>
      <c r="ET212">
        <v>0</v>
      </c>
      <c r="EU212">
        <v>1</v>
      </c>
      <c r="EV212">
        <v>0</v>
      </c>
      <c r="EW212">
        <v>0</v>
      </c>
      <c r="EX212">
        <v>1</v>
      </c>
      <c r="EY212">
        <v>1</v>
      </c>
      <c r="EZ212">
        <v>0</v>
      </c>
      <c r="FA212">
        <v>0</v>
      </c>
      <c r="FB212">
        <v>0</v>
      </c>
      <c r="FC212">
        <v>0</v>
      </c>
      <c r="FD212" t="s">
        <v>222</v>
      </c>
      <c r="FE212" t="s">
        <v>222</v>
      </c>
      <c r="FF212" t="s">
        <v>222</v>
      </c>
      <c r="FG212" t="s">
        <v>222</v>
      </c>
      <c r="FH212" t="s">
        <v>222</v>
      </c>
      <c r="FI212" t="s">
        <v>222</v>
      </c>
      <c r="FJ212" t="s">
        <v>222</v>
      </c>
      <c r="FK212" t="s">
        <v>222</v>
      </c>
      <c r="FL212" t="s">
        <v>222</v>
      </c>
      <c r="FM212">
        <v>0</v>
      </c>
      <c r="FN212">
        <v>0</v>
      </c>
      <c r="FO212">
        <v>1</v>
      </c>
      <c r="FP212">
        <v>1</v>
      </c>
      <c r="FQ212">
        <v>1</v>
      </c>
      <c r="FR212">
        <v>0</v>
      </c>
      <c r="FS212">
        <v>0</v>
      </c>
      <c r="FT212">
        <v>0</v>
      </c>
      <c r="FU212">
        <v>1</v>
      </c>
      <c r="FV212">
        <v>1</v>
      </c>
      <c r="FW212">
        <v>0</v>
      </c>
      <c r="FX212">
        <v>1</v>
      </c>
      <c r="FY212">
        <v>1</v>
      </c>
      <c r="FZ212">
        <v>0</v>
      </c>
      <c r="GA212">
        <v>1</v>
      </c>
      <c r="GB212">
        <v>0</v>
      </c>
      <c r="GC212">
        <v>0</v>
      </c>
      <c r="GD212">
        <v>0</v>
      </c>
      <c r="GE212">
        <v>0</v>
      </c>
      <c r="GF212">
        <v>0</v>
      </c>
      <c r="GG212">
        <v>0</v>
      </c>
      <c r="GH212">
        <v>0</v>
      </c>
      <c r="GI212">
        <v>0</v>
      </c>
      <c r="GJ212">
        <v>0</v>
      </c>
      <c r="GK212">
        <v>0</v>
      </c>
      <c r="GL212">
        <v>0</v>
      </c>
      <c r="GM212">
        <v>0</v>
      </c>
      <c r="GN212">
        <v>1</v>
      </c>
      <c r="GO212">
        <v>1</v>
      </c>
      <c r="GP212">
        <v>0</v>
      </c>
      <c r="GQ212">
        <v>0</v>
      </c>
      <c r="GR212">
        <v>0</v>
      </c>
      <c r="GS212">
        <v>0</v>
      </c>
      <c r="GT212">
        <v>0</v>
      </c>
      <c r="GU212">
        <v>0</v>
      </c>
      <c r="GV212">
        <v>0</v>
      </c>
      <c r="GW212">
        <v>0</v>
      </c>
      <c r="GX212">
        <v>0</v>
      </c>
      <c r="GY212">
        <v>0</v>
      </c>
      <c r="GZ212">
        <v>0</v>
      </c>
      <c r="HA212">
        <v>0</v>
      </c>
      <c r="HB212">
        <v>1</v>
      </c>
      <c r="HC212">
        <v>1</v>
      </c>
      <c r="HD212">
        <v>0</v>
      </c>
      <c r="HE212">
        <v>0</v>
      </c>
      <c r="HF212">
        <v>0</v>
      </c>
      <c r="HG212">
        <v>0</v>
      </c>
      <c r="HH212">
        <v>0</v>
      </c>
      <c r="HI212">
        <v>0</v>
      </c>
      <c r="HJ212">
        <v>0</v>
      </c>
      <c r="HK212">
        <v>0</v>
      </c>
      <c r="HL212">
        <v>1</v>
      </c>
      <c r="HM212">
        <v>1</v>
      </c>
      <c r="HN212">
        <v>0</v>
      </c>
    </row>
    <row r="213" spans="1:222" x14ac:dyDescent="0.35">
      <c r="A213" t="s">
        <v>258</v>
      </c>
      <c r="B213" s="1">
        <v>43606</v>
      </c>
      <c r="C213" s="1">
        <v>43830</v>
      </c>
      <c r="D213">
        <v>2</v>
      </c>
      <c r="E213">
        <v>1</v>
      </c>
      <c r="F213">
        <v>1</v>
      </c>
      <c r="G213">
        <v>1</v>
      </c>
      <c r="H213">
        <v>1</v>
      </c>
      <c r="I213">
        <v>1</v>
      </c>
      <c r="J213">
        <v>1</v>
      </c>
      <c r="K213">
        <v>1</v>
      </c>
      <c r="L213">
        <v>1</v>
      </c>
      <c r="M213">
        <v>0</v>
      </c>
      <c r="N213">
        <v>0</v>
      </c>
      <c r="O213">
        <v>0</v>
      </c>
      <c r="P213">
        <v>0</v>
      </c>
      <c r="Q213">
        <v>0</v>
      </c>
      <c r="R213">
        <v>1</v>
      </c>
      <c r="S213">
        <v>1</v>
      </c>
      <c r="T213">
        <v>0</v>
      </c>
      <c r="U213">
        <v>1</v>
      </c>
      <c r="V213">
        <v>1</v>
      </c>
      <c r="W213">
        <v>0</v>
      </c>
      <c r="X213">
        <v>0</v>
      </c>
      <c r="Y213">
        <v>0</v>
      </c>
      <c r="Z213">
        <v>0</v>
      </c>
      <c r="AA213">
        <v>1</v>
      </c>
      <c r="AB213">
        <v>1</v>
      </c>
      <c r="AC213">
        <v>1</v>
      </c>
      <c r="AD213">
        <v>1</v>
      </c>
      <c r="AE213">
        <v>0</v>
      </c>
      <c r="AF213">
        <v>0</v>
      </c>
      <c r="AG213">
        <v>0</v>
      </c>
      <c r="AH213">
        <v>0</v>
      </c>
      <c r="AI213">
        <v>0</v>
      </c>
      <c r="AJ213">
        <v>0</v>
      </c>
      <c r="AK213">
        <v>0</v>
      </c>
      <c r="AL213">
        <v>0</v>
      </c>
      <c r="AM213">
        <v>0</v>
      </c>
      <c r="AN213">
        <v>0</v>
      </c>
      <c r="AO213">
        <v>0</v>
      </c>
      <c r="AP213">
        <v>0</v>
      </c>
      <c r="AQ213">
        <v>0</v>
      </c>
      <c r="AR213">
        <v>0</v>
      </c>
      <c r="AS213">
        <v>0</v>
      </c>
      <c r="AT213">
        <v>0</v>
      </c>
      <c r="AU213" t="s">
        <v>222</v>
      </c>
      <c r="AV213" t="s">
        <v>222</v>
      </c>
      <c r="AW213" t="s">
        <v>222</v>
      </c>
      <c r="AX213" t="s">
        <v>222</v>
      </c>
      <c r="AY213" t="s">
        <v>222</v>
      </c>
      <c r="AZ213" t="s">
        <v>222</v>
      </c>
      <c r="BA213" t="s">
        <v>222</v>
      </c>
      <c r="BB213" t="s">
        <v>222</v>
      </c>
      <c r="BC213" t="s">
        <v>222</v>
      </c>
      <c r="BD213">
        <v>0</v>
      </c>
      <c r="BE213">
        <v>0</v>
      </c>
      <c r="BF213">
        <v>1</v>
      </c>
      <c r="BG213">
        <v>1</v>
      </c>
      <c r="BH213">
        <v>1</v>
      </c>
      <c r="BI213">
        <v>0</v>
      </c>
      <c r="BJ213">
        <v>0</v>
      </c>
      <c r="BK213">
        <v>0</v>
      </c>
      <c r="BL213">
        <v>1</v>
      </c>
      <c r="BM213">
        <v>1</v>
      </c>
      <c r="BN213">
        <v>0</v>
      </c>
      <c r="BO213">
        <v>1</v>
      </c>
      <c r="BP213">
        <v>1</v>
      </c>
      <c r="BQ213">
        <v>1</v>
      </c>
      <c r="BR213">
        <v>0</v>
      </c>
      <c r="BS213">
        <v>0</v>
      </c>
      <c r="BT213">
        <v>0</v>
      </c>
      <c r="BU213">
        <v>0</v>
      </c>
      <c r="BV213">
        <v>0</v>
      </c>
      <c r="BW213">
        <v>0</v>
      </c>
      <c r="BX213">
        <v>0</v>
      </c>
      <c r="BY213">
        <v>0</v>
      </c>
      <c r="BZ213">
        <v>0</v>
      </c>
      <c r="CA213">
        <v>0</v>
      </c>
      <c r="CB213">
        <v>0</v>
      </c>
      <c r="CC213">
        <v>0</v>
      </c>
      <c r="CD213">
        <v>0</v>
      </c>
      <c r="CE213">
        <v>1</v>
      </c>
      <c r="CF213">
        <v>0</v>
      </c>
      <c r="CG213">
        <v>0</v>
      </c>
      <c r="CH213">
        <v>0</v>
      </c>
      <c r="CI213">
        <v>0</v>
      </c>
      <c r="CJ213">
        <v>0</v>
      </c>
      <c r="CK213">
        <v>0</v>
      </c>
      <c r="CL213">
        <v>0</v>
      </c>
      <c r="CM213">
        <v>0</v>
      </c>
      <c r="CN213">
        <v>0</v>
      </c>
      <c r="CO213">
        <v>0</v>
      </c>
      <c r="CP213">
        <v>0</v>
      </c>
      <c r="CQ213">
        <v>0</v>
      </c>
      <c r="CR213">
        <v>0</v>
      </c>
      <c r="CS213">
        <v>1</v>
      </c>
      <c r="CT213">
        <v>1</v>
      </c>
      <c r="CU213">
        <v>0</v>
      </c>
      <c r="CV213">
        <v>0</v>
      </c>
      <c r="CW213">
        <v>0</v>
      </c>
      <c r="CX213">
        <v>0</v>
      </c>
      <c r="CY213">
        <v>0</v>
      </c>
      <c r="CZ213">
        <v>0</v>
      </c>
      <c r="DA213">
        <v>0</v>
      </c>
      <c r="DB213">
        <v>0</v>
      </c>
      <c r="DC213">
        <v>1</v>
      </c>
      <c r="DD213">
        <v>1</v>
      </c>
      <c r="DE213">
        <v>1</v>
      </c>
      <c r="DF213">
        <v>1</v>
      </c>
      <c r="DG213">
        <v>1</v>
      </c>
      <c r="DH213">
        <v>1</v>
      </c>
      <c r="DI213">
        <v>1</v>
      </c>
      <c r="DJ213">
        <v>1</v>
      </c>
      <c r="DK213">
        <v>1</v>
      </c>
      <c r="DL213">
        <v>0</v>
      </c>
      <c r="DM213">
        <v>0</v>
      </c>
      <c r="DN213">
        <v>0</v>
      </c>
      <c r="DO213">
        <v>0</v>
      </c>
      <c r="DP213">
        <v>0</v>
      </c>
      <c r="DQ213">
        <v>1</v>
      </c>
      <c r="DR213">
        <v>1</v>
      </c>
      <c r="DS213">
        <v>0</v>
      </c>
      <c r="DT213">
        <v>1</v>
      </c>
      <c r="DU213">
        <v>0</v>
      </c>
      <c r="DV213">
        <v>1</v>
      </c>
      <c r="DW213">
        <v>0</v>
      </c>
      <c r="DX213">
        <v>0</v>
      </c>
      <c r="DY213">
        <v>0</v>
      </c>
      <c r="DZ213">
        <v>0</v>
      </c>
      <c r="EA213">
        <v>0</v>
      </c>
      <c r="EB213">
        <v>0</v>
      </c>
      <c r="EC213">
        <v>1</v>
      </c>
      <c r="ED213">
        <v>1</v>
      </c>
      <c r="EE213">
        <v>1</v>
      </c>
      <c r="EF213">
        <v>1</v>
      </c>
      <c r="EG213">
        <v>0</v>
      </c>
      <c r="EH213">
        <v>0</v>
      </c>
      <c r="EI213">
        <v>0</v>
      </c>
      <c r="EJ213">
        <v>0</v>
      </c>
      <c r="EK213">
        <v>0</v>
      </c>
      <c r="EL213">
        <v>0</v>
      </c>
      <c r="EM213">
        <v>0</v>
      </c>
      <c r="EN213">
        <v>0</v>
      </c>
      <c r="EO213">
        <v>0</v>
      </c>
      <c r="EP213">
        <v>0</v>
      </c>
      <c r="EQ213">
        <v>0</v>
      </c>
      <c r="ER213">
        <v>0</v>
      </c>
      <c r="ES213">
        <v>0</v>
      </c>
      <c r="ET213">
        <v>0</v>
      </c>
      <c r="EU213">
        <v>1</v>
      </c>
      <c r="EV213">
        <v>0</v>
      </c>
      <c r="EW213">
        <v>1</v>
      </c>
      <c r="EX213">
        <v>1</v>
      </c>
      <c r="EY213">
        <v>0</v>
      </c>
      <c r="EZ213">
        <v>0</v>
      </c>
      <c r="FA213">
        <v>0</v>
      </c>
      <c r="FB213">
        <v>0</v>
      </c>
      <c r="FC213">
        <v>0</v>
      </c>
      <c r="FD213" t="s">
        <v>222</v>
      </c>
      <c r="FE213" t="s">
        <v>222</v>
      </c>
      <c r="FF213" t="s">
        <v>222</v>
      </c>
      <c r="FG213" t="s">
        <v>222</v>
      </c>
      <c r="FH213" t="s">
        <v>222</v>
      </c>
      <c r="FI213" t="s">
        <v>222</v>
      </c>
      <c r="FJ213" t="s">
        <v>222</v>
      </c>
      <c r="FK213" t="s">
        <v>222</v>
      </c>
      <c r="FL213" t="s">
        <v>222</v>
      </c>
      <c r="FM213">
        <v>0</v>
      </c>
      <c r="FN213">
        <v>0</v>
      </c>
      <c r="FO213">
        <v>1</v>
      </c>
      <c r="FP213">
        <v>1</v>
      </c>
      <c r="FQ213">
        <v>1</v>
      </c>
      <c r="FR213">
        <v>0</v>
      </c>
      <c r="FS213">
        <v>0</v>
      </c>
      <c r="FT213">
        <v>0</v>
      </c>
      <c r="FU213">
        <v>1</v>
      </c>
      <c r="FV213">
        <v>1</v>
      </c>
      <c r="FW213">
        <v>0</v>
      </c>
      <c r="FX213">
        <v>1</v>
      </c>
      <c r="FY213">
        <v>1</v>
      </c>
      <c r="FZ213">
        <v>0</v>
      </c>
      <c r="GA213">
        <v>1</v>
      </c>
      <c r="GB213">
        <v>0</v>
      </c>
      <c r="GC213">
        <v>0</v>
      </c>
      <c r="GD213">
        <v>0</v>
      </c>
      <c r="GE213">
        <v>0</v>
      </c>
      <c r="GF213">
        <v>0</v>
      </c>
      <c r="GG213">
        <v>0</v>
      </c>
      <c r="GH213">
        <v>0</v>
      </c>
      <c r="GI213">
        <v>0</v>
      </c>
      <c r="GJ213">
        <v>0</v>
      </c>
      <c r="GK213">
        <v>0</v>
      </c>
      <c r="GL213">
        <v>0</v>
      </c>
      <c r="GM213">
        <v>0</v>
      </c>
      <c r="GN213">
        <v>1</v>
      </c>
      <c r="GO213">
        <v>0</v>
      </c>
      <c r="GP213">
        <v>0</v>
      </c>
      <c r="GQ213">
        <v>0</v>
      </c>
      <c r="GR213">
        <v>0</v>
      </c>
      <c r="GS213">
        <v>0</v>
      </c>
      <c r="GT213">
        <v>0</v>
      </c>
      <c r="GU213">
        <v>0</v>
      </c>
      <c r="GV213">
        <v>0</v>
      </c>
      <c r="GW213">
        <v>0</v>
      </c>
      <c r="GX213">
        <v>0</v>
      </c>
      <c r="GY213">
        <v>0</v>
      </c>
      <c r="GZ213">
        <v>0</v>
      </c>
      <c r="HA213">
        <v>0</v>
      </c>
      <c r="HB213">
        <v>1</v>
      </c>
      <c r="HC213">
        <v>1</v>
      </c>
      <c r="HD213">
        <v>0</v>
      </c>
      <c r="HE213">
        <v>0</v>
      </c>
      <c r="HF213">
        <v>0</v>
      </c>
      <c r="HG213">
        <v>0</v>
      </c>
      <c r="HH213">
        <v>0</v>
      </c>
      <c r="HI213">
        <v>0</v>
      </c>
      <c r="HJ213">
        <v>0</v>
      </c>
      <c r="HK213">
        <v>0</v>
      </c>
      <c r="HL213">
        <v>1</v>
      </c>
      <c r="HM213">
        <v>1</v>
      </c>
      <c r="HN213">
        <v>0</v>
      </c>
    </row>
    <row r="214" spans="1:222" x14ac:dyDescent="0.35">
      <c r="A214" t="s">
        <v>259</v>
      </c>
      <c r="B214" s="1">
        <v>41640</v>
      </c>
      <c r="C214" s="1">
        <v>42558</v>
      </c>
      <c r="D214">
        <v>2</v>
      </c>
      <c r="E214">
        <v>1</v>
      </c>
      <c r="F214">
        <v>1</v>
      </c>
      <c r="G214">
        <v>1</v>
      </c>
      <c r="H214">
        <v>0</v>
      </c>
      <c r="I214">
        <v>0</v>
      </c>
      <c r="J214">
        <v>0</v>
      </c>
      <c r="K214">
        <v>0</v>
      </c>
      <c r="L214">
        <v>0</v>
      </c>
      <c r="M214">
        <v>0</v>
      </c>
      <c r="N214">
        <v>0</v>
      </c>
      <c r="O214">
        <v>0</v>
      </c>
      <c r="P214">
        <v>0</v>
      </c>
      <c r="Q214">
        <v>0</v>
      </c>
      <c r="R214">
        <v>0</v>
      </c>
      <c r="S214">
        <v>1</v>
      </c>
      <c r="T214">
        <v>0</v>
      </c>
      <c r="U214">
        <v>1</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1</v>
      </c>
      <c r="AP214">
        <v>0</v>
      </c>
      <c r="AQ214">
        <v>0</v>
      </c>
      <c r="AR214">
        <v>0</v>
      </c>
      <c r="AS214">
        <v>0</v>
      </c>
      <c r="AT214">
        <v>1</v>
      </c>
      <c r="AU214">
        <v>1</v>
      </c>
      <c r="AV214">
        <v>0</v>
      </c>
      <c r="AW214">
        <v>0</v>
      </c>
      <c r="AX214">
        <v>0</v>
      </c>
      <c r="AY214">
        <v>0</v>
      </c>
      <c r="AZ214">
        <v>0</v>
      </c>
      <c r="BA214">
        <v>0</v>
      </c>
      <c r="BB214">
        <v>1</v>
      </c>
      <c r="BC214">
        <v>1</v>
      </c>
      <c r="BD214">
        <v>0</v>
      </c>
      <c r="BE214">
        <v>0</v>
      </c>
      <c r="BF214">
        <v>1</v>
      </c>
      <c r="BG214">
        <v>1</v>
      </c>
      <c r="BH214">
        <v>1</v>
      </c>
      <c r="BI214">
        <v>0</v>
      </c>
      <c r="BJ214">
        <v>0</v>
      </c>
      <c r="BK214">
        <v>0</v>
      </c>
      <c r="BL214">
        <v>0</v>
      </c>
      <c r="BM214">
        <v>1</v>
      </c>
      <c r="BN214">
        <v>1</v>
      </c>
      <c r="BO214">
        <v>1</v>
      </c>
      <c r="BP214">
        <v>0</v>
      </c>
      <c r="BQ214">
        <v>1</v>
      </c>
      <c r="BR214">
        <v>0</v>
      </c>
      <c r="BS214">
        <v>0</v>
      </c>
      <c r="BT214">
        <v>0</v>
      </c>
      <c r="BU214">
        <v>1</v>
      </c>
      <c r="BV214">
        <v>0</v>
      </c>
      <c r="BW214">
        <v>1</v>
      </c>
      <c r="BX214">
        <v>0</v>
      </c>
      <c r="BY214">
        <v>1</v>
      </c>
      <c r="BZ214">
        <v>0</v>
      </c>
      <c r="CA214">
        <v>0</v>
      </c>
      <c r="CB214">
        <v>0</v>
      </c>
      <c r="CC214">
        <v>0</v>
      </c>
      <c r="CD214">
        <v>1</v>
      </c>
      <c r="CE214">
        <v>0</v>
      </c>
      <c r="CF214">
        <v>0</v>
      </c>
      <c r="CG214">
        <v>0</v>
      </c>
      <c r="CH214">
        <v>0</v>
      </c>
      <c r="CI214">
        <v>0</v>
      </c>
      <c r="CJ214">
        <v>0</v>
      </c>
      <c r="CK214">
        <v>0</v>
      </c>
      <c r="CL214">
        <v>0</v>
      </c>
      <c r="CM214">
        <v>0</v>
      </c>
      <c r="CN214">
        <v>0</v>
      </c>
      <c r="CO214">
        <v>0</v>
      </c>
      <c r="CP214">
        <v>0</v>
      </c>
      <c r="CQ214">
        <v>0</v>
      </c>
      <c r="CR214">
        <v>0</v>
      </c>
      <c r="CS214">
        <v>0</v>
      </c>
      <c r="CT214" t="s">
        <v>222</v>
      </c>
      <c r="CU214" t="s">
        <v>222</v>
      </c>
      <c r="CV214" t="s">
        <v>222</v>
      </c>
      <c r="CW214" t="s">
        <v>222</v>
      </c>
      <c r="CX214" t="s">
        <v>222</v>
      </c>
      <c r="CY214" t="s">
        <v>222</v>
      </c>
      <c r="CZ214" t="s">
        <v>222</v>
      </c>
      <c r="DA214" t="s">
        <v>222</v>
      </c>
      <c r="DB214" t="s">
        <v>222</v>
      </c>
      <c r="DC214" t="s">
        <v>222</v>
      </c>
      <c r="DD214" t="s">
        <v>222</v>
      </c>
      <c r="DE214">
        <v>1</v>
      </c>
      <c r="DF214">
        <v>1</v>
      </c>
      <c r="DG214">
        <v>0</v>
      </c>
      <c r="DH214">
        <v>0</v>
      </c>
      <c r="DI214">
        <v>0</v>
      </c>
      <c r="DJ214">
        <v>0</v>
      </c>
      <c r="DK214">
        <v>0</v>
      </c>
      <c r="DL214">
        <v>0</v>
      </c>
      <c r="DM214">
        <v>0</v>
      </c>
      <c r="DN214">
        <v>0</v>
      </c>
      <c r="DO214">
        <v>0</v>
      </c>
      <c r="DP214">
        <v>0</v>
      </c>
      <c r="DQ214">
        <v>1</v>
      </c>
      <c r="DR214">
        <v>0</v>
      </c>
      <c r="DS214">
        <v>0</v>
      </c>
      <c r="DT214">
        <v>1</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1</v>
      </c>
      <c r="EQ214">
        <v>0</v>
      </c>
      <c r="ER214">
        <v>0</v>
      </c>
      <c r="ES214">
        <v>0</v>
      </c>
      <c r="ET214">
        <v>0</v>
      </c>
      <c r="EU214">
        <v>0</v>
      </c>
      <c r="EV214">
        <v>0</v>
      </c>
      <c r="EW214">
        <v>0</v>
      </c>
      <c r="EX214">
        <v>0</v>
      </c>
      <c r="EY214">
        <v>0</v>
      </c>
      <c r="EZ214">
        <v>0</v>
      </c>
      <c r="FA214">
        <v>0</v>
      </c>
      <c r="FB214">
        <v>1</v>
      </c>
      <c r="FC214">
        <v>1</v>
      </c>
      <c r="FD214">
        <v>1</v>
      </c>
      <c r="FE214">
        <v>0</v>
      </c>
      <c r="FF214">
        <v>0</v>
      </c>
      <c r="FG214">
        <v>0</v>
      </c>
      <c r="FH214">
        <v>0</v>
      </c>
      <c r="FI214">
        <v>0</v>
      </c>
      <c r="FJ214">
        <v>0</v>
      </c>
      <c r="FK214">
        <v>1</v>
      </c>
      <c r="FL214">
        <v>1</v>
      </c>
      <c r="FM214">
        <v>0</v>
      </c>
      <c r="FN214">
        <v>0</v>
      </c>
      <c r="FO214">
        <v>1</v>
      </c>
      <c r="FP214">
        <v>1</v>
      </c>
      <c r="FQ214">
        <v>1</v>
      </c>
      <c r="FR214">
        <v>0</v>
      </c>
      <c r="FS214">
        <v>0</v>
      </c>
      <c r="FT214">
        <v>0</v>
      </c>
      <c r="FU214">
        <v>0</v>
      </c>
      <c r="FV214">
        <v>1</v>
      </c>
      <c r="FW214">
        <v>1</v>
      </c>
      <c r="FX214">
        <v>1</v>
      </c>
      <c r="FY214">
        <v>0</v>
      </c>
      <c r="FZ214">
        <v>0</v>
      </c>
      <c r="GA214">
        <v>1</v>
      </c>
      <c r="GB214">
        <v>0</v>
      </c>
      <c r="GC214">
        <v>0</v>
      </c>
      <c r="GD214">
        <v>1</v>
      </c>
      <c r="GE214">
        <v>0</v>
      </c>
      <c r="GF214">
        <v>1</v>
      </c>
      <c r="GG214">
        <v>0</v>
      </c>
      <c r="GH214">
        <v>1</v>
      </c>
      <c r="GI214">
        <v>0</v>
      </c>
      <c r="GJ214">
        <v>0</v>
      </c>
      <c r="GK214">
        <v>0</v>
      </c>
      <c r="GL214">
        <v>0</v>
      </c>
      <c r="GM214">
        <v>1</v>
      </c>
      <c r="GN214">
        <v>0</v>
      </c>
      <c r="GO214">
        <v>0</v>
      </c>
      <c r="GP214">
        <v>0</v>
      </c>
      <c r="GQ214">
        <v>0</v>
      </c>
      <c r="GR214">
        <v>0</v>
      </c>
      <c r="GS214">
        <v>0</v>
      </c>
      <c r="GT214">
        <v>0</v>
      </c>
      <c r="GU214">
        <v>0</v>
      </c>
      <c r="GV214">
        <v>0</v>
      </c>
      <c r="GW214">
        <v>0</v>
      </c>
      <c r="GX214">
        <v>0</v>
      </c>
      <c r="GY214">
        <v>0</v>
      </c>
      <c r="GZ214">
        <v>0</v>
      </c>
      <c r="HA214">
        <v>0</v>
      </c>
      <c r="HB214">
        <v>0</v>
      </c>
      <c r="HC214" t="s">
        <v>222</v>
      </c>
      <c r="HD214" t="s">
        <v>222</v>
      </c>
      <c r="HE214" t="s">
        <v>222</v>
      </c>
      <c r="HF214" t="s">
        <v>222</v>
      </c>
      <c r="HG214" t="s">
        <v>222</v>
      </c>
      <c r="HH214" t="s">
        <v>222</v>
      </c>
      <c r="HI214" t="s">
        <v>222</v>
      </c>
      <c r="HJ214" t="s">
        <v>222</v>
      </c>
      <c r="HK214" t="s">
        <v>222</v>
      </c>
      <c r="HL214" t="s">
        <v>222</v>
      </c>
      <c r="HM214" t="s">
        <v>222</v>
      </c>
      <c r="HN214" t="s">
        <v>222</v>
      </c>
    </row>
    <row r="215" spans="1:222" x14ac:dyDescent="0.35">
      <c r="A215" t="s">
        <v>259</v>
      </c>
      <c r="B215" s="1">
        <v>42559</v>
      </c>
      <c r="C215" s="1">
        <v>43100</v>
      </c>
      <c r="D215">
        <v>2</v>
      </c>
      <c r="E215">
        <v>1</v>
      </c>
      <c r="F215">
        <v>1</v>
      </c>
      <c r="G215">
        <v>1</v>
      </c>
      <c r="H215">
        <v>0</v>
      </c>
      <c r="I215">
        <v>1</v>
      </c>
      <c r="J215">
        <v>1</v>
      </c>
      <c r="K215">
        <v>1</v>
      </c>
      <c r="L215">
        <v>0</v>
      </c>
      <c r="M215">
        <v>0</v>
      </c>
      <c r="N215">
        <v>0</v>
      </c>
      <c r="O215">
        <v>0</v>
      </c>
      <c r="P215">
        <v>0</v>
      </c>
      <c r="Q215">
        <v>0</v>
      </c>
      <c r="R215">
        <v>0</v>
      </c>
      <c r="S215">
        <v>1</v>
      </c>
      <c r="T215">
        <v>0</v>
      </c>
      <c r="U215">
        <v>1</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1</v>
      </c>
      <c r="AP215">
        <v>0</v>
      </c>
      <c r="AQ215">
        <v>0</v>
      </c>
      <c r="AR215">
        <v>0</v>
      </c>
      <c r="AS215">
        <v>0</v>
      </c>
      <c r="AT215">
        <v>1</v>
      </c>
      <c r="AU215">
        <v>1</v>
      </c>
      <c r="AV215">
        <v>0</v>
      </c>
      <c r="AW215">
        <v>0</v>
      </c>
      <c r="AX215">
        <v>0</v>
      </c>
      <c r="AY215">
        <v>0</v>
      </c>
      <c r="AZ215">
        <v>0</v>
      </c>
      <c r="BA215">
        <v>0</v>
      </c>
      <c r="BB215">
        <v>1</v>
      </c>
      <c r="BC215">
        <v>1</v>
      </c>
      <c r="BD215">
        <v>0</v>
      </c>
      <c r="BE215">
        <v>0</v>
      </c>
      <c r="BF215">
        <v>1</v>
      </c>
      <c r="BG215">
        <v>1</v>
      </c>
      <c r="BH215">
        <v>1</v>
      </c>
      <c r="BI215">
        <v>0</v>
      </c>
      <c r="BJ215">
        <v>0</v>
      </c>
      <c r="BK215">
        <v>0</v>
      </c>
      <c r="BL215">
        <v>0</v>
      </c>
      <c r="BM215">
        <v>1</v>
      </c>
      <c r="BN215">
        <v>1</v>
      </c>
      <c r="BO215">
        <v>1</v>
      </c>
      <c r="BP215">
        <v>0</v>
      </c>
      <c r="BQ215">
        <v>1</v>
      </c>
      <c r="BR215">
        <v>0</v>
      </c>
      <c r="BS215">
        <v>0</v>
      </c>
      <c r="BT215">
        <v>0</v>
      </c>
      <c r="BU215">
        <v>1</v>
      </c>
      <c r="BV215">
        <v>1</v>
      </c>
      <c r="BW215">
        <v>1</v>
      </c>
      <c r="BX215">
        <v>0</v>
      </c>
      <c r="BY215">
        <v>1</v>
      </c>
      <c r="BZ215">
        <v>0</v>
      </c>
      <c r="CA215">
        <v>0</v>
      </c>
      <c r="CB215">
        <v>0</v>
      </c>
      <c r="CC215">
        <v>0</v>
      </c>
      <c r="CD215">
        <v>1</v>
      </c>
      <c r="CE215">
        <v>0</v>
      </c>
      <c r="CF215">
        <v>0</v>
      </c>
      <c r="CG215">
        <v>0</v>
      </c>
      <c r="CH215">
        <v>0</v>
      </c>
      <c r="CI215">
        <v>0</v>
      </c>
      <c r="CJ215">
        <v>0</v>
      </c>
      <c r="CK215">
        <v>0</v>
      </c>
      <c r="CL215">
        <v>0</v>
      </c>
      <c r="CM215">
        <v>0</v>
      </c>
      <c r="CN215">
        <v>0</v>
      </c>
      <c r="CO215">
        <v>0</v>
      </c>
      <c r="CP215">
        <v>0</v>
      </c>
      <c r="CQ215">
        <v>0</v>
      </c>
      <c r="CR215">
        <v>0</v>
      </c>
      <c r="CS215">
        <v>0</v>
      </c>
      <c r="CT215" t="s">
        <v>222</v>
      </c>
      <c r="CU215" t="s">
        <v>222</v>
      </c>
      <c r="CV215" t="s">
        <v>222</v>
      </c>
      <c r="CW215" t="s">
        <v>222</v>
      </c>
      <c r="CX215" t="s">
        <v>222</v>
      </c>
      <c r="CY215" t="s">
        <v>222</v>
      </c>
      <c r="CZ215" t="s">
        <v>222</v>
      </c>
      <c r="DA215" t="s">
        <v>222</v>
      </c>
      <c r="DB215" t="s">
        <v>222</v>
      </c>
      <c r="DC215" t="s">
        <v>222</v>
      </c>
      <c r="DD215" t="s">
        <v>222</v>
      </c>
      <c r="DE215">
        <v>1</v>
      </c>
      <c r="DF215">
        <v>1</v>
      </c>
      <c r="DG215">
        <v>0</v>
      </c>
      <c r="DH215">
        <v>1</v>
      </c>
      <c r="DI215">
        <v>1</v>
      </c>
      <c r="DJ215">
        <v>1</v>
      </c>
      <c r="DK215">
        <v>0</v>
      </c>
      <c r="DL215">
        <v>0</v>
      </c>
      <c r="DM215">
        <v>0</v>
      </c>
      <c r="DN215">
        <v>0</v>
      </c>
      <c r="DO215">
        <v>0</v>
      </c>
      <c r="DP215">
        <v>0</v>
      </c>
      <c r="DQ215">
        <v>1</v>
      </c>
      <c r="DR215">
        <v>0</v>
      </c>
      <c r="DS215">
        <v>0</v>
      </c>
      <c r="DT215">
        <v>1</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1</v>
      </c>
      <c r="EQ215">
        <v>0</v>
      </c>
      <c r="ER215">
        <v>0</v>
      </c>
      <c r="ES215">
        <v>0</v>
      </c>
      <c r="ET215">
        <v>0</v>
      </c>
      <c r="EU215">
        <v>0</v>
      </c>
      <c r="EV215">
        <v>0</v>
      </c>
      <c r="EW215">
        <v>0</v>
      </c>
      <c r="EX215">
        <v>0</v>
      </c>
      <c r="EY215">
        <v>0</v>
      </c>
      <c r="EZ215">
        <v>0</v>
      </c>
      <c r="FA215">
        <v>0</v>
      </c>
      <c r="FB215">
        <v>1</v>
      </c>
      <c r="FC215">
        <v>1</v>
      </c>
      <c r="FD215">
        <v>1</v>
      </c>
      <c r="FE215">
        <v>0</v>
      </c>
      <c r="FF215">
        <v>0</v>
      </c>
      <c r="FG215">
        <v>0</v>
      </c>
      <c r="FH215">
        <v>0</v>
      </c>
      <c r="FI215">
        <v>0</v>
      </c>
      <c r="FJ215">
        <v>0</v>
      </c>
      <c r="FK215">
        <v>1</v>
      </c>
      <c r="FL215">
        <v>1</v>
      </c>
      <c r="FM215">
        <v>0</v>
      </c>
      <c r="FN215">
        <v>0</v>
      </c>
      <c r="FO215">
        <v>1</v>
      </c>
      <c r="FP215">
        <v>1</v>
      </c>
      <c r="FQ215">
        <v>1</v>
      </c>
      <c r="FR215">
        <v>0</v>
      </c>
      <c r="FS215">
        <v>0</v>
      </c>
      <c r="FT215">
        <v>0</v>
      </c>
      <c r="FU215">
        <v>0</v>
      </c>
      <c r="FV215">
        <v>1</v>
      </c>
      <c r="FW215">
        <v>1</v>
      </c>
      <c r="FX215">
        <v>1</v>
      </c>
      <c r="FY215">
        <v>0</v>
      </c>
      <c r="FZ215">
        <v>0</v>
      </c>
      <c r="GA215">
        <v>1</v>
      </c>
      <c r="GB215">
        <v>0</v>
      </c>
      <c r="GC215">
        <v>0</v>
      </c>
      <c r="GD215">
        <v>1</v>
      </c>
      <c r="GE215">
        <v>0</v>
      </c>
      <c r="GF215">
        <v>1</v>
      </c>
      <c r="GG215">
        <v>0</v>
      </c>
      <c r="GH215">
        <v>1</v>
      </c>
      <c r="GI215">
        <v>0</v>
      </c>
      <c r="GJ215">
        <v>0</v>
      </c>
      <c r="GK215">
        <v>0</v>
      </c>
      <c r="GL215">
        <v>0</v>
      </c>
      <c r="GM215">
        <v>1</v>
      </c>
      <c r="GN215">
        <v>0</v>
      </c>
      <c r="GO215">
        <v>0</v>
      </c>
      <c r="GP215">
        <v>0</v>
      </c>
      <c r="GQ215">
        <v>0</v>
      </c>
      <c r="GR215">
        <v>0</v>
      </c>
      <c r="GS215">
        <v>0</v>
      </c>
      <c r="GT215">
        <v>0</v>
      </c>
      <c r="GU215">
        <v>0</v>
      </c>
      <c r="GV215">
        <v>0</v>
      </c>
      <c r="GW215">
        <v>0</v>
      </c>
      <c r="GX215">
        <v>0</v>
      </c>
      <c r="GY215">
        <v>0</v>
      </c>
      <c r="GZ215">
        <v>0</v>
      </c>
      <c r="HA215">
        <v>0</v>
      </c>
      <c r="HB215">
        <v>0</v>
      </c>
      <c r="HC215" t="s">
        <v>222</v>
      </c>
      <c r="HD215" t="s">
        <v>222</v>
      </c>
      <c r="HE215" t="s">
        <v>222</v>
      </c>
      <c r="HF215" t="s">
        <v>222</v>
      </c>
      <c r="HG215" t="s">
        <v>222</v>
      </c>
      <c r="HH215" t="s">
        <v>222</v>
      </c>
      <c r="HI215" t="s">
        <v>222</v>
      </c>
      <c r="HJ215" t="s">
        <v>222</v>
      </c>
      <c r="HK215" t="s">
        <v>222</v>
      </c>
      <c r="HL215" t="s">
        <v>222</v>
      </c>
      <c r="HM215" t="s">
        <v>222</v>
      </c>
      <c r="HN215" t="s">
        <v>222</v>
      </c>
    </row>
    <row r="216" spans="1:222" x14ac:dyDescent="0.35">
      <c r="A216" t="s">
        <v>259</v>
      </c>
      <c r="B216" s="1">
        <v>43101</v>
      </c>
      <c r="C216" s="1">
        <v>43192</v>
      </c>
      <c r="D216">
        <v>2</v>
      </c>
      <c r="E216">
        <v>1</v>
      </c>
      <c r="F216">
        <v>1</v>
      </c>
      <c r="G216">
        <v>1</v>
      </c>
      <c r="H216">
        <v>0</v>
      </c>
      <c r="I216">
        <v>1</v>
      </c>
      <c r="J216">
        <v>1</v>
      </c>
      <c r="K216">
        <v>1</v>
      </c>
      <c r="L216">
        <v>0</v>
      </c>
      <c r="M216">
        <v>0</v>
      </c>
      <c r="N216">
        <v>0</v>
      </c>
      <c r="O216">
        <v>0</v>
      </c>
      <c r="P216">
        <v>0</v>
      </c>
      <c r="Q216">
        <v>0</v>
      </c>
      <c r="R216">
        <v>0</v>
      </c>
      <c r="S216">
        <v>1</v>
      </c>
      <c r="T216">
        <v>0</v>
      </c>
      <c r="U216">
        <v>1</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1</v>
      </c>
      <c r="AP216">
        <v>0</v>
      </c>
      <c r="AQ216">
        <v>0</v>
      </c>
      <c r="AR216">
        <v>0</v>
      </c>
      <c r="AS216">
        <v>0</v>
      </c>
      <c r="AT216">
        <v>1</v>
      </c>
      <c r="AU216">
        <v>1</v>
      </c>
      <c r="AV216">
        <v>0</v>
      </c>
      <c r="AW216">
        <v>0</v>
      </c>
      <c r="AX216">
        <v>0</v>
      </c>
      <c r="AY216">
        <v>0</v>
      </c>
      <c r="AZ216">
        <v>0</v>
      </c>
      <c r="BA216">
        <v>0</v>
      </c>
      <c r="BB216">
        <v>1</v>
      </c>
      <c r="BC216">
        <v>1</v>
      </c>
      <c r="BD216">
        <v>0</v>
      </c>
      <c r="BE216">
        <v>0</v>
      </c>
      <c r="BF216">
        <v>1</v>
      </c>
      <c r="BG216">
        <v>1</v>
      </c>
      <c r="BH216">
        <v>1</v>
      </c>
      <c r="BI216">
        <v>0</v>
      </c>
      <c r="BJ216">
        <v>0</v>
      </c>
      <c r="BK216">
        <v>0</v>
      </c>
      <c r="BL216">
        <v>0</v>
      </c>
      <c r="BM216">
        <v>1</v>
      </c>
      <c r="BN216">
        <v>1</v>
      </c>
      <c r="BO216">
        <v>1</v>
      </c>
      <c r="BP216">
        <v>0</v>
      </c>
      <c r="BQ216">
        <v>1</v>
      </c>
      <c r="BR216">
        <v>0</v>
      </c>
      <c r="BS216">
        <v>0</v>
      </c>
      <c r="BT216">
        <v>0</v>
      </c>
      <c r="BU216">
        <v>1</v>
      </c>
      <c r="BV216">
        <v>1</v>
      </c>
      <c r="BW216">
        <v>1</v>
      </c>
      <c r="BX216">
        <v>0</v>
      </c>
      <c r="BY216">
        <v>1</v>
      </c>
      <c r="BZ216">
        <v>0</v>
      </c>
      <c r="CA216">
        <v>0</v>
      </c>
      <c r="CB216">
        <v>0</v>
      </c>
      <c r="CC216">
        <v>0</v>
      </c>
      <c r="CD216">
        <v>1</v>
      </c>
      <c r="CE216">
        <v>0</v>
      </c>
      <c r="CF216">
        <v>0</v>
      </c>
      <c r="CG216">
        <v>0</v>
      </c>
      <c r="CH216">
        <v>0</v>
      </c>
      <c r="CI216">
        <v>0</v>
      </c>
      <c r="CJ216">
        <v>0</v>
      </c>
      <c r="CK216">
        <v>0</v>
      </c>
      <c r="CL216">
        <v>0</v>
      </c>
      <c r="CM216">
        <v>0</v>
      </c>
      <c r="CN216">
        <v>0</v>
      </c>
      <c r="CO216">
        <v>0</v>
      </c>
      <c r="CP216">
        <v>0</v>
      </c>
      <c r="CQ216">
        <v>0</v>
      </c>
      <c r="CR216">
        <v>0</v>
      </c>
      <c r="CS216">
        <v>0</v>
      </c>
      <c r="CT216" t="s">
        <v>222</v>
      </c>
      <c r="CU216" t="s">
        <v>222</v>
      </c>
      <c r="CV216" t="s">
        <v>222</v>
      </c>
      <c r="CW216" t="s">
        <v>222</v>
      </c>
      <c r="CX216" t="s">
        <v>222</v>
      </c>
      <c r="CY216" t="s">
        <v>222</v>
      </c>
      <c r="CZ216" t="s">
        <v>222</v>
      </c>
      <c r="DA216" t="s">
        <v>222</v>
      </c>
      <c r="DB216" t="s">
        <v>222</v>
      </c>
      <c r="DC216" t="s">
        <v>222</v>
      </c>
      <c r="DD216" t="s">
        <v>222</v>
      </c>
      <c r="DE216">
        <v>1</v>
      </c>
      <c r="DF216">
        <v>1</v>
      </c>
      <c r="DG216">
        <v>0</v>
      </c>
      <c r="DH216">
        <v>1</v>
      </c>
      <c r="DI216">
        <v>1</v>
      </c>
      <c r="DJ216">
        <v>1</v>
      </c>
      <c r="DK216">
        <v>0</v>
      </c>
      <c r="DL216">
        <v>0</v>
      </c>
      <c r="DM216">
        <v>0</v>
      </c>
      <c r="DN216">
        <v>0</v>
      </c>
      <c r="DO216">
        <v>0</v>
      </c>
      <c r="DP216">
        <v>0</v>
      </c>
      <c r="DQ216">
        <v>1</v>
      </c>
      <c r="DR216">
        <v>0</v>
      </c>
      <c r="DS216">
        <v>0</v>
      </c>
      <c r="DT216">
        <v>1</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1</v>
      </c>
      <c r="EQ216">
        <v>0</v>
      </c>
      <c r="ER216">
        <v>0</v>
      </c>
      <c r="ES216">
        <v>0</v>
      </c>
      <c r="ET216">
        <v>0</v>
      </c>
      <c r="EU216">
        <v>0</v>
      </c>
      <c r="EV216">
        <v>0</v>
      </c>
      <c r="EW216">
        <v>0</v>
      </c>
      <c r="EX216">
        <v>0</v>
      </c>
      <c r="EY216">
        <v>0</v>
      </c>
      <c r="EZ216">
        <v>0</v>
      </c>
      <c r="FA216">
        <v>0</v>
      </c>
      <c r="FB216">
        <v>1</v>
      </c>
      <c r="FC216">
        <v>1</v>
      </c>
      <c r="FD216">
        <v>1</v>
      </c>
      <c r="FE216">
        <v>0</v>
      </c>
      <c r="FF216">
        <v>0</v>
      </c>
      <c r="FG216">
        <v>0</v>
      </c>
      <c r="FH216">
        <v>0</v>
      </c>
      <c r="FI216">
        <v>0</v>
      </c>
      <c r="FJ216">
        <v>0</v>
      </c>
      <c r="FK216">
        <v>1</v>
      </c>
      <c r="FL216">
        <v>1</v>
      </c>
      <c r="FM216">
        <v>0</v>
      </c>
      <c r="FN216">
        <v>0</v>
      </c>
      <c r="FO216">
        <v>1</v>
      </c>
      <c r="FP216">
        <v>1</v>
      </c>
      <c r="FQ216">
        <v>1</v>
      </c>
      <c r="FR216">
        <v>0</v>
      </c>
      <c r="FS216">
        <v>0</v>
      </c>
      <c r="FT216">
        <v>0</v>
      </c>
      <c r="FU216">
        <v>0</v>
      </c>
      <c r="FV216">
        <v>1</v>
      </c>
      <c r="FW216">
        <v>1</v>
      </c>
      <c r="FX216">
        <v>1</v>
      </c>
      <c r="FY216">
        <v>0</v>
      </c>
      <c r="FZ216">
        <v>0</v>
      </c>
      <c r="GA216">
        <v>1</v>
      </c>
      <c r="GB216">
        <v>0</v>
      </c>
      <c r="GC216">
        <v>0</v>
      </c>
      <c r="GD216">
        <v>1</v>
      </c>
      <c r="GE216">
        <v>0</v>
      </c>
      <c r="GF216">
        <v>1</v>
      </c>
      <c r="GG216">
        <v>0</v>
      </c>
      <c r="GH216">
        <v>1</v>
      </c>
      <c r="GI216">
        <v>0</v>
      </c>
      <c r="GJ216">
        <v>0</v>
      </c>
      <c r="GK216">
        <v>0</v>
      </c>
      <c r="GL216">
        <v>0</v>
      </c>
      <c r="GM216">
        <v>1</v>
      </c>
      <c r="GN216">
        <v>0</v>
      </c>
      <c r="GO216">
        <v>0</v>
      </c>
      <c r="GP216">
        <v>0</v>
      </c>
      <c r="GQ216">
        <v>0</v>
      </c>
      <c r="GR216">
        <v>0</v>
      </c>
      <c r="GS216">
        <v>0</v>
      </c>
      <c r="GT216">
        <v>0</v>
      </c>
      <c r="GU216">
        <v>0</v>
      </c>
      <c r="GV216">
        <v>0</v>
      </c>
      <c r="GW216">
        <v>0</v>
      </c>
      <c r="GX216">
        <v>0</v>
      </c>
      <c r="GY216">
        <v>0</v>
      </c>
      <c r="GZ216">
        <v>0</v>
      </c>
      <c r="HA216">
        <v>0</v>
      </c>
      <c r="HB216">
        <v>0</v>
      </c>
      <c r="HC216" t="s">
        <v>222</v>
      </c>
      <c r="HD216" t="s">
        <v>222</v>
      </c>
      <c r="HE216" t="s">
        <v>222</v>
      </c>
      <c r="HF216" t="s">
        <v>222</v>
      </c>
      <c r="HG216" t="s">
        <v>222</v>
      </c>
      <c r="HH216" t="s">
        <v>222</v>
      </c>
      <c r="HI216" t="s">
        <v>222</v>
      </c>
      <c r="HJ216" t="s">
        <v>222</v>
      </c>
      <c r="HK216" t="s">
        <v>222</v>
      </c>
      <c r="HL216" t="s">
        <v>222</v>
      </c>
      <c r="HM216" t="s">
        <v>222</v>
      </c>
      <c r="HN216" t="s">
        <v>222</v>
      </c>
    </row>
    <row r="217" spans="1:222" x14ac:dyDescent="0.35">
      <c r="A217" t="s">
        <v>259</v>
      </c>
      <c r="B217" s="1">
        <v>43193</v>
      </c>
      <c r="C217" s="1">
        <v>43590</v>
      </c>
      <c r="D217">
        <v>2</v>
      </c>
      <c r="E217">
        <v>1</v>
      </c>
      <c r="F217">
        <v>1</v>
      </c>
      <c r="G217">
        <v>1</v>
      </c>
      <c r="H217">
        <v>0</v>
      </c>
      <c r="I217">
        <v>1</v>
      </c>
      <c r="J217">
        <v>1</v>
      </c>
      <c r="K217">
        <v>1</v>
      </c>
      <c r="L217">
        <v>0</v>
      </c>
      <c r="M217">
        <v>0</v>
      </c>
      <c r="N217">
        <v>0</v>
      </c>
      <c r="O217">
        <v>0</v>
      </c>
      <c r="P217">
        <v>0</v>
      </c>
      <c r="Q217">
        <v>0</v>
      </c>
      <c r="R217">
        <v>0</v>
      </c>
      <c r="S217">
        <v>1</v>
      </c>
      <c r="T217">
        <v>0</v>
      </c>
      <c r="U217">
        <v>1</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1</v>
      </c>
      <c r="AP217">
        <v>0</v>
      </c>
      <c r="AQ217">
        <v>0</v>
      </c>
      <c r="AR217">
        <v>0</v>
      </c>
      <c r="AS217">
        <v>0</v>
      </c>
      <c r="AT217">
        <v>1</v>
      </c>
      <c r="AU217">
        <v>1</v>
      </c>
      <c r="AV217">
        <v>0</v>
      </c>
      <c r="AW217">
        <v>0</v>
      </c>
      <c r="AX217">
        <v>0</v>
      </c>
      <c r="AY217">
        <v>0</v>
      </c>
      <c r="AZ217">
        <v>0</v>
      </c>
      <c r="BA217">
        <v>0</v>
      </c>
      <c r="BB217">
        <v>1</v>
      </c>
      <c r="BC217">
        <v>1</v>
      </c>
      <c r="BD217">
        <v>0</v>
      </c>
      <c r="BE217">
        <v>0</v>
      </c>
      <c r="BF217">
        <v>1</v>
      </c>
      <c r="BG217">
        <v>1</v>
      </c>
      <c r="BH217">
        <v>1</v>
      </c>
      <c r="BI217">
        <v>0</v>
      </c>
      <c r="BJ217">
        <v>0</v>
      </c>
      <c r="BK217">
        <v>0</v>
      </c>
      <c r="BL217">
        <v>0</v>
      </c>
      <c r="BM217">
        <v>1</v>
      </c>
      <c r="BN217">
        <v>1</v>
      </c>
      <c r="BO217">
        <v>1</v>
      </c>
      <c r="BP217">
        <v>0</v>
      </c>
      <c r="BQ217">
        <v>1</v>
      </c>
      <c r="BR217">
        <v>0</v>
      </c>
      <c r="BS217">
        <v>0</v>
      </c>
      <c r="BT217">
        <v>0</v>
      </c>
      <c r="BU217">
        <v>1</v>
      </c>
      <c r="BV217">
        <v>1</v>
      </c>
      <c r="BW217">
        <v>1</v>
      </c>
      <c r="BX217">
        <v>0</v>
      </c>
      <c r="BY217">
        <v>1</v>
      </c>
      <c r="BZ217">
        <v>0</v>
      </c>
      <c r="CA217">
        <v>0</v>
      </c>
      <c r="CB217">
        <v>0</v>
      </c>
      <c r="CC217">
        <v>0</v>
      </c>
      <c r="CD217">
        <v>1</v>
      </c>
      <c r="CE217">
        <v>0</v>
      </c>
      <c r="CF217">
        <v>0</v>
      </c>
      <c r="CG217">
        <v>0</v>
      </c>
      <c r="CH217">
        <v>0</v>
      </c>
      <c r="CI217">
        <v>0</v>
      </c>
      <c r="CJ217">
        <v>0</v>
      </c>
      <c r="CK217">
        <v>0</v>
      </c>
      <c r="CL217">
        <v>0</v>
      </c>
      <c r="CM217">
        <v>0</v>
      </c>
      <c r="CN217">
        <v>0</v>
      </c>
      <c r="CO217">
        <v>0</v>
      </c>
      <c r="CP217">
        <v>0</v>
      </c>
      <c r="CQ217">
        <v>0</v>
      </c>
      <c r="CR217">
        <v>0</v>
      </c>
      <c r="CS217">
        <v>0</v>
      </c>
      <c r="CT217" t="s">
        <v>222</v>
      </c>
      <c r="CU217" t="s">
        <v>222</v>
      </c>
      <c r="CV217" t="s">
        <v>222</v>
      </c>
      <c r="CW217" t="s">
        <v>222</v>
      </c>
      <c r="CX217" t="s">
        <v>222</v>
      </c>
      <c r="CY217" t="s">
        <v>222</v>
      </c>
      <c r="CZ217" t="s">
        <v>222</v>
      </c>
      <c r="DA217" t="s">
        <v>222</v>
      </c>
      <c r="DB217" t="s">
        <v>222</v>
      </c>
      <c r="DC217" t="s">
        <v>222</v>
      </c>
      <c r="DD217" t="s">
        <v>222</v>
      </c>
      <c r="DE217">
        <v>1</v>
      </c>
      <c r="DF217">
        <v>1</v>
      </c>
      <c r="DG217">
        <v>0</v>
      </c>
      <c r="DH217">
        <v>1</v>
      </c>
      <c r="DI217">
        <v>1</v>
      </c>
      <c r="DJ217">
        <v>1</v>
      </c>
      <c r="DK217">
        <v>0</v>
      </c>
      <c r="DL217">
        <v>0</v>
      </c>
      <c r="DM217">
        <v>0</v>
      </c>
      <c r="DN217">
        <v>0</v>
      </c>
      <c r="DO217">
        <v>0</v>
      </c>
      <c r="DP217">
        <v>0</v>
      </c>
      <c r="DQ217">
        <v>1</v>
      </c>
      <c r="DR217">
        <v>0</v>
      </c>
      <c r="DS217">
        <v>0</v>
      </c>
      <c r="DT217">
        <v>1</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1</v>
      </c>
      <c r="EQ217">
        <v>0</v>
      </c>
      <c r="ER217">
        <v>0</v>
      </c>
      <c r="ES217">
        <v>0</v>
      </c>
      <c r="ET217">
        <v>0</v>
      </c>
      <c r="EU217">
        <v>0</v>
      </c>
      <c r="EV217">
        <v>0</v>
      </c>
      <c r="EW217">
        <v>0</v>
      </c>
      <c r="EX217">
        <v>0</v>
      </c>
      <c r="EY217">
        <v>0</v>
      </c>
      <c r="EZ217">
        <v>0</v>
      </c>
      <c r="FA217">
        <v>0</v>
      </c>
      <c r="FB217">
        <v>1</v>
      </c>
      <c r="FC217">
        <v>1</v>
      </c>
      <c r="FD217">
        <v>1</v>
      </c>
      <c r="FE217">
        <v>0</v>
      </c>
      <c r="FF217">
        <v>0</v>
      </c>
      <c r="FG217">
        <v>0</v>
      </c>
      <c r="FH217">
        <v>0</v>
      </c>
      <c r="FI217">
        <v>0</v>
      </c>
      <c r="FJ217">
        <v>0</v>
      </c>
      <c r="FK217">
        <v>1</v>
      </c>
      <c r="FL217">
        <v>1</v>
      </c>
      <c r="FM217">
        <v>0</v>
      </c>
      <c r="FN217">
        <v>0</v>
      </c>
      <c r="FO217">
        <v>1</v>
      </c>
      <c r="FP217">
        <v>1</v>
      </c>
      <c r="FQ217">
        <v>1</v>
      </c>
      <c r="FR217">
        <v>0</v>
      </c>
      <c r="FS217">
        <v>0</v>
      </c>
      <c r="FT217">
        <v>0</v>
      </c>
      <c r="FU217">
        <v>0</v>
      </c>
      <c r="FV217">
        <v>1</v>
      </c>
      <c r="FW217">
        <v>1</v>
      </c>
      <c r="FX217">
        <v>1</v>
      </c>
      <c r="FY217">
        <v>0</v>
      </c>
      <c r="FZ217">
        <v>0</v>
      </c>
      <c r="GA217">
        <v>1</v>
      </c>
      <c r="GB217">
        <v>0</v>
      </c>
      <c r="GC217">
        <v>0</v>
      </c>
      <c r="GD217">
        <v>1</v>
      </c>
      <c r="GE217">
        <v>0</v>
      </c>
      <c r="GF217">
        <v>1</v>
      </c>
      <c r="GG217">
        <v>0</v>
      </c>
      <c r="GH217">
        <v>1</v>
      </c>
      <c r="GI217">
        <v>0</v>
      </c>
      <c r="GJ217">
        <v>0</v>
      </c>
      <c r="GK217">
        <v>0</v>
      </c>
      <c r="GL217">
        <v>0</v>
      </c>
      <c r="GM217">
        <v>1</v>
      </c>
      <c r="GN217">
        <v>0</v>
      </c>
      <c r="GO217">
        <v>0</v>
      </c>
      <c r="GP217">
        <v>0</v>
      </c>
      <c r="GQ217">
        <v>0</v>
      </c>
      <c r="GR217">
        <v>0</v>
      </c>
      <c r="GS217">
        <v>0</v>
      </c>
      <c r="GT217">
        <v>0</v>
      </c>
      <c r="GU217">
        <v>0</v>
      </c>
      <c r="GV217">
        <v>0</v>
      </c>
      <c r="GW217">
        <v>0</v>
      </c>
      <c r="GX217">
        <v>0</v>
      </c>
      <c r="GY217">
        <v>0</v>
      </c>
      <c r="GZ217">
        <v>0</v>
      </c>
      <c r="HA217">
        <v>0</v>
      </c>
      <c r="HB217">
        <v>0</v>
      </c>
      <c r="HC217" t="s">
        <v>222</v>
      </c>
      <c r="HD217" t="s">
        <v>222</v>
      </c>
      <c r="HE217" t="s">
        <v>222</v>
      </c>
      <c r="HF217" t="s">
        <v>222</v>
      </c>
      <c r="HG217" t="s">
        <v>222</v>
      </c>
      <c r="HH217" t="s">
        <v>222</v>
      </c>
      <c r="HI217" t="s">
        <v>222</v>
      </c>
      <c r="HJ217" t="s">
        <v>222</v>
      </c>
      <c r="HK217" t="s">
        <v>222</v>
      </c>
      <c r="HL217" t="s">
        <v>222</v>
      </c>
      <c r="HM217" t="s">
        <v>222</v>
      </c>
      <c r="HN217" t="s">
        <v>222</v>
      </c>
    </row>
    <row r="218" spans="1:222" x14ac:dyDescent="0.35">
      <c r="A218" t="s">
        <v>259</v>
      </c>
      <c r="B218" s="1">
        <v>43591</v>
      </c>
      <c r="C218" s="1">
        <v>43619</v>
      </c>
      <c r="D218">
        <v>2</v>
      </c>
      <c r="E218">
        <v>1</v>
      </c>
      <c r="F218">
        <v>1</v>
      </c>
      <c r="G218">
        <v>1</v>
      </c>
      <c r="H218">
        <v>1</v>
      </c>
      <c r="I218">
        <v>1</v>
      </c>
      <c r="J218">
        <v>1</v>
      </c>
      <c r="K218">
        <v>1</v>
      </c>
      <c r="L218">
        <v>0</v>
      </c>
      <c r="M218">
        <v>0</v>
      </c>
      <c r="N218">
        <v>0</v>
      </c>
      <c r="O218">
        <v>0</v>
      </c>
      <c r="P218">
        <v>0</v>
      </c>
      <c r="Q218">
        <v>0</v>
      </c>
      <c r="R218">
        <v>0</v>
      </c>
      <c r="S218">
        <v>1</v>
      </c>
      <c r="T218">
        <v>0</v>
      </c>
      <c r="U218">
        <v>1</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1</v>
      </c>
      <c r="AP218">
        <v>0</v>
      </c>
      <c r="AQ218">
        <v>0</v>
      </c>
      <c r="AR218">
        <v>0</v>
      </c>
      <c r="AS218">
        <v>0</v>
      </c>
      <c r="AT218">
        <v>1</v>
      </c>
      <c r="AU218">
        <v>1</v>
      </c>
      <c r="AV218">
        <v>0</v>
      </c>
      <c r="AW218">
        <v>0</v>
      </c>
      <c r="AX218">
        <v>0</v>
      </c>
      <c r="AY218">
        <v>0</v>
      </c>
      <c r="AZ218">
        <v>0</v>
      </c>
      <c r="BA218">
        <v>0</v>
      </c>
      <c r="BB218">
        <v>1</v>
      </c>
      <c r="BC218">
        <v>1</v>
      </c>
      <c r="BD218">
        <v>0</v>
      </c>
      <c r="BE218">
        <v>0</v>
      </c>
      <c r="BF218">
        <v>1</v>
      </c>
      <c r="BG218">
        <v>1</v>
      </c>
      <c r="BH218">
        <v>1</v>
      </c>
      <c r="BI218">
        <v>0</v>
      </c>
      <c r="BJ218">
        <v>0</v>
      </c>
      <c r="BK218">
        <v>0</v>
      </c>
      <c r="BL218">
        <v>0</v>
      </c>
      <c r="BM218">
        <v>1</v>
      </c>
      <c r="BN218">
        <v>1</v>
      </c>
      <c r="BO218">
        <v>1</v>
      </c>
      <c r="BP218">
        <v>0</v>
      </c>
      <c r="BQ218">
        <v>1</v>
      </c>
      <c r="BR218">
        <v>0</v>
      </c>
      <c r="BS218">
        <v>0</v>
      </c>
      <c r="BT218">
        <v>0</v>
      </c>
      <c r="BU218">
        <v>1</v>
      </c>
      <c r="BV218">
        <v>1</v>
      </c>
      <c r="BW218">
        <v>1</v>
      </c>
      <c r="BX218">
        <v>0</v>
      </c>
      <c r="BY218">
        <v>1</v>
      </c>
      <c r="BZ218">
        <v>0</v>
      </c>
      <c r="CA218">
        <v>0</v>
      </c>
      <c r="CB218">
        <v>0</v>
      </c>
      <c r="CC218">
        <v>0</v>
      </c>
      <c r="CD218">
        <v>1</v>
      </c>
      <c r="CE218">
        <v>0</v>
      </c>
      <c r="CF218">
        <v>0</v>
      </c>
      <c r="CG218">
        <v>0</v>
      </c>
      <c r="CH218">
        <v>0</v>
      </c>
      <c r="CI218">
        <v>0</v>
      </c>
      <c r="CJ218">
        <v>0</v>
      </c>
      <c r="CK218">
        <v>0</v>
      </c>
      <c r="CL218">
        <v>0</v>
      </c>
      <c r="CM218">
        <v>0</v>
      </c>
      <c r="CN218">
        <v>0</v>
      </c>
      <c r="CO218">
        <v>0</v>
      </c>
      <c r="CP218">
        <v>0</v>
      </c>
      <c r="CQ218">
        <v>0</v>
      </c>
      <c r="CR218">
        <v>0</v>
      </c>
      <c r="CS218">
        <v>0</v>
      </c>
      <c r="CT218" t="s">
        <v>222</v>
      </c>
      <c r="CU218" t="s">
        <v>222</v>
      </c>
      <c r="CV218" t="s">
        <v>222</v>
      </c>
      <c r="CW218" t="s">
        <v>222</v>
      </c>
      <c r="CX218" t="s">
        <v>222</v>
      </c>
      <c r="CY218" t="s">
        <v>222</v>
      </c>
      <c r="CZ218" t="s">
        <v>222</v>
      </c>
      <c r="DA218" t="s">
        <v>222</v>
      </c>
      <c r="DB218" t="s">
        <v>222</v>
      </c>
      <c r="DC218" t="s">
        <v>222</v>
      </c>
      <c r="DD218" t="s">
        <v>222</v>
      </c>
      <c r="DE218">
        <v>1</v>
      </c>
      <c r="DF218">
        <v>1</v>
      </c>
      <c r="DG218">
        <v>1</v>
      </c>
      <c r="DH218">
        <v>1</v>
      </c>
      <c r="DI218">
        <v>1</v>
      </c>
      <c r="DJ218">
        <v>1</v>
      </c>
      <c r="DK218">
        <v>0</v>
      </c>
      <c r="DL218">
        <v>0</v>
      </c>
      <c r="DM218">
        <v>0</v>
      </c>
      <c r="DN218">
        <v>0</v>
      </c>
      <c r="DO218">
        <v>0</v>
      </c>
      <c r="DP218">
        <v>0</v>
      </c>
      <c r="DQ218">
        <v>1</v>
      </c>
      <c r="DR218">
        <v>0</v>
      </c>
      <c r="DS218">
        <v>0</v>
      </c>
      <c r="DT218">
        <v>1</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1</v>
      </c>
      <c r="EQ218">
        <v>0</v>
      </c>
      <c r="ER218">
        <v>0</v>
      </c>
      <c r="ES218">
        <v>0</v>
      </c>
      <c r="ET218">
        <v>0</v>
      </c>
      <c r="EU218">
        <v>0</v>
      </c>
      <c r="EV218">
        <v>0</v>
      </c>
      <c r="EW218">
        <v>0</v>
      </c>
      <c r="EX218">
        <v>0</v>
      </c>
      <c r="EY218">
        <v>0</v>
      </c>
      <c r="EZ218">
        <v>0</v>
      </c>
      <c r="FA218">
        <v>0</v>
      </c>
      <c r="FB218">
        <v>1</v>
      </c>
      <c r="FC218">
        <v>1</v>
      </c>
      <c r="FD218">
        <v>1</v>
      </c>
      <c r="FE218">
        <v>0</v>
      </c>
      <c r="FF218">
        <v>0</v>
      </c>
      <c r="FG218">
        <v>0</v>
      </c>
      <c r="FH218">
        <v>0</v>
      </c>
      <c r="FI218">
        <v>0</v>
      </c>
      <c r="FJ218">
        <v>0</v>
      </c>
      <c r="FK218">
        <v>1</v>
      </c>
      <c r="FL218">
        <v>1</v>
      </c>
      <c r="FM218">
        <v>0</v>
      </c>
      <c r="FN218">
        <v>0</v>
      </c>
      <c r="FO218">
        <v>1</v>
      </c>
      <c r="FP218">
        <v>1</v>
      </c>
      <c r="FQ218">
        <v>1</v>
      </c>
      <c r="FR218">
        <v>0</v>
      </c>
      <c r="FS218">
        <v>0</v>
      </c>
      <c r="FT218">
        <v>0</v>
      </c>
      <c r="FU218">
        <v>0</v>
      </c>
      <c r="FV218">
        <v>1</v>
      </c>
      <c r="FW218">
        <v>1</v>
      </c>
      <c r="FX218">
        <v>1</v>
      </c>
      <c r="FY218">
        <v>0</v>
      </c>
      <c r="FZ218">
        <v>0</v>
      </c>
      <c r="GA218">
        <v>1</v>
      </c>
      <c r="GB218">
        <v>0</v>
      </c>
      <c r="GC218">
        <v>0</v>
      </c>
      <c r="GD218">
        <v>1</v>
      </c>
      <c r="GE218">
        <v>0</v>
      </c>
      <c r="GF218">
        <v>1</v>
      </c>
      <c r="GG218">
        <v>0</v>
      </c>
      <c r="GH218">
        <v>1</v>
      </c>
      <c r="GI218">
        <v>0</v>
      </c>
      <c r="GJ218">
        <v>0</v>
      </c>
      <c r="GK218">
        <v>0</v>
      </c>
      <c r="GL218">
        <v>0</v>
      </c>
      <c r="GM218">
        <v>1</v>
      </c>
      <c r="GN218">
        <v>0</v>
      </c>
      <c r="GO218">
        <v>0</v>
      </c>
      <c r="GP218">
        <v>0</v>
      </c>
      <c r="GQ218">
        <v>0</v>
      </c>
      <c r="GR218">
        <v>0</v>
      </c>
      <c r="GS218">
        <v>0</v>
      </c>
      <c r="GT218">
        <v>0</v>
      </c>
      <c r="GU218">
        <v>0</v>
      </c>
      <c r="GV218">
        <v>0</v>
      </c>
      <c r="GW218">
        <v>0</v>
      </c>
      <c r="GX218">
        <v>0</v>
      </c>
      <c r="GY218">
        <v>0</v>
      </c>
      <c r="GZ218">
        <v>0</v>
      </c>
      <c r="HA218">
        <v>0</v>
      </c>
      <c r="HB218">
        <v>0</v>
      </c>
      <c r="HC218" t="s">
        <v>222</v>
      </c>
      <c r="HD218" t="s">
        <v>222</v>
      </c>
      <c r="HE218" t="s">
        <v>222</v>
      </c>
      <c r="HF218" t="s">
        <v>222</v>
      </c>
      <c r="HG218" t="s">
        <v>222</v>
      </c>
      <c r="HH218" t="s">
        <v>222</v>
      </c>
      <c r="HI218" t="s">
        <v>222</v>
      </c>
      <c r="HJ218" t="s">
        <v>222</v>
      </c>
      <c r="HK218" t="s">
        <v>222</v>
      </c>
      <c r="HL218" t="s">
        <v>222</v>
      </c>
      <c r="HM218" t="s">
        <v>222</v>
      </c>
      <c r="HN218" t="s">
        <v>222</v>
      </c>
    </row>
    <row r="219" spans="1:222" x14ac:dyDescent="0.35">
      <c r="A219" t="s">
        <v>259</v>
      </c>
      <c r="B219" s="1">
        <v>43620</v>
      </c>
      <c r="C219" s="1">
        <v>43628</v>
      </c>
      <c r="D219">
        <v>2</v>
      </c>
      <c r="E219">
        <v>1</v>
      </c>
      <c r="F219">
        <v>1</v>
      </c>
      <c r="G219">
        <v>1</v>
      </c>
      <c r="H219">
        <v>1</v>
      </c>
      <c r="I219">
        <v>1</v>
      </c>
      <c r="J219">
        <v>1</v>
      </c>
      <c r="K219">
        <v>1</v>
      </c>
      <c r="L219">
        <v>0</v>
      </c>
      <c r="M219">
        <v>0</v>
      </c>
      <c r="N219">
        <v>0</v>
      </c>
      <c r="O219">
        <v>0</v>
      </c>
      <c r="P219">
        <v>0</v>
      </c>
      <c r="Q219">
        <v>0</v>
      </c>
      <c r="R219">
        <v>0</v>
      </c>
      <c r="S219">
        <v>1</v>
      </c>
      <c r="T219">
        <v>0</v>
      </c>
      <c r="U219">
        <v>1</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1</v>
      </c>
      <c r="AP219">
        <v>0</v>
      </c>
      <c r="AQ219">
        <v>0</v>
      </c>
      <c r="AR219">
        <v>0</v>
      </c>
      <c r="AS219">
        <v>0</v>
      </c>
      <c r="AT219">
        <v>1</v>
      </c>
      <c r="AU219">
        <v>1</v>
      </c>
      <c r="AV219">
        <v>0</v>
      </c>
      <c r="AW219">
        <v>0</v>
      </c>
      <c r="AX219">
        <v>0</v>
      </c>
      <c r="AY219">
        <v>0</v>
      </c>
      <c r="AZ219">
        <v>0</v>
      </c>
      <c r="BA219">
        <v>0</v>
      </c>
      <c r="BB219">
        <v>1</v>
      </c>
      <c r="BC219">
        <v>1</v>
      </c>
      <c r="BD219">
        <v>0</v>
      </c>
      <c r="BE219">
        <v>0</v>
      </c>
      <c r="BF219">
        <v>1</v>
      </c>
      <c r="BG219">
        <v>1</v>
      </c>
      <c r="BH219">
        <v>1</v>
      </c>
      <c r="BI219">
        <v>0</v>
      </c>
      <c r="BJ219">
        <v>0</v>
      </c>
      <c r="BK219">
        <v>0</v>
      </c>
      <c r="BL219">
        <v>0</v>
      </c>
      <c r="BM219">
        <v>1</v>
      </c>
      <c r="BN219">
        <v>1</v>
      </c>
      <c r="BO219">
        <v>1</v>
      </c>
      <c r="BP219">
        <v>0</v>
      </c>
      <c r="BQ219">
        <v>1</v>
      </c>
      <c r="BR219">
        <v>0</v>
      </c>
      <c r="BS219">
        <v>0</v>
      </c>
      <c r="BT219">
        <v>0</v>
      </c>
      <c r="BU219">
        <v>1</v>
      </c>
      <c r="BV219">
        <v>1</v>
      </c>
      <c r="BW219">
        <v>1</v>
      </c>
      <c r="BX219">
        <v>0</v>
      </c>
      <c r="BY219">
        <v>1</v>
      </c>
      <c r="BZ219">
        <v>0</v>
      </c>
      <c r="CA219">
        <v>0</v>
      </c>
      <c r="CB219">
        <v>0</v>
      </c>
      <c r="CC219">
        <v>0</v>
      </c>
      <c r="CD219">
        <v>1</v>
      </c>
      <c r="CE219">
        <v>0</v>
      </c>
      <c r="CF219">
        <v>0</v>
      </c>
      <c r="CG219">
        <v>0</v>
      </c>
      <c r="CH219">
        <v>0</v>
      </c>
      <c r="CI219">
        <v>0</v>
      </c>
      <c r="CJ219">
        <v>0</v>
      </c>
      <c r="CK219">
        <v>0</v>
      </c>
      <c r="CL219">
        <v>0</v>
      </c>
      <c r="CM219">
        <v>0</v>
      </c>
      <c r="CN219">
        <v>0</v>
      </c>
      <c r="CO219">
        <v>0</v>
      </c>
      <c r="CP219">
        <v>0</v>
      </c>
      <c r="CQ219">
        <v>0</v>
      </c>
      <c r="CR219">
        <v>0</v>
      </c>
      <c r="CS219">
        <v>0</v>
      </c>
      <c r="CT219" t="s">
        <v>222</v>
      </c>
      <c r="CU219" t="s">
        <v>222</v>
      </c>
      <c r="CV219" t="s">
        <v>222</v>
      </c>
      <c r="CW219" t="s">
        <v>222</v>
      </c>
      <c r="CX219" t="s">
        <v>222</v>
      </c>
      <c r="CY219" t="s">
        <v>222</v>
      </c>
      <c r="CZ219" t="s">
        <v>222</v>
      </c>
      <c r="DA219" t="s">
        <v>222</v>
      </c>
      <c r="DB219" t="s">
        <v>222</v>
      </c>
      <c r="DC219" t="s">
        <v>222</v>
      </c>
      <c r="DD219" t="s">
        <v>222</v>
      </c>
      <c r="DE219">
        <v>1</v>
      </c>
      <c r="DF219">
        <v>1</v>
      </c>
      <c r="DG219">
        <v>1</v>
      </c>
      <c r="DH219">
        <v>1</v>
      </c>
      <c r="DI219">
        <v>1</v>
      </c>
      <c r="DJ219">
        <v>1</v>
      </c>
      <c r="DK219">
        <v>0</v>
      </c>
      <c r="DL219">
        <v>0</v>
      </c>
      <c r="DM219">
        <v>0</v>
      </c>
      <c r="DN219">
        <v>0</v>
      </c>
      <c r="DO219">
        <v>0</v>
      </c>
      <c r="DP219">
        <v>0</v>
      </c>
      <c r="DQ219">
        <v>1</v>
      </c>
      <c r="DR219">
        <v>0</v>
      </c>
      <c r="DS219">
        <v>0</v>
      </c>
      <c r="DT219">
        <v>1</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1</v>
      </c>
      <c r="EQ219">
        <v>0</v>
      </c>
      <c r="ER219">
        <v>0</v>
      </c>
      <c r="ES219">
        <v>0</v>
      </c>
      <c r="ET219">
        <v>0</v>
      </c>
      <c r="EU219">
        <v>0</v>
      </c>
      <c r="EV219">
        <v>0</v>
      </c>
      <c r="EW219">
        <v>0</v>
      </c>
      <c r="EX219">
        <v>0</v>
      </c>
      <c r="EY219">
        <v>0</v>
      </c>
      <c r="EZ219">
        <v>0</v>
      </c>
      <c r="FA219">
        <v>0</v>
      </c>
      <c r="FB219">
        <v>1</v>
      </c>
      <c r="FC219">
        <v>1</v>
      </c>
      <c r="FD219">
        <v>1</v>
      </c>
      <c r="FE219">
        <v>0</v>
      </c>
      <c r="FF219">
        <v>0</v>
      </c>
      <c r="FG219">
        <v>0</v>
      </c>
      <c r="FH219">
        <v>0</v>
      </c>
      <c r="FI219">
        <v>0</v>
      </c>
      <c r="FJ219">
        <v>0</v>
      </c>
      <c r="FK219">
        <v>1</v>
      </c>
      <c r="FL219">
        <v>1</v>
      </c>
      <c r="FM219">
        <v>0</v>
      </c>
      <c r="FN219">
        <v>0</v>
      </c>
      <c r="FO219">
        <v>1</v>
      </c>
      <c r="FP219">
        <v>1</v>
      </c>
      <c r="FQ219">
        <v>1</v>
      </c>
      <c r="FR219">
        <v>0</v>
      </c>
      <c r="FS219">
        <v>0</v>
      </c>
      <c r="FT219">
        <v>0</v>
      </c>
      <c r="FU219">
        <v>0</v>
      </c>
      <c r="FV219">
        <v>1</v>
      </c>
      <c r="FW219">
        <v>1</v>
      </c>
      <c r="FX219">
        <v>1</v>
      </c>
      <c r="FY219">
        <v>0</v>
      </c>
      <c r="FZ219">
        <v>0</v>
      </c>
      <c r="GA219">
        <v>1</v>
      </c>
      <c r="GB219">
        <v>0</v>
      </c>
      <c r="GC219">
        <v>0</v>
      </c>
      <c r="GD219">
        <v>1</v>
      </c>
      <c r="GE219">
        <v>0</v>
      </c>
      <c r="GF219">
        <v>1</v>
      </c>
      <c r="GG219">
        <v>0</v>
      </c>
      <c r="GH219">
        <v>1</v>
      </c>
      <c r="GI219">
        <v>0</v>
      </c>
      <c r="GJ219">
        <v>0</v>
      </c>
      <c r="GK219">
        <v>0</v>
      </c>
      <c r="GL219">
        <v>0</v>
      </c>
      <c r="GM219">
        <v>1</v>
      </c>
      <c r="GN219">
        <v>0</v>
      </c>
      <c r="GO219">
        <v>0</v>
      </c>
      <c r="GP219">
        <v>0</v>
      </c>
      <c r="GQ219">
        <v>0</v>
      </c>
      <c r="GR219">
        <v>0</v>
      </c>
      <c r="GS219">
        <v>0</v>
      </c>
      <c r="GT219">
        <v>0</v>
      </c>
      <c r="GU219">
        <v>0</v>
      </c>
      <c r="GV219">
        <v>0</v>
      </c>
      <c r="GW219">
        <v>0</v>
      </c>
      <c r="GX219">
        <v>0</v>
      </c>
      <c r="GY219">
        <v>0</v>
      </c>
      <c r="GZ219">
        <v>0</v>
      </c>
      <c r="HA219">
        <v>0</v>
      </c>
      <c r="HB219">
        <v>0</v>
      </c>
      <c r="HC219" t="s">
        <v>222</v>
      </c>
      <c r="HD219" t="s">
        <v>222</v>
      </c>
      <c r="HE219" t="s">
        <v>222</v>
      </c>
      <c r="HF219" t="s">
        <v>222</v>
      </c>
      <c r="HG219" t="s">
        <v>222</v>
      </c>
      <c r="HH219" t="s">
        <v>222</v>
      </c>
      <c r="HI219" t="s">
        <v>222</v>
      </c>
      <c r="HJ219" t="s">
        <v>222</v>
      </c>
      <c r="HK219" t="s">
        <v>222</v>
      </c>
      <c r="HL219" t="s">
        <v>222</v>
      </c>
      <c r="HM219" t="s">
        <v>222</v>
      </c>
      <c r="HN219" t="s">
        <v>222</v>
      </c>
    </row>
    <row r="220" spans="1:222" x14ac:dyDescent="0.35">
      <c r="A220" t="s">
        <v>259</v>
      </c>
      <c r="B220" s="1">
        <v>43629</v>
      </c>
      <c r="C220" s="1">
        <v>43830</v>
      </c>
      <c r="D220">
        <v>2</v>
      </c>
      <c r="E220">
        <v>1</v>
      </c>
      <c r="F220">
        <v>1</v>
      </c>
      <c r="G220">
        <v>1</v>
      </c>
      <c r="H220">
        <v>1</v>
      </c>
      <c r="I220">
        <v>1</v>
      </c>
      <c r="J220">
        <v>1</v>
      </c>
      <c r="K220">
        <v>1</v>
      </c>
      <c r="L220">
        <v>0</v>
      </c>
      <c r="M220">
        <v>0</v>
      </c>
      <c r="N220">
        <v>0</v>
      </c>
      <c r="O220">
        <v>0</v>
      </c>
      <c r="P220">
        <v>0</v>
      </c>
      <c r="Q220">
        <v>0</v>
      </c>
      <c r="R220">
        <v>0</v>
      </c>
      <c r="S220">
        <v>1</v>
      </c>
      <c r="T220">
        <v>0</v>
      </c>
      <c r="U220">
        <v>1</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1</v>
      </c>
      <c r="AP220">
        <v>0</v>
      </c>
      <c r="AQ220">
        <v>0</v>
      </c>
      <c r="AR220">
        <v>0</v>
      </c>
      <c r="AS220">
        <v>0</v>
      </c>
      <c r="AT220">
        <v>1</v>
      </c>
      <c r="AU220">
        <v>1</v>
      </c>
      <c r="AV220">
        <v>0</v>
      </c>
      <c r="AW220">
        <v>0</v>
      </c>
      <c r="AX220">
        <v>0</v>
      </c>
      <c r="AY220">
        <v>0</v>
      </c>
      <c r="AZ220">
        <v>0</v>
      </c>
      <c r="BA220">
        <v>0</v>
      </c>
      <c r="BB220">
        <v>1</v>
      </c>
      <c r="BC220">
        <v>1</v>
      </c>
      <c r="BD220">
        <v>0</v>
      </c>
      <c r="BE220">
        <v>0</v>
      </c>
      <c r="BF220">
        <v>1</v>
      </c>
      <c r="BG220">
        <v>1</v>
      </c>
      <c r="BH220">
        <v>1</v>
      </c>
      <c r="BI220">
        <v>0</v>
      </c>
      <c r="BJ220">
        <v>0</v>
      </c>
      <c r="BK220">
        <v>0</v>
      </c>
      <c r="BL220">
        <v>0</v>
      </c>
      <c r="BM220">
        <v>1</v>
      </c>
      <c r="BN220">
        <v>1</v>
      </c>
      <c r="BO220">
        <v>1</v>
      </c>
      <c r="BP220">
        <v>0</v>
      </c>
      <c r="BQ220">
        <v>1</v>
      </c>
      <c r="BR220">
        <v>0</v>
      </c>
      <c r="BS220">
        <v>0</v>
      </c>
      <c r="BT220">
        <v>0</v>
      </c>
      <c r="BU220">
        <v>1</v>
      </c>
      <c r="BV220">
        <v>1</v>
      </c>
      <c r="BW220">
        <v>1</v>
      </c>
      <c r="BX220">
        <v>0</v>
      </c>
      <c r="BY220">
        <v>1</v>
      </c>
      <c r="BZ220">
        <v>0</v>
      </c>
      <c r="CA220">
        <v>0</v>
      </c>
      <c r="CB220">
        <v>0</v>
      </c>
      <c r="CC220">
        <v>0</v>
      </c>
      <c r="CD220">
        <v>1</v>
      </c>
      <c r="CE220">
        <v>0</v>
      </c>
      <c r="CF220">
        <v>0</v>
      </c>
      <c r="CG220">
        <v>0</v>
      </c>
      <c r="CH220">
        <v>0</v>
      </c>
      <c r="CI220">
        <v>0</v>
      </c>
      <c r="CJ220">
        <v>0</v>
      </c>
      <c r="CK220">
        <v>0</v>
      </c>
      <c r="CL220">
        <v>0</v>
      </c>
      <c r="CM220">
        <v>0</v>
      </c>
      <c r="CN220">
        <v>0</v>
      </c>
      <c r="CO220">
        <v>0</v>
      </c>
      <c r="CP220">
        <v>0</v>
      </c>
      <c r="CQ220">
        <v>0</v>
      </c>
      <c r="CR220">
        <v>0</v>
      </c>
      <c r="CS220">
        <v>0</v>
      </c>
      <c r="CT220" t="s">
        <v>222</v>
      </c>
      <c r="CU220" t="s">
        <v>222</v>
      </c>
      <c r="CV220" t="s">
        <v>222</v>
      </c>
      <c r="CW220" t="s">
        <v>222</v>
      </c>
      <c r="CX220" t="s">
        <v>222</v>
      </c>
      <c r="CY220" t="s">
        <v>222</v>
      </c>
      <c r="CZ220" t="s">
        <v>222</v>
      </c>
      <c r="DA220" t="s">
        <v>222</v>
      </c>
      <c r="DB220" t="s">
        <v>222</v>
      </c>
      <c r="DC220" t="s">
        <v>222</v>
      </c>
      <c r="DD220" t="s">
        <v>222</v>
      </c>
      <c r="DE220">
        <v>1</v>
      </c>
      <c r="DF220">
        <v>1</v>
      </c>
      <c r="DG220">
        <v>1</v>
      </c>
      <c r="DH220">
        <v>1</v>
      </c>
      <c r="DI220">
        <v>1</v>
      </c>
      <c r="DJ220">
        <v>1</v>
      </c>
      <c r="DK220">
        <v>0</v>
      </c>
      <c r="DL220">
        <v>0</v>
      </c>
      <c r="DM220">
        <v>0</v>
      </c>
      <c r="DN220">
        <v>0</v>
      </c>
      <c r="DO220">
        <v>0</v>
      </c>
      <c r="DP220">
        <v>0</v>
      </c>
      <c r="DQ220">
        <v>1</v>
      </c>
      <c r="DR220">
        <v>0</v>
      </c>
      <c r="DS220">
        <v>0</v>
      </c>
      <c r="DT220">
        <v>1</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1</v>
      </c>
      <c r="EQ220">
        <v>0</v>
      </c>
      <c r="ER220">
        <v>0</v>
      </c>
      <c r="ES220">
        <v>0</v>
      </c>
      <c r="ET220">
        <v>0</v>
      </c>
      <c r="EU220">
        <v>0</v>
      </c>
      <c r="EV220">
        <v>0</v>
      </c>
      <c r="EW220">
        <v>0</v>
      </c>
      <c r="EX220">
        <v>0</v>
      </c>
      <c r="EY220">
        <v>0</v>
      </c>
      <c r="EZ220">
        <v>0</v>
      </c>
      <c r="FA220">
        <v>0</v>
      </c>
      <c r="FB220">
        <v>1</v>
      </c>
      <c r="FC220">
        <v>1</v>
      </c>
      <c r="FD220">
        <v>1</v>
      </c>
      <c r="FE220">
        <v>0</v>
      </c>
      <c r="FF220">
        <v>0</v>
      </c>
      <c r="FG220">
        <v>0</v>
      </c>
      <c r="FH220">
        <v>0</v>
      </c>
      <c r="FI220">
        <v>0</v>
      </c>
      <c r="FJ220">
        <v>0</v>
      </c>
      <c r="FK220">
        <v>1</v>
      </c>
      <c r="FL220">
        <v>1</v>
      </c>
      <c r="FM220">
        <v>0</v>
      </c>
      <c r="FN220">
        <v>0</v>
      </c>
      <c r="FO220">
        <v>1</v>
      </c>
      <c r="FP220">
        <v>1</v>
      </c>
      <c r="FQ220">
        <v>1</v>
      </c>
      <c r="FR220">
        <v>0</v>
      </c>
      <c r="FS220">
        <v>0</v>
      </c>
      <c r="FT220">
        <v>0</v>
      </c>
      <c r="FU220">
        <v>0</v>
      </c>
      <c r="FV220">
        <v>1</v>
      </c>
      <c r="FW220">
        <v>1</v>
      </c>
      <c r="FX220">
        <v>1</v>
      </c>
      <c r="FY220">
        <v>0</v>
      </c>
      <c r="FZ220">
        <v>0</v>
      </c>
      <c r="GA220">
        <v>1</v>
      </c>
      <c r="GB220">
        <v>0</v>
      </c>
      <c r="GC220">
        <v>0</v>
      </c>
      <c r="GD220">
        <v>1</v>
      </c>
      <c r="GE220">
        <v>0</v>
      </c>
      <c r="GF220">
        <v>1</v>
      </c>
      <c r="GG220">
        <v>0</v>
      </c>
      <c r="GH220">
        <v>1</v>
      </c>
      <c r="GI220">
        <v>0</v>
      </c>
      <c r="GJ220">
        <v>0</v>
      </c>
      <c r="GK220">
        <v>0</v>
      </c>
      <c r="GL220">
        <v>0</v>
      </c>
      <c r="GM220">
        <v>1</v>
      </c>
      <c r="GN220">
        <v>0</v>
      </c>
      <c r="GO220">
        <v>0</v>
      </c>
      <c r="GP220">
        <v>0</v>
      </c>
      <c r="GQ220">
        <v>0</v>
      </c>
      <c r="GR220">
        <v>0</v>
      </c>
      <c r="GS220">
        <v>0</v>
      </c>
      <c r="GT220">
        <v>0</v>
      </c>
      <c r="GU220">
        <v>0</v>
      </c>
      <c r="GV220">
        <v>0</v>
      </c>
      <c r="GW220">
        <v>0</v>
      </c>
      <c r="GX220">
        <v>0</v>
      </c>
      <c r="GY220">
        <v>0</v>
      </c>
      <c r="GZ220">
        <v>0</v>
      </c>
      <c r="HA220">
        <v>0</v>
      </c>
      <c r="HB220">
        <v>0</v>
      </c>
      <c r="HC220" t="s">
        <v>222</v>
      </c>
      <c r="HD220" t="s">
        <v>222</v>
      </c>
      <c r="HE220" t="s">
        <v>222</v>
      </c>
      <c r="HF220" t="s">
        <v>222</v>
      </c>
      <c r="HG220" t="s">
        <v>222</v>
      </c>
      <c r="HH220" t="s">
        <v>222</v>
      </c>
      <c r="HI220" t="s">
        <v>222</v>
      </c>
      <c r="HJ220" t="s">
        <v>222</v>
      </c>
      <c r="HK220" t="s">
        <v>222</v>
      </c>
      <c r="HL220" t="s">
        <v>222</v>
      </c>
      <c r="HM220" t="s">
        <v>222</v>
      </c>
      <c r="HN220" t="s">
        <v>222</v>
      </c>
    </row>
    <row r="221" spans="1:222" x14ac:dyDescent="0.35">
      <c r="A221" t="s">
        <v>260</v>
      </c>
      <c r="B221" s="1">
        <v>41640</v>
      </c>
      <c r="C221" s="1">
        <v>42769</v>
      </c>
      <c r="D221">
        <v>3</v>
      </c>
      <c r="E221" t="s">
        <v>222</v>
      </c>
      <c r="F221" t="s">
        <v>222</v>
      </c>
      <c r="G221" t="s">
        <v>222</v>
      </c>
      <c r="H221" t="s">
        <v>222</v>
      </c>
      <c r="I221" t="s">
        <v>222</v>
      </c>
      <c r="J221" t="s">
        <v>222</v>
      </c>
      <c r="K221" t="s">
        <v>222</v>
      </c>
      <c r="L221" t="s">
        <v>222</v>
      </c>
      <c r="M221" t="s">
        <v>222</v>
      </c>
      <c r="N221" t="s">
        <v>222</v>
      </c>
      <c r="O221" t="s">
        <v>222</v>
      </c>
      <c r="P221" t="s">
        <v>222</v>
      </c>
      <c r="Q221" t="s">
        <v>222</v>
      </c>
      <c r="R221" t="s">
        <v>222</v>
      </c>
      <c r="S221" t="s">
        <v>222</v>
      </c>
      <c r="T221" t="s">
        <v>222</v>
      </c>
      <c r="U221" t="s">
        <v>222</v>
      </c>
      <c r="V221" t="s">
        <v>222</v>
      </c>
      <c r="W221" t="s">
        <v>222</v>
      </c>
      <c r="X221" t="s">
        <v>222</v>
      </c>
      <c r="Y221" t="s">
        <v>222</v>
      </c>
      <c r="Z221" t="s">
        <v>222</v>
      </c>
      <c r="AA221" t="s">
        <v>222</v>
      </c>
      <c r="AB221" t="s">
        <v>222</v>
      </c>
      <c r="AC221" t="s">
        <v>222</v>
      </c>
      <c r="AD221" t="s">
        <v>222</v>
      </c>
      <c r="AE221" t="s">
        <v>222</v>
      </c>
      <c r="AF221" t="s">
        <v>222</v>
      </c>
      <c r="AG221" t="s">
        <v>222</v>
      </c>
      <c r="AH221" t="s">
        <v>222</v>
      </c>
      <c r="AI221" t="s">
        <v>222</v>
      </c>
      <c r="AJ221" t="s">
        <v>222</v>
      </c>
      <c r="AK221" t="s">
        <v>222</v>
      </c>
      <c r="AL221" t="s">
        <v>222</v>
      </c>
      <c r="AM221" t="s">
        <v>222</v>
      </c>
      <c r="AN221" t="s">
        <v>222</v>
      </c>
      <c r="AO221" t="s">
        <v>222</v>
      </c>
      <c r="AP221" t="s">
        <v>222</v>
      </c>
      <c r="AQ221" t="s">
        <v>222</v>
      </c>
      <c r="AR221" t="s">
        <v>222</v>
      </c>
      <c r="AS221" t="s">
        <v>222</v>
      </c>
      <c r="AT221" t="s">
        <v>222</v>
      </c>
      <c r="AU221" t="s">
        <v>222</v>
      </c>
      <c r="AV221" t="s">
        <v>222</v>
      </c>
      <c r="AW221" t="s">
        <v>222</v>
      </c>
      <c r="AX221" t="s">
        <v>222</v>
      </c>
      <c r="AY221" t="s">
        <v>222</v>
      </c>
      <c r="AZ221" t="s">
        <v>222</v>
      </c>
      <c r="BA221" t="s">
        <v>222</v>
      </c>
      <c r="BB221" t="s">
        <v>222</v>
      </c>
      <c r="BC221" t="s">
        <v>222</v>
      </c>
      <c r="BD221" t="s">
        <v>222</v>
      </c>
      <c r="BE221" t="s">
        <v>222</v>
      </c>
      <c r="BF221" t="s">
        <v>222</v>
      </c>
      <c r="BG221" t="s">
        <v>222</v>
      </c>
      <c r="BH221" t="s">
        <v>222</v>
      </c>
      <c r="BI221" t="s">
        <v>222</v>
      </c>
      <c r="BJ221" t="s">
        <v>222</v>
      </c>
      <c r="BK221" t="s">
        <v>222</v>
      </c>
      <c r="BL221" t="s">
        <v>222</v>
      </c>
      <c r="BM221" t="s">
        <v>222</v>
      </c>
      <c r="BN221" t="s">
        <v>222</v>
      </c>
      <c r="BO221" t="s">
        <v>222</v>
      </c>
      <c r="BP221" t="s">
        <v>222</v>
      </c>
      <c r="BQ221" t="s">
        <v>222</v>
      </c>
      <c r="BR221" t="s">
        <v>222</v>
      </c>
      <c r="BS221" t="s">
        <v>222</v>
      </c>
      <c r="BT221" t="s">
        <v>222</v>
      </c>
      <c r="BU221" t="s">
        <v>222</v>
      </c>
      <c r="BV221" t="s">
        <v>222</v>
      </c>
      <c r="BW221" t="s">
        <v>222</v>
      </c>
      <c r="BX221" t="s">
        <v>222</v>
      </c>
      <c r="BY221" t="s">
        <v>222</v>
      </c>
      <c r="BZ221" t="s">
        <v>222</v>
      </c>
      <c r="CA221" t="s">
        <v>222</v>
      </c>
      <c r="CB221" t="s">
        <v>222</v>
      </c>
      <c r="CC221" t="s">
        <v>222</v>
      </c>
      <c r="CD221" t="s">
        <v>222</v>
      </c>
      <c r="CE221" t="s">
        <v>222</v>
      </c>
      <c r="CF221" t="s">
        <v>222</v>
      </c>
      <c r="CG221" t="s">
        <v>222</v>
      </c>
      <c r="CH221" t="s">
        <v>222</v>
      </c>
      <c r="CI221" t="s">
        <v>222</v>
      </c>
      <c r="CJ221" t="s">
        <v>222</v>
      </c>
      <c r="CK221" t="s">
        <v>222</v>
      </c>
      <c r="CL221" t="s">
        <v>222</v>
      </c>
      <c r="CM221" t="s">
        <v>222</v>
      </c>
      <c r="CN221" t="s">
        <v>222</v>
      </c>
      <c r="CO221" t="s">
        <v>222</v>
      </c>
      <c r="CP221" t="s">
        <v>222</v>
      </c>
      <c r="CQ221" t="s">
        <v>222</v>
      </c>
      <c r="CR221" t="s">
        <v>222</v>
      </c>
      <c r="CS221" t="s">
        <v>222</v>
      </c>
      <c r="CT221" t="s">
        <v>222</v>
      </c>
      <c r="CU221" t="s">
        <v>222</v>
      </c>
      <c r="CV221" t="s">
        <v>222</v>
      </c>
      <c r="CW221" t="s">
        <v>222</v>
      </c>
      <c r="CX221" t="s">
        <v>222</v>
      </c>
      <c r="CY221" t="s">
        <v>222</v>
      </c>
      <c r="CZ221" t="s">
        <v>222</v>
      </c>
      <c r="DA221" t="s">
        <v>222</v>
      </c>
      <c r="DB221" t="s">
        <v>222</v>
      </c>
      <c r="DC221" t="s">
        <v>222</v>
      </c>
      <c r="DD221" t="s">
        <v>222</v>
      </c>
      <c r="DE221" t="s">
        <v>222</v>
      </c>
      <c r="DF221" t="s">
        <v>222</v>
      </c>
      <c r="DG221" t="s">
        <v>222</v>
      </c>
      <c r="DH221" t="s">
        <v>222</v>
      </c>
      <c r="DI221" t="s">
        <v>222</v>
      </c>
      <c r="DJ221" t="s">
        <v>222</v>
      </c>
      <c r="DK221" t="s">
        <v>222</v>
      </c>
      <c r="DL221" t="s">
        <v>222</v>
      </c>
      <c r="DM221" t="s">
        <v>222</v>
      </c>
      <c r="DN221" t="s">
        <v>222</v>
      </c>
      <c r="DO221" t="s">
        <v>222</v>
      </c>
      <c r="DP221" t="s">
        <v>222</v>
      </c>
      <c r="DQ221" t="s">
        <v>222</v>
      </c>
      <c r="DR221" t="s">
        <v>222</v>
      </c>
      <c r="DS221" t="s">
        <v>222</v>
      </c>
      <c r="DT221" t="s">
        <v>222</v>
      </c>
      <c r="DU221" t="s">
        <v>222</v>
      </c>
      <c r="DV221" t="s">
        <v>222</v>
      </c>
      <c r="DW221" t="s">
        <v>222</v>
      </c>
      <c r="DX221" t="s">
        <v>222</v>
      </c>
      <c r="DY221" t="s">
        <v>222</v>
      </c>
      <c r="DZ221" t="s">
        <v>222</v>
      </c>
      <c r="EA221" t="s">
        <v>222</v>
      </c>
      <c r="EB221" t="s">
        <v>222</v>
      </c>
      <c r="EC221" t="s">
        <v>222</v>
      </c>
      <c r="ED221" t="s">
        <v>222</v>
      </c>
      <c r="EE221" t="s">
        <v>222</v>
      </c>
      <c r="EF221" t="s">
        <v>222</v>
      </c>
      <c r="EG221" t="s">
        <v>222</v>
      </c>
      <c r="EH221" t="s">
        <v>222</v>
      </c>
      <c r="EI221" t="s">
        <v>222</v>
      </c>
      <c r="EJ221" t="s">
        <v>222</v>
      </c>
      <c r="EK221" t="s">
        <v>222</v>
      </c>
      <c r="EL221" t="s">
        <v>222</v>
      </c>
      <c r="EM221" t="s">
        <v>222</v>
      </c>
      <c r="EN221" t="s">
        <v>222</v>
      </c>
      <c r="EO221" t="s">
        <v>222</v>
      </c>
      <c r="EP221" t="s">
        <v>222</v>
      </c>
      <c r="EQ221" t="s">
        <v>222</v>
      </c>
      <c r="ER221" t="s">
        <v>222</v>
      </c>
      <c r="ES221" t="s">
        <v>222</v>
      </c>
      <c r="ET221" t="s">
        <v>222</v>
      </c>
      <c r="EU221" t="s">
        <v>222</v>
      </c>
      <c r="EV221" t="s">
        <v>222</v>
      </c>
      <c r="EW221" t="s">
        <v>222</v>
      </c>
      <c r="EX221" t="s">
        <v>222</v>
      </c>
      <c r="EY221" t="s">
        <v>222</v>
      </c>
      <c r="EZ221" t="s">
        <v>222</v>
      </c>
      <c r="FA221" t="s">
        <v>222</v>
      </c>
      <c r="FB221" t="s">
        <v>222</v>
      </c>
      <c r="FC221" t="s">
        <v>222</v>
      </c>
      <c r="FD221" t="s">
        <v>222</v>
      </c>
      <c r="FE221" t="s">
        <v>222</v>
      </c>
      <c r="FF221" t="s">
        <v>222</v>
      </c>
      <c r="FG221" t="s">
        <v>222</v>
      </c>
      <c r="FH221" t="s">
        <v>222</v>
      </c>
      <c r="FI221" t="s">
        <v>222</v>
      </c>
      <c r="FJ221" t="s">
        <v>222</v>
      </c>
      <c r="FK221" t="s">
        <v>222</v>
      </c>
      <c r="FL221" t="s">
        <v>222</v>
      </c>
      <c r="FM221" t="s">
        <v>222</v>
      </c>
      <c r="FN221" t="s">
        <v>222</v>
      </c>
      <c r="FO221" t="s">
        <v>222</v>
      </c>
      <c r="FP221" t="s">
        <v>222</v>
      </c>
      <c r="FQ221" t="s">
        <v>222</v>
      </c>
      <c r="FR221" t="s">
        <v>222</v>
      </c>
      <c r="FS221" t="s">
        <v>222</v>
      </c>
      <c r="FT221" t="s">
        <v>222</v>
      </c>
      <c r="FU221" t="s">
        <v>222</v>
      </c>
      <c r="FV221" t="s">
        <v>222</v>
      </c>
      <c r="FW221" t="s">
        <v>222</v>
      </c>
      <c r="FX221" t="s">
        <v>222</v>
      </c>
      <c r="FY221" t="s">
        <v>222</v>
      </c>
      <c r="FZ221" t="s">
        <v>222</v>
      </c>
      <c r="GA221" t="s">
        <v>222</v>
      </c>
      <c r="GB221" t="s">
        <v>222</v>
      </c>
      <c r="GC221" t="s">
        <v>222</v>
      </c>
      <c r="GD221" t="s">
        <v>222</v>
      </c>
      <c r="GE221" t="s">
        <v>222</v>
      </c>
      <c r="GF221" t="s">
        <v>222</v>
      </c>
      <c r="GG221" t="s">
        <v>222</v>
      </c>
      <c r="GH221" t="s">
        <v>222</v>
      </c>
      <c r="GI221" t="s">
        <v>222</v>
      </c>
      <c r="GJ221" t="s">
        <v>222</v>
      </c>
      <c r="GK221" t="s">
        <v>222</v>
      </c>
      <c r="GL221" t="s">
        <v>222</v>
      </c>
      <c r="GM221" t="s">
        <v>222</v>
      </c>
      <c r="GN221" t="s">
        <v>222</v>
      </c>
      <c r="GO221" t="s">
        <v>222</v>
      </c>
      <c r="GP221" t="s">
        <v>222</v>
      </c>
      <c r="GQ221" t="s">
        <v>222</v>
      </c>
      <c r="GR221" t="s">
        <v>222</v>
      </c>
      <c r="GS221" t="s">
        <v>222</v>
      </c>
      <c r="GT221" t="s">
        <v>222</v>
      </c>
      <c r="GU221" t="s">
        <v>222</v>
      </c>
      <c r="GV221" t="s">
        <v>222</v>
      </c>
      <c r="GW221" t="s">
        <v>222</v>
      </c>
      <c r="GX221" t="s">
        <v>222</v>
      </c>
      <c r="GY221" t="s">
        <v>222</v>
      </c>
      <c r="GZ221" t="s">
        <v>222</v>
      </c>
      <c r="HA221" t="s">
        <v>222</v>
      </c>
      <c r="HB221" t="s">
        <v>222</v>
      </c>
      <c r="HC221" t="s">
        <v>222</v>
      </c>
      <c r="HD221" t="s">
        <v>222</v>
      </c>
      <c r="HE221" t="s">
        <v>222</v>
      </c>
      <c r="HF221" t="s">
        <v>222</v>
      </c>
      <c r="HG221" t="s">
        <v>222</v>
      </c>
      <c r="HH221" t="s">
        <v>222</v>
      </c>
      <c r="HI221" t="s">
        <v>222</v>
      </c>
      <c r="HJ221" t="s">
        <v>222</v>
      </c>
      <c r="HK221" t="s">
        <v>222</v>
      </c>
      <c r="HL221" t="s">
        <v>222</v>
      </c>
      <c r="HM221" t="s">
        <v>222</v>
      </c>
      <c r="HN221" t="s">
        <v>222</v>
      </c>
    </row>
    <row r="222" spans="1:222" x14ac:dyDescent="0.35">
      <c r="A222" t="s">
        <v>260</v>
      </c>
      <c r="B222" s="1">
        <v>42770</v>
      </c>
      <c r="C222" s="1">
        <v>43457</v>
      </c>
      <c r="D222">
        <v>1</v>
      </c>
      <c r="E222">
        <v>3</v>
      </c>
      <c r="F222">
        <v>0</v>
      </c>
      <c r="G222" t="s">
        <v>222</v>
      </c>
      <c r="H222" t="s">
        <v>222</v>
      </c>
      <c r="I222" t="s">
        <v>222</v>
      </c>
      <c r="J222" t="s">
        <v>222</v>
      </c>
      <c r="K222" t="s">
        <v>222</v>
      </c>
      <c r="L222" t="s">
        <v>222</v>
      </c>
      <c r="M222" t="s">
        <v>222</v>
      </c>
      <c r="N222" t="s">
        <v>222</v>
      </c>
      <c r="O222" t="s">
        <v>222</v>
      </c>
      <c r="P222" t="s">
        <v>222</v>
      </c>
      <c r="Q222" t="s">
        <v>222</v>
      </c>
      <c r="R222" t="s">
        <v>222</v>
      </c>
      <c r="S222" t="s">
        <v>222</v>
      </c>
      <c r="T222" t="s">
        <v>222</v>
      </c>
      <c r="U222" t="s">
        <v>222</v>
      </c>
      <c r="V222" t="s">
        <v>222</v>
      </c>
      <c r="W222" t="s">
        <v>222</v>
      </c>
      <c r="X222" t="s">
        <v>222</v>
      </c>
      <c r="Y222" t="s">
        <v>222</v>
      </c>
      <c r="Z222" t="s">
        <v>222</v>
      </c>
      <c r="AA222" t="s">
        <v>222</v>
      </c>
      <c r="AB222" t="s">
        <v>222</v>
      </c>
      <c r="AC222" t="s">
        <v>222</v>
      </c>
      <c r="AD222" t="s">
        <v>222</v>
      </c>
      <c r="AE222" t="s">
        <v>222</v>
      </c>
      <c r="AF222" t="s">
        <v>222</v>
      </c>
      <c r="AG222" t="s">
        <v>222</v>
      </c>
      <c r="AH222" t="s">
        <v>222</v>
      </c>
      <c r="AI222" t="s">
        <v>222</v>
      </c>
      <c r="AJ222" t="s">
        <v>222</v>
      </c>
      <c r="AK222" t="s">
        <v>222</v>
      </c>
      <c r="AL222" t="s">
        <v>222</v>
      </c>
      <c r="AM222" t="s">
        <v>222</v>
      </c>
      <c r="AN222" t="s">
        <v>222</v>
      </c>
      <c r="AO222" t="s">
        <v>222</v>
      </c>
      <c r="AP222" t="s">
        <v>222</v>
      </c>
      <c r="AQ222" t="s">
        <v>222</v>
      </c>
      <c r="AR222" t="s">
        <v>222</v>
      </c>
      <c r="AS222" t="s">
        <v>222</v>
      </c>
      <c r="AT222" t="s">
        <v>222</v>
      </c>
      <c r="AU222" t="s">
        <v>222</v>
      </c>
      <c r="AV222" t="s">
        <v>222</v>
      </c>
      <c r="AW222" t="s">
        <v>222</v>
      </c>
      <c r="AX222" t="s">
        <v>222</v>
      </c>
      <c r="AY222" t="s">
        <v>222</v>
      </c>
      <c r="AZ222" t="s">
        <v>222</v>
      </c>
      <c r="BA222" t="s">
        <v>222</v>
      </c>
      <c r="BB222" t="s">
        <v>222</v>
      </c>
      <c r="BC222" t="s">
        <v>222</v>
      </c>
      <c r="BD222" t="s">
        <v>222</v>
      </c>
      <c r="BE222" t="s">
        <v>222</v>
      </c>
      <c r="BF222" t="s">
        <v>222</v>
      </c>
      <c r="BG222" t="s">
        <v>222</v>
      </c>
      <c r="BH222" t="s">
        <v>222</v>
      </c>
      <c r="BI222" t="s">
        <v>222</v>
      </c>
      <c r="BJ222" t="s">
        <v>222</v>
      </c>
      <c r="BK222" t="s">
        <v>222</v>
      </c>
      <c r="BL222" t="s">
        <v>222</v>
      </c>
      <c r="BM222" t="s">
        <v>222</v>
      </c>
      <c r="BN222" t="s">
        <v>222</v>
      </c>
      <c r="BO222" t="s">
        <v>222</v>
      </c>
      <c r="BP222" t="s">
        <v>222</v>
      </c>
      <c r="BQ222" t="s">
        <v>222</v>
      </c>
      <c r="BR222" t="s">
        <v>222</v>
      </c>
      <c r="BS222" t="s">
        <v>222</v>
      </c>
      <c r="BT222" t="s">
        <v>222</v>
      </c>
      <c r="BU222" t="s">
        <v>222</v>
      </c>
      <c r="BV222" t="s">
        <v>222</v>
      </c>
      <c r="BW222" t="s">
        <v>222</v>
      </c>
      <c r="BX222" t="s">
        <v>222</v>
      </c>
      <c r="BY222" t="s">
        <v>222</v>
      </c>
      <c r="BZ222" t="s">
        <v>222</v>
      </c>
      <c r="CA222" t="s">
        <v>222</v>
      </c>
      <c r="CB222" t="s">
        <v>222</v>
      </c>
      <c r="CC222" t="s">
        <v>222</v>
      </c>
      <c r="CD222" t="s">
        <v>222</v>
      </c>
      <c r="CE222" t="s">
        <v>222</v>
      </c>
      <c r="CF222" t="s">
        <v>222</v>
      </c>
      <c r="CG222" t="s">
        <v>222</v>
      </c>
      <c r="CH222" t="s">
        <v>222</v>
      </c>
      <c r="CI222" t="s">
        <v>222</v>
      </c>
      <c r="CJ222" t="s">
        <v>222</v>
      </c>
      <c r="CK222" t="s">
        <v>222</v>
      </c>
      <c r="CL222" t="s">
        <v>222</v>
      </c>
      <c r="CM222" t="s">
        <v>222</v>
      </c>
      <c r="CN222" t="s">
        <v>222</v>
      </c>
      <c r="CO222" t="s">
        <v>222</v>
      </c>
      <c r="CP222" t="s">
        <v>222</v>
      </c>
      <c r="CQ222" t="s">
        <v>222</v>
      </c>
      <c r="CR222" t="s">
        <v>222</v>
      </c>
      <c r="CS222" t="s">
        <v>222</v>
      </c>
      <c r="CT222" t="s">
        <v>222</v>
      </c>
      <c r="CU222" t="s">
        <v>222</v>
      </c>
      <c r="CV222" t="s">
        <v>222</v>
      </c>
      <c r="CW222" t="s">
        <v>222</v>
      </c>
      <c r="CX222" t="s">
        <v>222</v>
      </c>
      <c r="CY222" t="s">
        <v>222</v>
      </c>
      <c r="CZ222" t="s">
        <v>222</v>
      </c>
      <c r="DA222" t="s">
        <v>222</v>
      </c>
      <c r="DB222" t="s">
        <v>222</v>
      </c>
      <c r="DC222" t="s">
        <v>222</v>
      </c>
      <c r="DD222" t="s">
        <v>222</v>
      </c>
      <c r="DE222">
        <v>1</v>
      </c>
      <c r="DF222">
        <v>1</v>
      </c>
      <c r="DG222">
        <v>1</v>
      </c>
      <c r="DH222">
        <v>1</v>
      </c>
      <c r="DI222">
        <v>1</v>
      </c>
      <c r="DJ222">
        <v>1</v>
      </c>
      <c r="DK222">
        <v>1</v>
      </c>
      <c r="DL222">
        <v>0</v>
      </c>
      <c r="DM222">
        <v>0</v>
      </c>
      <c r="DN222">
        <v>0</v>
      </c>
      <c r="DO222">
        <v>0</v>
      </c>
      <c r="DP222">
        <v>0</v>
      </c>
      <c r="DQ222">
        <v>0</v>
      </c>
      <c r="DR222">
        <v>0</v>
      </c>
      <c r="DS222">
        <v>0</v>
      </c>
      <c r="DT222">
        <v>1</v>
      </c>
      <c r="DU222">
        <v>0</v>
      </c>
      <c r="DV222">
        <v>0</v>
      </c>
      <c r="DW222">
        <v>0</v>
      </c>
      <c r="DX222">
        <v>0</v>
      </c>
      <c r="DY222">
        <v>0</v>
      </c>
      <c r="DZ222">
        <v>1</v>
      </c>
      <c r="EA222">
        <v>1</v>
      </c>
      <c r="EB222">
        <v>0</v>
      </c>
      <c r="EC222">
        <v>0</v>
      </c>
      <c r="ED222">
        <v>0</v>
      </c>
      <c r="EE222">
        <v>0</v>
      </c>
      <c r="EF222">
        <v>0</v>
      </c>
      <c r="EG222">
        <v>0</v>
      </c>
      <c r="EH222">
        <v>0</v>
      </c>
      <c r="EI222">
        <v>1</v>
      </c>
      <c r="EJ222">
        <v>0</v>
      </c>
      <c r="EK222">
        <v>0</v>
      </c>
      <c r="EL222">
        <v>0</v>
      </c>
      <c r="EM222">
        <v>0</v>
      </c>
      <c r="EN222">
        <v>0</v>
      </c>
      <c r="EO222">
        <v>0</v>
      </c>
      <c r="EP222">
        <v>0</v>
      </c>
      <c r="EQ222">
        <v>0</v>
      </c>
      <c r="ER222">
        <v>0</v>
      </c>
      <c r="ES222">
        <v>0</v>
      </c>
      <c r="ET222">
        <v>0</v>
      </c>
      <c r="EU222">
        <v>0</v>
      </c>
      <c r="EV222">
        <v>0</v>
      </c>
      <c r="EW222">
        <v>1</v>
      </c>
      <c r="EX222">
        <v>1</v>
      </c>
      <c r="EY222">
        <v>0</v>
      </c>
      <c r="EZ222">
        <v>0</v>
      </c>
      <c r="FA222">
        <v>1</v>
      </c>
      <c r="FB222">
        <v>0</v>
      </c>
      <c r="FC222">
        <v>1</v>
      </c>
      <c r="FD222">
        <v>1</v>
      </c>
      <c r="FE222">
        <v>0</v>
      </c>
      <c r="FF222">
        <v>1</v>
      </c>
      <c r="FG222">
        <v>0</v>
      </c>
      <c r="FH222">
        <v>0</v>
      </c>
      <c r="FI222">
        <v>0</v>
      </c>
      <c r="FJ222">
        <v>0</v>
      </c>
      <c r="FK222">
        <v>0</v>
      </c>
      <c r="FL222">
        <v>1</v>
      </c>
      <c r="FM222">
        <v>0</v>
      </c>
      <c r="FN222">
        <v>0</v>
      </c>
      <c r="FO222">
        <v>0</v>
      </c>
      <c r="FP222">
        <v>1</v>
      </c>
      <c r="FQ222">
        <v>0</v>
      </c>
      <c r="FR222">
        <v>0</v>
      </c>
      <c r="FS222">
        <v>0</v>
      </c>
      <c r="FT222">
        <v>0</v>
      </c>
      <c r="FU222">
        <v>1</v>
      </c>
      <c r="FV222">
        <v>0</v>
      </c>
      <c r="FW222">
        <v>0</v>
      </c>
      <c r="FX222">
        <v>1</v>
      </c>
      <c r="FY222">
        <v>1</v>
      </c>
      <c r="FZ222">
        <v>0</v>
      </c>
      <c r="GA222">
        <v>1</v>
      </c>
      <c r="GB222">
        <v>1</v>
      </c>
      <c r="GC222">
        <v>0</v>
      </c>
      <c r="GD222">
        <v>0</v>
      </c>
      <c r="GE222">
        <v>0</v>
      </c>
      <c r="GF222">
        <v>0</v>
      </c>
      <c r="GG222">
        <v>0</v>
      </c>
      <c r="GH222">
        <v>0</v>
      </c>
      <c r="GI222">
        <v>0</v>
      </c>
      <c r="GJ222">
        <v>0</v>
      </c>
      <c r="GK222">
        <v>0</v>
      </c>
      <c r="GL222">
        <v>0</v>
      </c>
      <c r="GM222">
        <v>0</v>
      </c>
      <c r="GN222">
        <v>0</v>
      </c>
      <c r="GO222">
        <v>0</v>
      </c>
      <c r="GP222">
        <v>0</v>
      </c>
      <c r="GQ222">
        <v>0</v>
      </c>
      <c r="GR222">
        <v>0</v>
      </c>
      <c r="GS222">
        <v>1</v>
      </c>
      <c r="GT222">
        <v>1</v>
      </c>
      <c r="GU222">
        <v>1</v>
      </c>
      <c r="GV222">
        <v>1</v>
      </c>
      <c r="GW222">
        <v>0</v>
      </c>
      <c r="GX222">
        <v>0</v>
      </c>
      <c r="GY222">
        <v>0</v>
      </c>
      <c r="GZ222">
        <v>0</v>
      </c>
      <c r="HA222">
        <v>0</v>
      </c>
      <c r="HB222">
        <v>1</v>
      </c>
      <c r="HC222">
        <v>0</v>
      </c>
      <c r="HD222">
        <v>1</v>
      </c>
      <c r="HE222">
        <v>0</v>
      </c>
      <c r="HF222">
        <v>0</v>
      </c>
      <c r="HG222">
        <v>0</v>
      </c>
      <c r="HH222">
        <v>0</v>
      </c>
      <c r="HI222">
        <v>0</v>
      </c>
      <c r="HJ222">
        <v>0</v>
      </c>
      <c r="HK222">
        <v>0</v>
      </c>
      <c r="HL222">
        <v>1</v>
      </c>
      <c r="HM222">
        <v>0</v>
      </c>
      <c r="HN222">
        <v>0</v>
      </c>
    </row>
    <row r="223" spans="1:222" x14ac:dyDescent="0.35">
      <c r="A223" t="s">
        <v>260</v>
      </c>
      <c r="B223" s="1">
        <v>43458</v>
      </c>
      <c r="C223" s="1">
        <v>43795</v>
      </c>
      <c r="D223">
        <v>1</v>
      </c>
      <c r="E223">
        <v>3</v>
      </c>
      <c r="F223">
        <v>0</v>
      </c>
      <c r="G223" t="s">
        <v>222</v>
      </c>
      <c r="H223" t="s">
        <v>222</v>
      </c>
      <c r="I223" t="s">
        <v>222</v>
      </c>
      <c r="J223" t="s">
        <v>222</v>
      </c>
      <c r="K223" t="s">
        <v>222</v>
      </c>
      <c r="L223" t="s">
        <v>222</v>
      </c>
      <c r="M223" t="s">
        <v>222</v>
      </c>
      <c r="N223" t="s">
        <v>222</v>
      </c>
      <c r="O223" t="s">
        <v>222</v>
      </c>
      <c r="P223" t="s">
        <v>222</v>
      </c>
      <c r="Q223" t="s">
        <v>222</v>
      </c>
      <c r="R223" t="s">
        <v>222</v>
      </c>
      <c r="S223" t="s">
        <v>222</v>
      </c>
      <c r="T223" t="s">
        <v>222</v>
      </c>
      <c r="U223" t="s">
        <v>222</v>
      </c>
      <c r="V223" t="s">
        <v>222</v>
      </c>
      <c r="W223" t="s">
        <v>222</v>
      </c>
      <c r="X223" t="s">
        <v>222</v>
      </c>
      <c r="Y223" t="s">
        <v>222</v>
      </c>
      <c r="Z223" t="s">
        <v>222</v>
      </c>
      <c r="AA223" t="s">
        <v>222</v>
      </c>
      <c r="AB223" t="s">
        <v>222</v>
      </c>
      <c r="AC223" t="s">
        <v>222</v>
      </c>
      <c r="AD223" t="s">
        <v>222</v>
      </c>
      <c r="AE223" t="s">
        <v>222</v>
      </c>
      <c r="AF223" t="s">
        <v>222</v>
      </c>
      <c r="AG223" t="s">
        <v>222</v>
      </c>
      <c r="AH223" t="s">
        <v>222</v>
      </c>
      <c r="AI223" t="s">
        <v>222</v>
      </c>
      <c r="AJ223" t="s">
        <v>222</v>
      </c>
      <c r="AK223" t="s">
        <v>222</v>
      </c>
      <c r="AL223" t="s">
        <v>222</v>
      </c>
      <c r="AM223" t="s">
        <v>222</v>
      </c>
      <c r="AN223" t="s">
        <v>222</v>
      </c>
      <c r="AO223" t="s">
        <v>222</v>
      </c>
      <c r="AP223" t="s">
        <v>222</v>
      </c>
      <c r="AQ223" t="s">
        <v>222</v>
      </c>
      <c r="AR223" t="s">
        <v>222</v>
      </c>
      <c r="AS223" t="s">
        <v>222</v>
      </c>
      <c r="AT223" t="s">
        <v>222</v>
      </c>
      <c r="AU223" t="s">
        <v>222</v>
      </c>
      <c r="AV223" t="s">
        <v>222</v>
      </c>
      <c r="AW223" t="s">
        <v>222</v>
      </c>
      <c r="AX223" t="s">
        <v>222</v>
      </c>
      <c r="AY223" t="s">
        <v>222</v>
      </c>
      <c r="AZ223" t="s">
        <v>222</v>
      </c>
      <c r="BA223" t="s">
        <v>222</v>
      </c>
      <c r="BB223" t="s">
        <v>222</v>
      </c>
      <c r="BC223" t="s">
        <v>222</v>
      </c>
      <c r="BD223" t="s">
        <v>222</v>
      </c>
      <c r="BE223" t="s">
        <v>222</v>
      </c>
      <c r="BF223" t="s">
        <v>222</v>
      </c>
      <c r="BG223" t="s">
        <v>222</v>
      </c>
      <c r="BH223" t="s">
        <v>222</v>
      </c>
      <c r="BI223" t="s">
        <v>222</v>
      </c>
      <c r="BJ223" t="s">
        <v>222</v>
      </c>
      <c r="BK223" t="s">
        <v>222</v>
      </c>
      <c r="BL223" t="s">
        <v>222</v>
      </c>
      <c r="BM223" t="s">
        <v>222</v>
      </c>
      <c r="BN223" t="s">
        <v>222</v>
      </c>
      <c r="BO223" t="s">
        <v>222</v>
      </c>
      <c r="BP223" t="s">
        <v>222</v>
      </c>
      <c r="BQ223" t="s">
        <v>222</v>
      </c>
      <c r="BR223" t="s">
        <v>222</v>
      </c>
      <c r="BS223" t="s">
        <v>222</v>
      </c>
      <c r="BT223" t="s">
        <v>222</v>
      </c>
      <c r="BU223" t="s">
        <v>222</v>
      </c>
      <c r="BV223" t="s">
        <v>222</v>
      </c>
      <c r="BW223" t="s">
        <v>222</v>
      </c>
      <c r="BX223" t="s">
        <v>222</v>
      </c>
      <c r="BY223" t="s">
        <v>222</v>
      </c>
      <c r="BZ223" t="s">
        <v>222</v>
      </c>
      <c r="CA223" t="s">
        <v>222</v>
      </c>
      <c r="CB223" t="s">
        <v>222</v>
      </c>
      <c r="CC223" t="s">
        <v>222</v>
      </c>
      <c r="CD223" t="s">
        <v>222</v>
      </c>
      <c r="CE223" t="s">
        <v>222</v>
      </c>
      <c r="CF223" t="s">
        <v>222</v>
      </c>
      <c r="CG223" t="s">
        <v>222</v>
      </c>
      <c r="CH223" t="s">
        <v>222</v>
      </c>
      <c r="CI223" t="s">
        <v>222</v>
      </c>
      <c r="CJ223" t="s">
        <v>222</v>
      </c>
      <c r="CK223" t="s">
        <v>222</v>
      </c>
      <c r="CL223" t="s">
        <v>222</v>
      </c>
      <c r="CM223" t="s">
        <v>222</v>
      </c>
      <c r="CN223" t="s">
        <v>222</v>
      </c>
      <c r="CO223" t="s">
        <v>222</v>
      </c>
      <c r="CP223" t="s">
        <v>222</v>
      </c>
      <c r="CQ223" t="s">
        <v>222</v>
      </c>
      <c r="CR223" t="s">
        <v>222</v>
      </c>
      <c r="CS223" t="s">
        <v>222</v>
      </c>
      <c r="CT223" t="s">
        <v>222</v>
      </c>
      <c r="CU223" t="s">
        <v>222</v>
      </c>
      <c r="CV223" t="s">
        <v>222</v>
      </c>
      <c r="CW223" t="s">
        <v>222</v>
      </c>
      <c r="CX223" t="s">
        <v>222</v>
      </c>
      <c r="CY223" t="s">
        <v>222</v>
      </c>
      <c r="CZ223" t="s">
        <v>222</v>
      </c>
      <c r="DA223" t="s">
        <v>222</v>
      </c>
      <c r="DB223" t="s">
        <v>222</v>
      </c>
      <c r="DC223" t="s">
        <v>222</v>
      </c>
      <c r="DD223" t="s">
        <v>222</v>
      </c>
      <c r="DE223">
        <v>1</v>
      </c>
      <c r="DF223">
        <v>1</v>
      </c>
      <c r="DG223">
        <v>1</v>
      </c>
      <c r="DH223">
        <v>1</v>
      </c>
      <c r="DI223">
        <v>1</v>
      </c>
      <c r="DJ223">
        <v>1</v>
      </c>
      <c r="DK223">
        <v>1</v>
      </c>
      <c r="DL223">
        <v>0</v>
      </c>
      <c r="DM223">
        <v>0</v>
      </c>
      <c r="DN223">
        <v>0</v>
      </c>
      <c r="DO223">
        <v>0</v>
      </c>
      <c r="DP223">
        <v>0</v>
      </c>
      <c r="DQ223">
        <v>0</v>
      </c>
      <c r="DR223">
        <v>0</v>
      </c>
      <c r="DS223">
        <v>0</v>
      </c>
      <c r="DT223">
        <v>1</v>
      </c>
      <c r="DU223">
        <v>0</v>
      </c>
      <c r="DV223">
        <v>0</v>
      </c>
      <c r="DW223">
        <v>0</v>
      </c>
      <c r="DX223">
        <v>0</v>
      </c>
      <c r="DY223">
        <v>0</v>
      </c>
      <c r="DZ223">
        <v>1</v>
      </c>
      <c r="EA223">
        <v>1</v>
      </c>
      <c r="EB223">
        <v>0</v>
      </c>
      <c r="EC223">
        <v>0</v>
      </c>
      <c r="ED223">
        <v>0</v>
      </c>
      <c r="EE223">
        <v>0</v>
      </c>
      <c r="EF223">
        <v>0</v>
      </c>
      <c r="EG223">
        <v>0</v>
      </c>
      <c r="EH223">
        <v>0</v>
      </c>
      <c r="EI223">
        <v>1</v>
      </c>
      <c r="EJ223">
        <v>0</v>
      </c>
      <c r="EK223">
        <v>0</v>
      </c>
      <c r="EL223">
        <v>0</v>
      </c>
      <c r="EM223">
        <v>0</v>
      </c>
      <c r="EN223">
        <v>0</v>
      </c>
      <c r="EO223">
        <v>1</v>
      </c>
      <c r="EP223">
        <v>0</v>
      </c>
      <c r="EQ223">
        <v>0</v>
      </c>
      <c r="ER223">
        <v>0</v>
      </c>
      <c r="ES223">
        <v>0</v>
      </c>
      <c r="ET223">
        <v>0</v>
      </c>
      <c r="EU223">
        <v>0</v>
      </c>
      <c r="EV223">
        <v>0</v>
      </c>
      <c r="EW223">
        <v>1</v>
      </c>
      <c r="EX223">
        <v>1</v>
      </c>
      <c r="EY223">
        <v>0</v>
      </c>
      <c r="EZ223">
        <v>0</v>
      </c>
      <c r="FA223">
        <v>1</v>
      </c>
      <c r="FB223">
        <v>0</v>
      </c>
      <c r="FC223">
        <v>1</v>
      </c>
      <c r="FD223">
        <v>1</v>
      </c>
      <c r="FE223">
        <v>0</v>
      </c>
      <c r="FF223">
        <v>1</v>
      </c>
      <c r="FG223">
        <v>0</v>
      </c>
      <c r="FH223">
        <v>0</v>
      </c>
      <c r="FI223">
        <v>0</v>
      </c>
      <c r="FJ223">
        <v>0</v>
      </c>
      <c r="FK223">
        <v>0</v>
      </c>
      <c r="FL223">
        <v>1</v>
      </c>
      <c r="FM223">
        <v>0</v>
      </c>
      <c r="FN223">
        <v>0</v>
      </c>
      <c r="FO223">
        <v>0</v>
      </c>
      <c r="FP223">
        <v>1</v>
      </c>
      <c r="FQ223">
        <v>0</v>
      </c>
      <c r="FR223">
        <v>0</v>
      </c>
      <c r="FS223">
        <v>0</v>
      </c>
      <c r="FT223">
        <v>0</v>
      </c>
      <c r="FU223">
        <v>1</v>
      </c>
      <c r="FV223">
        <v>0</v>
      </c>
      <c r="FW223">
        <v>0</v>
      </c>
      <c r="FX223">
        <v>1</v>
      </c>
      <c r="FY223">
        <v>1</v>
      </c>
      <c r="FZ223">
        <v>0</v>
      </c>
      <c r="GA223">
        <v>1</v>
      </c>
      <c r="GB223">
        <v>1</v>
      </c>
      <c r="GC223">
        <v>0</v>
      </c>
      <c r="GD223">
        <v>0</v>
      </c>
      <c r="GE223">
        <v>0</v>
      </c>
      <c r="GF223">
        <v>0</v>
      </c>
      <c r="GG223">
        <v>0</v>
      </c>
      <c r="GH223">
        <v>0</v>
      </c>
      <c r="GI223">
        <v>0</v>
      </c>
      <c r="GJ223">
        <v>0</v>
      </c>
      <c r="GK223">
        <v>0</v>
      </c>
      <c r="GL223">
        <v>0</v>
      </c>
      <c r="GM223">
        <v>0</v>
      </c>
      <c r="GN223">
        <v>0</v>
      </c>
      <c r="GO223">
        <v>0</v>
      </c>
      <c r="GP223">
        <v>0</v>
      </c>
      <c r="GQ223">
        <v>0</v>
      </c>
      <c r="GR223">
        <v>0</v>
      </c>
      <c r="GS223">
        <v>1</v>
      </c>
      <c r="GT223">
        <v>1</v>
      </c>
      <c r="GU223">
        <v>1</v>
      </c>
      <c r="GV223">
        <v>1</v>
      </c>
      <c r="GW223">
        <v>0</v>
      </c>
      <c r="GX223">
        <v>0</v>
      </c>
      <c r="GY223">
        <v>0</v>
      </c>
      <c r="GZ223">
        <v>0</v>
      </c>
      <c r="HA223">
        <v>0</v>
      </c>
      <c r="HB223">
        <v>1</v>
      </c>
      <c r="HC223">
        <v>0</v>
      </c>
      <c r="HD223">
        <v>1</v>
      </c>
      <c r="HE223">
        <v>0</v>
      </c>
      <c r="HF223">
        <v>0</v>
      </c>
      <c r="HG223">
        <v>0</v>
      </c>
      <c r="HH223">
        <v>0</v>
      </c>
      <c r="HI223">
        <v>0</v>
      </c>
      <c r="HJ223">
        <v>0</v>
      </c>
      <c r="HK223">
        <v>0</v>
      </c>
      <c r="HL223">
        <v>1</v>
      </c>
      <c r="HM223">
        <v>0</v>
      </c>
      <c r="HN223">
        <v>0</v>
      </c>
    </row>
    <row r="224" spans="1:222" x14ac:dyDescent="0.35">
      <c r="A224" t="s">
        <v>260</v>
      </c>
      <c r="B224" s="1">
        <v>43796</v>
      </c>
      <c r="C224" s="1">
        <v>43830</v>
      </c>
      <c r="D224">
        <v>2</v>
      </c>
      <c r="E224">
        <v>0</v>
      </c>
      <c r="F224">
        <v>1</v>
      </c>
      <c r="G224">
        <v>1</v>
      </c>
      <c r="H224">
        <v>1</v>
      </c>
      <c r="I224">
        <v>1</v>
      </c>
      <c r="J224">
        <v>1</v>
      </c>
      <c r="K224">
        <v>1</v>
      </c>
      <c r="L224">
        <v>1</v>
      </c>
      <c r="M224">
        <v>0</v>
      </c>
      <c r="N224">
        <v>0</v>
      </c>
      <c r="O224">
        <v>0</v>
      </c>
      <c r="P224">
        <v>0</v>
      </c>
      <c r="Q224">
        <v>0</v>
      </c>
      <c r="R224">
        <v>0</v>
      </c>
      <c r="S224">
        <v>1</v>
      </c>
      <c r="T224">
        <v>0</v>
      </c>
      <c r="U224">
        <v>1</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1</v>
      </c>
      <c r="AP224">
        <v>0</v>
      </c>
      <c r="AQ224">
        <v>0</v>
      </c>
      <c r="AR224">
        <v>0</v>
      </c>
      <c r="AS224">
        <v>0</v>
      </c>
      <c r="AT224">
        <v>1</v>
      </c>
      <c r="AU224">
        <v>1</v>
      </c>
      <c r="AV224">
        <v>0</v>
      </c>
      <c r="AW224">
        <v>0</v>
      </c>
      <c r="AX224">
        <v>1</v>
      </c>
      <c r="AY224">
        <v>0</v>
      </c>
      <c r="AZ224">
        <v>0</v>
      </c>
      <c r="BA224">
        <v>0</v>
      </c>
      <c r="BB224">
        <v>0</v>
      </c>
      <c r="BC224">
        <v>1</v>
      </c>
      <c r="BD224">
        <v>0</v>
      </c>
      <c r="BE224">
        <v>1</v>
      </c>
      <c r="BF224">
        <v>0</v>
      </c>
      <c r="BG224">
        <v>1</v>
      </c>
      <c r="BH224">
        <v>1</v>
      </c>
      <c r="BI224">
        <v>0</v>
      </c>
      <c r="BJ224">
        <v>0</v>
      </c>
      <c r="BK224">
        <v>0</v>
      </c>
      <c r="BL224">
        <v>1</v>
      </c>
      <c r="BM224">
        <v>0</v>
      </c>
      <c r="BN224">
        <v>0</v>
      </c>
      <c r="BO224">
        <v>1</v>
      </c>
      <c r="BP224">
        <v>1</v>
      </c>
      <c r="BQ224">
        <v>1</v>
      </c>
      <c r="BR224">
        <v>0</v>
      </c>
      <c r="BS224">
        <v>1</v>
      </c>
      <c r="BT224">
        <v>0</v>
      </c>
      <c r="BU224">
        <v>0</v>
      </c>
      <c r="BV224">
        <v>0</v>
      </c>
      <c r="BW224">
        <v>0</v>
      </c>
      <c r="BX224">
        <v>0</v>
      </c>
      <c r="BY224">
        <v>0</v>
      </c>
      <c r="BZ224">
        <v>0</v>
      </c>
      <c r="CA224">
        <v>0</v>
      </c>
      <c r="CB224">
        <v>0</v>
      </c>
      <c r="CC224">
        <v>0</v>
      </c>
      <c r="CD224">
        <v>0</v>
      </c>
      <c r="CE224">
        <v>0</v>
      </c>
      <c r="CF224">
        <v>0</v>
      </c>
      <c r="CG224">
        <v>0</v>
      </c>
      <c r="CH224">
        <v>0</v>
      </c>
      <c r="CI224">
        <v>0</v>
      </c>
      <c r="CJ224">
        <v>1</v>
      </c>
      <c r="CK224">
        <v>1</v>
      </c>
      <c r="CL224">
        <v>1</v>
      </c>
      <c r="CM224">
        <v>1</v>
      </c>
      <c r="CN224">
        <v>0</v>
      </c>
      <c r="CO224">
        <v>0</v>
      </c>
      <c r="CP224">
        <v>0</v>
      </c>
      <c r="CQ224">
        <v>0</v>
      </c>
      <c r="CR224">
        <v>0</v>
      </c>
      <c r="CS224">
        <v>1</v>
      </c>
      <c r="CT224">
        <v>0</v>
      </c>
      <c r="CU224">
        <v>1</v>
      </c>
      <c r="CV224">
        <v>0</v>
      </c>
      <c r="CW224">
        <v>0</v>
      </c>
      <c r="CX224">
        <v>0</v>
      </c>
      <c r="CY224">
        <v>0</v>
      </c>
      <c r="CZ224">
        <v>0</v>
      </c>
      <c r="DA224">
        <v>0</v>
      </c>
      <c r="DB224">
        <v>0</v>
      </c>
      <c r="DC224">
        <v>1</v>
      </c>
      <c r="DD224">
        <v>0</v>
      </c>
      <c r="DE224">
        <v>1</v>
      </c>
      <c r="DF224">
        <v>1</v>
      </c>
      <c r="DG224">
        <v>1</v>
      </c>
      <c r="DH224">
        <v>1</v>
      </c>
      <c r="DI224">
        <v>1</v>
      </c>
      <c r="DJ224">
        <v>1</v>
      </c>
      <c r="DK224">
        <v>1</v>
      </c>
      <c r="DL224">
        <v>0</v>
      </c>
      <c r="DM224">
        <v>0</v>
      </c>
      <c r="DN224">
        <v>0</v>
      </c>
      <c r="DO224">
        <v>0</v>
      </c>
      <c r="DP224">
        <v>0</v>
      </c>
      <c r="DQ224">
        <v>1</v>
      </c>
      <c r="DR224">
        <v>0</v>
      </c>
      <c r="DS224">
        <v>0</v>
      </c>
      <c r="DT224">
        <v>1</v>
      </c>
      <c r="DU224">
        <v>0</v>
      </c>
      <c r="DV224">
        <v>0</v>
      </c>
      <c r="DW224">
        <v>0</v>
      </c>
      <c r="DX224">
        <v>0</v>
      </c>
      <c r="DY224">
        <v>0</v>
      </c>
      <c r="DZ224">
        <v>1</v>
      </c>
      <c r="EA224">
        <v>1</v>
      </c>
      <c r="EB224">
        <v>0</v>
      </c>
      <c r="EC224">
        <v>0</v>
      </c>
      <c r="ED224">
        <v>0</v>
      </c>
      <c r="EE224">
        <v>0</v>
      </c>
      <c r="EF224">
        <v>0</v>
      </c>
      <c r="EG224">
        <v>0</v>
      </c>
      <c r="EH224">
        <v>0</v>
      </c>
      <c r="EI224">
        <v>1</v>
      </c>
      <c r="EJ224">
        <v>0</v>
      </c>
      <c r="EK224">
        <v>0</v>
      </c>
      <c r="EL224">
        <v>0</v>
      </c>
      <c r="EM224">
        <v>0</v>
      </c>
      <c r="EN224">
        <v>0</v>
      </c>
      <c r="EO224">
        <v>1</v>
      </c>
      <c r="EP224">
        <v>0</v>
      </c>
      <c r="EQ224">
        <v>0</v>
      </c>
      <c r="ER224">
        <v>0</v>
      </c>
      <c r="ES224">
        <v>0</v>
      </c>
      <c r="ET224">
        <v>0</v>
      </c>
      <c r="EU224">
        <v>0</v>
      </c>
      <c r="EV224">
        <v>0</v>
      </c>
      <c r="EW224">
        <v>1</v>
      </c>
      <c r="EX224">
        <v>1</v>
      </c>
      <c r="EY224">
        <v>0</v>
      </c>
      <c r="EZ224">
        <v>0</v>
      </c>
      <c r="FA224">
        <v>1</v>
      </c>
      <c r="FB224">
        <v>0</v>
      </c>
      <c r="FC224">
        <v>1</v>
      </c>
      <c r="FD224">
        <v>1</v>
      </c>
      <c r="FE224">
        <v>0</v>
      </c>
      <c r="FF224">
        <v>1</v>
      </c>
      <c r="FG224">
        <v>0</v>
      </c>
      <c r="FH224">
        <v>0</v>
      </c>
      <c r="FI224">
        <v>0</v>
      </c>
      <c r="FJ224">
        <v>0</v>
      </c>
      <c r="FK224">
        <v>0</v>
      </c>
      <c r="FL224">
        <v>1</v>
      </c>
      <c r="FM224">
        <v>0</v>
      </c>
      <c r="FN224">
        <v>0</v>
      </c>
      <c r="FO224">
        <v>0</v>
      </c>
      <c r="FP224">
        <v>1</v>
      </c>
      <c r="FQ224">
        <v>0</v>
      </c>
      <c r="FR224">
        <v>0</v>
      </c>
      <c r="FS224">
        <v>0</v>
      </c>
      <c r="FT224">
        <v>0</v>
      </c>
      <c r="FU224">
        <v>1</v>
      </c>
      <c r="FV224">
        <v>0</v>
      </c>
      <c r="FW224">
        <v>0</v>
      </c>
      <c r="FX224">
        <v>1</v>
      </c>
      <c r="FY224">
        <v>1</v>
      </c>
      <c r="FZ224">
        <v>0</v>
      </c>
      <c r="GA224">
        <v>1</v>
      </c>
      <c r="GB224">
        <v>1</v>
      </c>
      <c r="GC224">
        <v>0</v>
      </c>
      <c r="GD224">
        <v>0</v>
      </c>
      <c r="GE224">
        <v>0</v>
      </c>
      <c r="GF224">
        <v>0</v>
      </c>
      <c r="GG224">
        <v>0</v>
      </c>
      <c r="GH224">
        <v>0</v>
      </c>
      <c r="GI224">
        <v>0</v>
      </c>
      <c r="GJ224">
        <v>0</v>
      </c>
      <c r="GK224">
        <v>0</v>
      </c>
      <c r="GL224">
        <v>0</v>
      </c>
      <c r="GM224">
        <v>0</v>
      </c>
      <c r="GN224">
        <v>0</v>
      </c>
      <c r="GO224">
        <v>0</v>
      </c>
      <c r="GP224">
        <v>0</v>
      </c>
      <c r="GQ224">
        <v>0</v>
      </c>
      <c r="GR224">
        <v>0</v>
      </c>
      <c r="GS224">
        <v>1</v>
      </c>
      <c r="GT224">
        <v>1</v>
      </c>
      <c r="GU224">
        <v>1</v>
      </c>
      <c r="GV224">
        <v>1</v>
      </c>
      <c r="GW224">
        <v>0</v>
      </c>
      <c r="GX224">
        <v>0</v>
      </c>
      <c r="GY224">
        <v>0</v>
      </c>
      <c r="GZ224">
        <v>0</v>
      </c>
      <c r="HA224">
        <v>0</v>
      </c>
      <c r="HB224">
        <v>1</v>
      </c>
      <c r="HC224">
        <v>0</v>
      </c>
      <c r="HD224">
        <v>1</v>
      </c>
      <c r="HE224">
        <v>0</v>
      </c>
      <c r="HF224">
        <v>0</v>
      </c>
      <c r="HG224">
        <v>0</v>
      </c>
      <c r="HH224">
        <v>0</v>
      </c>
      <c r="HI224">
        <v>0</v>
      </c>
      <c r="HJ224">
        <v>0</v>
      </c>
      <c r="HK224">
        <v>0</v>
      </c>
      <c r="HL224">
        <v>1</v>
      </c>
      <c r="HM224">
        <v>0</v>
      </c>
      <c r="HN224">
        <v>0</v>
      </c>
    </row>
    <row r="225" spans="1:222" x14ac:dyDescent="0.35">
      <c r="A225" t="s">
        <v>261</v>
      </c>
      <c r="B225" s="1">
        <v>41640</v>
      </c>
      <c r="C225" s="1">
        <v>41827</v>
      </c>
      <c r="D225">
        <v>3</v>
      </c>
      <c r="E225" t="s">
        <v>222</v>
      </c>
      <c r="F225" t="s">
        <v>222</v>
      </c>
      <c r="G225" t="s">
        <v>222</v>
      </c>
      <c r="H225" t="s">
        <v>222</v>
      </c>
      <c r="I225" t="s">
        <v>222</v>
      </c>
      <c r="J225" t="s">
        <v>222</v>
      </c>
      <c r="K225" t="s">
        <v>222</v>
      </c>
      <c r="L225" t="s">
        <v>222</v>
      </c>
      <c r="M225" t="s">
        <v>222</v>
      </c>
      <c r="N225" t="s">
        <v>222</v>
      </c>
      <c r="O225" t="s">
        <v>222</v>
      </c>
      <c r="P225" t="s">
        <v>222</v>
      </c>
      <c r="Q225" t="s">
        <v>222</v>
      </c>
      <c r="R225" t="s">
        <v>222</v>
      </c>
      <c r="S225" t="s">
        <v>222</v>
      </c>
      <c r="T225" t="s">
        <v>222</v>
      </c>
      <c r="U225" t="s">
        <v>222</v>
      </c>
      <c r="V225" t="s">
        <v>222</v>
      </c>
      <c r="W225" t="s">
        <v>222</v>
      </c>
      <c r="X225" t="s">
        <v>222</v>
      </c>
      <c r="Y225" t="s">
        <v>222</v>
      </c>
      <c r="Z225" t="s">
        <v>222</v>
      </c>
      <c r="AA225" t="s">
        <v>222</v>
      </c>
      <c r="AB225" t="s">
        <v>222</v>
      </c>
      <c r="AC225" t="s">
        <v>222</v>
      </c>
      <c r="AD225" t="s">
        <v>222</v>
      </c>
      <c r="AE225" t="s">
        <v>222</v>
      </c>
      <c r="AF225" t="s">
        <v>222</v>
      </c>
      <c r="AG225" t="s">
        <v>222</v>
      </c>
      <c r="AH225" t="s">
        <v>222</v>
      </c>
      <c r="AI225" t="s">
        <v>222</v>
      </c>
      <c r="AJ225" t="s">
        <v>222</v>
      </c>
      <c r="AK225" t="s">
        <v>222</v>
      </c>
      <c r="AL225" t="s">
        <v>222</v>
      </c>
      <c r="AM225" t="s">
        <v>222</v>
      </c>
      <c r="AN225" t="s">
        <v>222</v>
      </c>
      <c r="AO225" t="s">
        <v>222</v>
      </c>
      <c r="AP225" t="s">
        <v>222</v>
      </c>
      <c r="AQ225" t="s">
        <v>222</v>
      </c>
      <c r="AR225" t="s">
        <v>222</v>
      </c>
      <c r="AS225" t="s">
        <v>222</v>
      </c>
      <c r="AT225" t="s">
        <v>222</v>
      </c>
      <c r="AU225" t="s">
        <v>222</v>
      </c>
      <c r="AV225" t="s">
        <v>222</v>
      </c>
      <c r="AW225" t="s">
        <v>222</v>
      </c>
      <c r="AX225" t="s">
        <v>222</v>
      </c>
      <c r="AY225" t="s">
        <v>222</v>
      </c>
      <c r="AZ225" t="s">
        <v>222</v>
      </c>
      <c r="BA225" t="s">
        <v>222</v>
      </c>
      <c r="BB225" t="s">
        <v>222</v>
      </c>
      <c r="BC225" t="s">
        <v>222</v>
      </c>
      <c r="BD225" t="s">
        <v>222</v>
      </c>
      <c r="BE225" t="s">
        <v>222</v>
      </c>
      <c r="BF225" t="s">
        <v>222</v>
      </c>
      <c r="BG225" t="s">
        <v>222</v>
      </c>
      <c r="BH225" t="s">
        <v>222</v>
      </c>
      <c r="BI225" t="s">
        <v>222</v>
      </c>
      <c r="BJ225" t="s">
        <v>222</v>
      </c>
      <c r="BK225" t="s">
        <v>222</v>
      </c>
      <c r="BL225" t="s">
        <v>222</v>
      </c>
      <c r="BM225" t="s">
        <v>222</v>
      </c>
      <c r="BN225" t="s">
        <v>222</v>
      </c>
      <c r="BO225" t="s">
        <v>222</v>
      </c>
      <c r="BP225" t="s">
        <v>222</v>
      </c>
      <c r="BQ225" t="s">
        <v>222</v>
      </c>
      <c r="BR225" t="s">
        <v>222</v>
      </c>
      <c r="BS225" t="s">
        <v>222</v>
      </c>
      <c r="BT225" t="s">
        <v>222</v>
      </c>
      <c r="BU225" t="s">
        <v>222</v>
      </c>
      <c r="BV225" t="s">
        <v>222</v>
      </c>
      <c r="BW225" t="s">
        <v>222</v>
      </c>
      <c r="BX225" t="s">
        <v>222</v>
      </c>
      <c r="BY225" t="s">
        <v>222</v>
      </c>
      <c r="BZ225" t="s">
        <v>222</v>
      </c>
      <c r="CA225" t="s">
        <v>222</v>
      </c>
      <c r="CB225" t="s">
        <v>222</v>
      </c>
      <c r="CC225" t="s">
        <v>222</v>
      </c>
      <c r="CD225" t="s">
        <v>222</v>
      </c>
      <c r="CE225" t="s">
        <v>222</v>
      </c>
      <c r="CF225" t="s">
        <v>222</v>
      </c>
      <c r="CG225" t="s">
        <v>222</v>
      </c>
      <c r="CH225" t="s">
        <v>222</v>
      </c>
      <c r="CI225" t="s">
        <v>222</v>
      </c>
      <c r="CJ225" t="s">
        <v>222</v>
      </c>
      <c r="CK225" t="s">
        <v>222</v>
      </c>
      <c r="CL225" t="s">
        <v>222</v>
      </c>
      <c r="CM225" t="s">
        <v>222</v>
      </c>
      <c r="CN225" t="s">
        <v>222</v>
      </c>
      <c r="CO225" t="s">
        <v>222</v>
      </c>
      <c r="CP225" t="s">
        <v>222</v>
      </c>
      <c r="CQ225" t="s">
        <v>222</v>
      </c>
      <c r="CR225" t="s">
        <v>222</v>
      </c>
      <c r="CS225" t="s">
        <v>222</v>
      </c>
      <c r="CT225" t="s">
        <v>222</v>
      </c>
      <c r="CU225" t="s">
        <v>222</v>
      </c>
      <c r="CV225" t="s">
        <v>222</v>
      </c>
      <c r="CW225" t="s">
        <v>222</v>
      </c>
      <c r="CX225" t="s">
        <v>222</v>
      </c>
      <c r="CY225" t="s">
        <v>222</v>
      </c>
      <c r="CZ225" t="s">
        <v>222</v>
      </c>
      <c r="DA225" t="s">
        <v>222</v>
      </c>
      <c r="DB225" t="s">
        <v>222</v>
      </c>
      <c r="DC225" t="s">
        <v>222</v>
      </c>
      <c r="DD225" t="s">
        <v>222</v>
      </c>
      <c r="DE225" t="s">
        <v>222</v>
      </c>
      <c r="DF225" t="s">
        <v>222</v>
      </c>
      <c r="DG225" t="s">
        <v>222</v>
      </c>
      <c r="DH225" t="s">
        <v>222</v>
      </c>
      <c r="DI225" t="s">
        <v>222</v>
      </c>
      <c r="DJ225" t="s">
        <v>222</v>
      </c>
      <c r="DK225" t="s">
        <v>222</v>
      </c>
      <c r="DL225" t="s">
        <v>222</v>
      </c>
      <c r="DM225" t="s">
        <v>222</v>
      </c>
      <c r="DN225" t="s">
        <v>222</v>
      </c>
      <c r="DO225" t="s">
        <v>222</v>
      </c>
      <c r="DP225" t="s">
        <v>222</v>
      </c>
      <c r="DQ225" t="s">
        <v>222</v>
      </c>
      <c r="DR225" t="s">
        <v>222</v>
      </c>
      <c r="DS225" t="s">
        <v>222</v>
      </c>
      <c r="DT225" t="s">
        <v>222</v>
      </c>
      <c r="DU225" t="s">
        <v>222</v>
      </c>
      <c r="DV225" t="s">
        <v>222</v>
      </c>
      <c r="DW225" t="s">
        <v>222</v>
      </c>
      <c r="DX225" t="s">
        <v>222</v>
      </c>
      <c r="DY225" t="s">
        <v>222</v>
      </c>
      <c r="DZ225" t="s">
        <v>222</v>
      </c>
      <c r="EA225" t="s">
        <v>222</v>
      </c>
      <c r="EB225" t="s">
        <v>222</v>
      </c>
      <c r="EC225" t="s">
        <v>222</v>
      </c>
      <c r="ED225" t="s">
        <v>222</v>
      </c>
      <c r="EE225" t="s">
        <v>222</v>
      </c>
      <c r="EF225" t="s">
        <v>222</v>
      </c>
      <c r="EG225" t="s">
        <v>222</v>
      </c>
      <c r="EH225" t="s">
        <v>222</v>
      </c>
      <c r="EI225" t="s">
        <v>222</v>
      </c>
      <c r="EJ225" t="s">
        <v>222</v>
      </c>
      <c r="EK225" t="s">
        <v>222</v>
      </c>
      <c r="EL225" t="s">
        <v>222</v>
      </c>
      <c r="EM225" t="s">
        <v>222</v>
      </c>
      <c r="EN225" t="s">
        <v>222</v>
      </c>
      <c r="EO225" t="s">
        <v>222</v>
      </c>
      <c r="EP225" t="s">
        <v>222</v>
      </c>
      <c r="EQ225" t="s">
        <v>222</v>
      </c>
      <c r="ER225" t="s">
        <v>222</v>
      </c>
      <c r="ES225" t="s">
        <v>222</v>
      </c>
      <c r="ET225" t="s">
        <v>222</v>
      </c>
      <c r="EU225" t="s">
        <v>222</v>
      </c>
      <c r="EV225" t="s">
        <v>222</v>
      </c>
      <c r="EW225" t="s">
        <v>222</v>
      </c>
      <c r="EX225" t="s">
        <v>222</v>
      </c>
      <c r="EY225" t="s">
        <v>222</v>
      </c>
      <c r="EZ225" t="s">
        <v>222</v>
      </c>
      <c r="FA225" t="s">
        <v>222</v>
      </c>
      <c r="FB225" t="s">
        <v>222</v>
      </c>
      <c r="FC225" t="s">
        <v>222</v>
      </c>
      <c r="FD225" t="s">
        <v>222</v>
      </c>
      <c r="FE225" t="s">
        <v>222</v>
      </c>
      <c r="FF225" t="s">
        <v>222</v>
      </c>
      <c r="FG225" t="s">
        <v>222</v>
      </c>
      <c r="FH225" t="s">
        <v>222</v>
      </c>
      <c r="FI225" t="s">
        <v>222</v>
      </c>
      <c r="FJ225" t="s">
        <v>222</v>
      </c>
      <c r="FK225" t="s">
        <v>222</v>
      </c>
      <c r="FL225" t="s">
        <v>222</v>
      </c>
      <c r="FM225" t="s">
        <v>222</v>
      </c>
      <c r="FN225" t="s">
        <v>222</v>
      </c>
      <c r="FO225" t="s">
        <v>222</v>
      </c>
      <c r="FP225" t="s">
        <v>222</v>
      </c>
      <c r="FQ225" t="s">
        <v>222</v>
      </c>
      <c r="FR225" t="s">
        <v>222</v>
      </c>
      <c r="FS225" t="s">
        <v>222</v>
      </c>
      <c r="FT225" t="s">
        <v>222</v>
      </c>
      <c r="FU225" t="s">
        <v>222</v>
      </c>
      <c r="FV225" t="s">
        <v>222</v>
      </c>
      <c r="FW225" t="s">
        <v>222</v>
      </c>
      <c r="FX225" t="s">
        <v>222</v>
      </c>
      <c r="FY225" t="s">
        <v>222</v>
      </c>
      <c r="FZ225" t="s">
        <v>222</v>
      </c>
      <c r="GA225" t="s">
        <v>222</v>
      </c>
      <c r="GB225" t="s">
        <v>222</v>
      </c>
      <c r="GC225" t="s">
        <v>222</v>
      </c>
      <c r="GD225" t="s">
        <v>222</v>
      </c>
      <c r="GE225" t="s">
        <v>222</v>
      </c>
      <c r="GF225" t="s">
        <v>222</v>
      </c>
      <c r="GG225" t="s">
        <v>222</v>
      </c>
      <c r="GH225" t="s">
        <v>222</v>
      </c>
      <c r="GI225" t="s">
        <v>222</v>
      </c>
      <c r="GJ225" t="s">
        <v>222</v>
      </c>
      <c r="GK225" t="s">
        <v>222</v>
      </c>
      <c r="GL225" t="s">
        <v>222</v>
      </c>
      <c r="GM225" t="s">
        <v>222</v>
      </c>
      <c r="GN225" t="s">
        <v>222</v>
      </c>
      <c r="GO225" t="s">
        <v>222</v>
      </c>
      <c r="GP225" t="s">
        <v>222</v>
      </c>
      <c r="GQ225" t="s">
        <v>222</v>
      </c>
      <c r="GR225" t="s">
        <v>222</v>
      </c>
      <c r="GS225" t="s">
        <v>222</v>
      </c>
      <c r="GT225" t="s">
        <v>222</v>
      </c>
      <c r="GU225" t="s">
        <v>222</v>
      </c>
      <c r="GV225" t="s">
        <v>222</v>
      </c>
      <c r="GW225" t="s">
        <v>222</v>
      </c>
      <c r="GX225" t="s">
        <v>222</v>
      </c>
      <c r="GY225" t="s">
        <v>222</v>
      </c>
      <c r="GZ225" t="s">
        <v>222</v>
      </c>
      <c r="HA225" t="s">
        <v>222</v>
      </c>
      <c r="HB225" t="s">
        <v>222</v>
      </c>
      <c r="HC225" t="s">
        <v>222</v>
      </c>
      <c r="HD225" t="s">
        <v>222</v>
      </c>
      <c r="HE225" t="s">
        <v>222</v>
      </c>
      <c r="HF225" t="s">
        <v>222</v>
      </c>
      <c r="HG225" t="s">
        <v>222</v>
      </c>
      <c r="HH225" t="s">
        <v>222</v>
      </c>
      <c r="HI225" t="s">
        <v>222</v>
      </c>
      <c r="HJ225" t="s">
        <v>222</v>
      </c>
      <c r="HK225" t="s">
        <v>222</v>
      </c>
      <c r="HL225" t="s">
        <v>222</v>
      </c>
      <c r="HM225" t="s">
        <v>222</v>
      </c>
      <c r="HN225" t="s">
        <v>222</v>
      </c>
    </row>
    <row r="226" spans="1:222" x14ac:dyDescent="0.35">
      <c r="A226" t="s">
        <v>261</v>
      </c>
      <c r="B226" s="1">
        <v>41828</v>
      </c>
      <c r="C226" s="1">
        <v>42548</v>
      </c>
      <c r="D226">
        <v>3</v>
      </c>
      <c r="E226" t="s">
        <v>222</v>
      </c>
      <c r="F226" t="s">
        <v>222</v>
      </c>
      <c r="G226" t="s">
        <v>222</v>
      </c>
      <c r="H226" t="s">
        <v>222</v>
      </c>
      <c r="I226" t="s">
        <v>222</v>
      </c>
      <c r="J226" t="s">
        <v>222</v>
      </c>
      <c r="K226" t="s">
        <v>222</v>
      </c>
      <c r="L226" t="s">
        <v>222</v>
      </c>
      <c r="M226" t="s">
        <v>222</v>
      </c>
      <c r="N226" t="s">
        <v>222</v>
      </c>
      <c r="O226" t="s">
        <v>222</v>
      </c>
      <c r="P226" t="s">
        <v>222</v>
      </c>
      <c r="Q226" t="s">
        <v>222</v>
      </c>
      <c r="R226" t="s">
        <v>222</v>
      </c>
      <c r="S226" t="s">
        <v>222</v>
      </c>
      <c r="T226" t="s">
        <v>222</v>
      </c>
      <c r="U226" t="s">
        <v>222</v>
      </c>
      <c r="V226" t="s">
        <v>222</v>
      </c>
      <c r="W226" t="s">
        <v>222</v>
      </c>
      <c r="X226" t="s">
        <v>222</v>
      </c>
      <c r="Y226" t="s">
        <v>222</v>
      </c>
      <c r="Z226" t="s">
        <v>222</v>
      </c>
      <c r="AA226" t="s">
        <v>222</v>
      </c>
      <c r="AB226" t="s">
        <v>222</v>
      </c>
      <c r="AC226" t="s">
        <v>222</v>
      </c>
      <c r="AD226" t="s">
        <v>222</v>
      </c>
      <c r="AE226" t="s">
        <v>222</v>
      </c>
      <c r="AF226" t="s">
        <v>222</v>
      </c>
      <c r="AG226" t="s">
        <v>222</v>
      </c>
      <c r="AH226" t="s">
        <v>222</v>
      </c>
      <c r="AI226" t="s">
        <v>222</v>
      </c>
      <c r="AJ226" t="s">
        <v>222</v>
      </c>
      <c r="AK226" t="s">
        <v>222</v>
      </c>
      <c r="AL226" t="s">
        <v>222</v>
      </c>
      <c r="AM226" t="s">
        <v>222</v>
      </c>
      <c r="AN226" t="s">
        <v>222</v>
      </c>
      <c r="AO226" t="s">
        <v>222</v>
      </c>
      <c r="AP226" t="s">
        <v>222</v>
      </c>
      <c r="AQ226" t="s">
        <v>222</v>
      </c>
      <c r="AR226" t="s">
        <v>222</v>
      </c>
      <c r="AS226" t="s">
        <v>222</v>
      </c>
      <c r="AT226" t="s">
        <v>222</v>
      </c>
      <c r="AU226" t="s">
        <v>222</v>
      </c>
      <c r="AV226" t="s">
        <v>222</v>
      </c>
      <c r="AW226" t="s">
        <v>222</v>
      </c>
      <c r="AX226" t="s">
        <v>222</v>
      </c>
      <c r="AY226" t="s">
        <v>222</v>
      </c>
      <c r="AZ226" t="s">
        <v>222</v>
      </c>
      <c r="BA226" t="s">
        <v>222</v>
      </c>
      <c r="BB226" t="s">
        <v>222</v>
      </c>
      <c r="BC226" t="s">
        <v>222</v>
      </c>
      <c r="BD226" t="s">
        <v>222</v>
      </c>
      <c r="BE226" t="s">
        <v>222</v>
      </c>
      <c r="BF226" t="s">
        <v>222</v>
      </c>
      <c r="BG226" t="s">
        <v>222</v>
      </c>
      <c r="BH226" t="s">
        <v>222</v>
      </c>
      <c r="BI226" t="s">
        <v>222</v>
      </c>
      <c r="BJ226" t="s">
        <v>222</v>
      </c>
      <c r="BK226" t="s">
        <v>222</v>
      </c>
      <c r="BL226" t="s">
        <v>222</v>
      </c>
      <c r="BM226" t="s">
        <v>222</v>
      </c>
      <c r="BN226" t="s">
        <v>222</v>
      </c>
      <c r="BO226" t="s">
        <v>222</v>
      </c>
      <c r="BP226" t="s">
        <v>222</v>
      </c>
      <c r="BQ226" t="s">
        <v>222</v>
      </c>
      <c r="BR226" t="s">
        <v>222</v>
      </c>
      <c r="BS226" t="s">
        <v>222</v>
      </c>
      <c r="BT226" t="s">
        <v>222</v>
      </c>
      <c r="BU226" t="s">
        <v>222</v>
      </c>
      <c r="BV226" t="s">
        <v>222</v>
      </c>
      <c r="BW226" t="s">
        <v>222</v>
      </c>
      <c r="BX226" t="s">
        <v>222</v>
      </c>
      <c r="BY226" t="s">
        <v>222</v>
      </c>
      <c r="BZ226" t="s">
        <v>222</v>
      </c>
      <c r="CA226" t="s">
        <v>222</v>
      </c>
      <c r="CB226" t="s">
        <v>222</v>
      </c>
      <c r="CC226" t="s">
        <v>222</v>
      </c>
      <c r="CD226" t="s">
        <v>222</v>
      </c>
      <c r="CE226" t="s">
        <v>222</v>
      </c>
      <c r="CF226" t="s">
        <v>222</v>
      </c>
      <c r="CG226" t="s">
        <v>222</v>
      </c>
      <c r="CH226" t="s">
        <v>222</v>
      </c>
      <c r="CI226" t="s">
        <v>222</v>
      </c>
      <c r="CJ226" t="s">
        <v>222</v>
      </c>
      <c r="CK226" t="s">
        <v>222</v>
      </c>
      <c r="CL226" t="s">
        <v>222</v>
      </c>
      <c r="CM226" t="s">
        <v>222</v>
      </c>
      <c r="CN226" t="s">
        <v>222</v>
      </c>
      <c r="CO226" t="s">
        <v>222</v>
      </c>
      <c r="CP226" t="s">
        <v>222</v>
      </c>
      <c r="CQ226" t="s">
        <v>222</v>
      </c>
      <c r="CR226" t="s">
        <v>222</v>
      </c>
      <c r="CS226" t="s">
        <v>222</v>
      </c>
      <c r="CT226" t="s">
        <v>222</v>
      </c>
      <c r="CU226" t="s">
        <v>222</v>
      </c>
      <c r="CV226" t="s">
        <v>222</v>
      </c>
      <c r="CW226" t="s">
        <v>222</v>
      </c>
      <c r="CX226" t="s">
        <v>222</v>
      </c>
      <c r="CY226" t="s">
        <v>222</v>
      </c>
      <c r="CZ226" t="s">
        <v>222</v>
      </c>
      <c r="DA226" t="s">
        <v>222</v>
      </c>
      <c r="DB226" t="s">
        <v>222</v>
      </c>
      <c r="DC226" t="s">
        <v>222</v>
      </c>
      <c r="DD226" t="s">
        <v>222</v>
      </c>
      <c r="DE226" t="s">
        <v>222</v>
      </c>
      <c r="DF226" t="s">
        <v>222</v>
      </c>
      <c r="DG226" t="s">
        <v>222</v>
      </c>
      <c r="DH226" t="s">
        <v>222</v>
      </c>
      <c r="DI226" t="s">
        <v>222</v>
      </c>
      <c r="DJ226" t="s">
        <v>222</v>
      </c>
      <c r="DK226" t="s">
        <v>222</v>
      </c>
      <c r="DL226" t="s">
        <v>222</v>
      </c>
      <c r="DM226" t="s">
        <v>222</v>
      </c>
      <c r="DN226" t="s">
        <v>222</v>
      </c>
      <c r="DO226" t="s">
        <v>222</v>
      </c>
      <c r="DP226" t="s">
        <v>222</v>
      </c>
      <c r="DQ226" t="s">
        <v>222</v>
      </c>
      <c r="DR226" t="s">
        <v>222</v>
      </c>
      <c r="DS226" t="s">
        <v>222</v>
      </c>
      <c r="DT226" t="s">
        <v>222</v>
      </c>
      <c r="DU226" t="s">
        <v>222</v>
      </c>
      <c r="DV226" t="s">
        <v>222</v>
      </c>
      <c r="DW226" t="s">
        <v>222</v>
      </c>
      <c r="DX226" t="s">
        <v>222</v>
      </c>
      <c r="DY226" t="s">
        <v>222</v>
      </c>
      <c r="DZ226" t="s">
        <v>222</v>
      </c>
      <c r="EA226" t="s">
        <v>222</v>
      </c>
      <c r="EB226" t="s">
        <v>222</v>
      </c>
      <c r="EC226" t="s">
        <v>222</v>
      </c>
      <c r="ED226" t="s">
        <v>222</v>
      </c>
      <c r="EE226" t="s">
        <v>222</v>
      </c>
      <c r="EF226" t="s">
        <v>222</v>
      </c>
      <c r="EG226" t="s">
        <v>222</v>
      </c>
      <c r="EH226" t="s">
        <v>222</v>
      </c>
      <c r="EI226" t="s">
        <v>222</v>
      </c>
      <c r="EJ226" t="s">
        <v>222</v>
      </c>
      <c r="EK226" t="s">
        <v>222</v>
      </c>
      <c r="EL226" t="s">
        <v>222</v>
      </c>
      <c r="EM226" t="s">
        <v>222</v>
      </c>
      <c r="EN226" t="s">
        <v>222</v>
      </c>
      <c r="EO226" t="s">
        <v>222</v>
      </c>
      <c r="EP226" t="s">
        <v>222</v>
      </c>
      <c r="EQ226" t="s">
        <v>222</v>
      </c>
      <c r="ER226" t="s">
        <v>222</v>
      </c>
      <c r="ES226" t="s">
        <v>222</v>
      </c>
      <c r="ET226" t="s">
        <v>222</v>
      </c>
      <c r="EU226" t="s">
        <v>222</v>
      </c>
      <c r="EV226" t="s">
        <v>222</v>
      </c>
      <c r="EW226" t="s">
        <v>222</v>
      </c>
      <c r="EX226" t="s">
        <v>222</v>
      </c>
      <c r="EY226" t="s">
        <v>222</v>
      </c>
      <c r="EZ226" t="s">
        <v>222</v>
      </c>
      <c r="FA226" t="s">
        <v>222</v>
      </c>
      <c r="FB226" t="s">
        <v>222</v>
      </c>
      <c r="FC226" t="s">
        <v>222</v>
      </c>
      <c r="FD226" t="s">
        <v>222</v>
      </c>
      <c r="FE226" t="s">
        <v>222</v>
      </c>
      <c r="FF226" t="s">
        <v>222</v>
      </c>
      <c r="FG226" t="s">
        <v>222</v>
      </c>
      <c r="FH226" t="s">
        <v>222</v>
      </c>
      <c r="FI226" t="s">
        <v>222</v>
      </c>
      <c r="FJ226" t="s">
        <v>222</v>
      </c>
      <c r="FK226" t="s">
        <v>222</v>
      </c>
      <c r="FL226" t="s">
        <v>222</v>
      </c>
      <c r="FM226" t="s">
        <v>222</v>
      </c>
      <c r="FN226" t="s">
        <v>222</v>
      </c>
      <c r="FO226" t="s">
        <v>222</v>
      </c>
      <c r="FP226" t="s">
        <v>222</v>
      </c>
      <c r="FQ226" t="s">
        <v>222</v>
      </c>
      <c r="FR226" t="s">
        <v>222</v>
      </c>
      <c r="FS226" t="s">
        <v>222</v>
      </c>
      <c r="FT226" t="s">
        <v>222</v>
      </c>
      <c r="FU226" t="s">
        <v>222</v>
      </c>
      <c r="FV226" t="s">
        <v>222</v>
      </c>
      <c r="FW226" t="s">
        <v>222</v>
      </c>
      <c r="FX226" t="s">
        <v>222</v>
      </c>
      <c r="FY226" t="s">
        <v>222</v>
      </c>
      <c r="FZ226" t="s">
        <v>222</v>
      </c>
      <c r="GA226" t="s">
        <v>222</v>
      </c>
      <c r="GB226" t="s">
        <v>222</v>
      </c>
      <c r="GC226" t="s">
        <v>222</v>
      </c>
      <c r="GD226" t="s">
        <v>222</v>
      </c>
      <c r="GE226" t="s">
        <v>222</v>
      </c>
      <c r="GF226" t="s">
        <v>222</v>
      </c>
      <c r="GG226" t="s">
        <v>222</v>
      </c>
      <c r="GH226" t="s">
        <v>222</v>
      </c>
      <c r="GI226" t="s">
        <v>222</v>
      </c>
      <c r="GJ226" t="s">
        <v>222</v>
      </c>
      <c r="GK226" t="s">
        <v>222</v>
      </c>
      <c r="GL226" t="s">
        <v>222</v>
      </c>
      <c r="GM226" t="s">
        <v>222</v>
      </c>
      <c r="GN226" t="s">
        <v>222</v>
      </c>
      <c r="GO226" t="s">
        <v>222</v>
      </c>
      <c r="GP226" t="s">
        <v>222</v>
      </c>
      <c r="GQ226" t="s">
        <v>222</v>
      </c>
      <c r="GR226" t="s">
        <v>222</v>
      </c>
      <c r="GS226" t="s">
        <v>222</v>
      </c>
      <c r="GT226" t="s">
        <v>222</v>
      </c>
      <c r="GU226" t="s">
        <v>222</v>
      </c>
      <c r="GV226" t="s">
        <v>222</v>
      </c>
      <c r="GW226" t="s">
        <v>222</v>
      </c>
      <c r="GX226" t="s">
        <v>222</v>
      </c>
      <c r="GY226" t="s">
        <v>222</v>
      </c>
      <c r="GZ226" t="s">
        <v>222</v>
      </c>
      <c r="HA226" t="s">
        <v>222</v>
      </c>
      <c r="HB226" t="s">
        <v>222</v>
      </c>
      <c r="HC226" t="s">
        <v>222</v>
      </c>
      <c r="HD226" t="s">
        <v>222</v>
      </c>
      <c r="HE226" t="s">
        <v>222</v>
      </c>
      <c r="HF226" t="s">
        <v>222</v>
      </c>
      <c r="HG226" t="s">
        <v>222</v>
      </c>
      <c r="HH226" t="s">
        <v>222</v>
      </c>
      <c r="HI226" t="s">
        <v>222</v>
      </c>
      <c r="HJ226" t="s">
        <v>222</v>
      </c>
      <c r="HK226" t="s">
        <v>222</v>
      </c>
      <c r="HL226" t="s">
        <v>222</v>
      </c>
      <c r="HM226" t="s">
        <v>222</v>
      </c>
      <c r="HN226" t="s">
        <v>222</v>
      </c>
    </row>
    <row r="227" spans="1:222" x14ac:dyDescent="0.35">
      <c r="A227" t="s">
        <v>261</v>
      </c>
      <c r="B227" s="1">
        <v>42549</v>
      </c>
      <c r="C227" s="1">
        <v>42815</v>
      </c>
      <c r="D227">
        <v>2</v>
      </c>
      <c r="E227">
        <v>1</v>
      </c>
      <c r="F227">
        <v>1</v>
      </c>
      <c r="G227">
        <v>1</v>
      </c>
      <c r="H227">
        <v>1</v>
      </c>
      <c r="I227">
        <v>1</v>
      </c>
      <c r="J227">
        <v>1</v>
      </c>
      <c r="K227">
        <v>1</v>
      </c>
      <c r="L227">
        <v>1</v>
      </c>
      <c r="M227">
        <v>0</v>
      </c>
      <c r="N227">
        <v>0</v>
      </c>
      <c r="O227">
        <v>0</v>
      </c>
      <c r="P227">
        <v>0</v>
      </c>
      <c r="Q227">
        <v>0</v>
      </c>
      <c r="R227">
        <v>0</v>
      </c>
      <c r="S227">
        <v>0</v>
      </c>
      <c r="T227">
        <v>0</v>
      </c>
      <c r="U227">
        <v>1</v>
      </c>
      <c r="V227">
        <v>0</v>
      </c>
      <c r="W227">
        <v>0</v>
      </c>
      <c r="X227">
        <v>0</v>
      </c>
      <c r="Y227">
        <v>0</v>
      </c>
      <c r="Z227">
        <v>0</v>
      </c>
      <c r="AA227">
        <v>1</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1</v>
      </c>
      <c r="AU227">
        <v>0</v>
      </c>
      <c r="AV227">
        <v>0</v>
      </c>
      <c r="AW227">
        <v>0</v>
      </c>
      <c r="AX227">
        <v>0</v>
      </c>
      <c r="AY227">
        <v>0</v>
      </c>
      <c r="AZ227">
        <v>0</v>
      </c>
      <c r="BA227">
        <v>0</v>
      </c>
      <c r="BB227">
        <v>0</v>
      </c>
      <c r="BC227">
        <v>1</v>
      </c>
      <c r="BD227">
        <v>0</v>
      </c>
      <c r="BE227">
        <v>1</v>
      </c>
      <c r="BF227">
        <v>0</v>
      </c>
      <c r="BG227">
        <v>1</v>
      </c>
      <c r="BH227">
        <v>0</v>
      </c>
      <c r="BI227">
        <v>0</v>
      </c>
      <c r="BJ227">
        <v>0</v>
      </c>
      <c r="BK227">
        <v>0</v>
      </c>
      <c r="BL227">
        <v>1</v>
      </c>
      <c r="BM227">
        <v>1</v>
      </c>
      <c r="BN227">
        <v>0</v>
      </c>
      <c r="BO227">
        <v>1</v>
      </c>
      <c r="BP227">
        <v>0</v>
      </c>
      <c r="BQ227">
        <v>1</v>
      </c>
      <c r="BR227">
        <v>0</v>
      </c>
      <c r="BS227">
        <v>1</v>
      </c>
      <c r="BT227">
        <v>0</v>
      </c>
      <c r="BU227">
        <v>0</v>
      </c>
      <c r="BV227">
        <v>0</v>
      </c>
      <c r="BW227">
        <v>0</v>
      </c>
      <c r="BX227">
        <v>1</v>
      </c>
      <c r="BY227">
        <v>0</v>
      </c>
      <c r="BZ227">
        <v>0</v>
      </c>
      <c r="CA227">
        <v>0</v>
      </c>
      <c r="CB227">
        <v>0</v>
      </c>
      <c r="CC227">
        <v>0</v>
      </c>
      <c r="CD227">
        <v>0</v>
      </c>
      <c r="CE227">
        <v>1</v>
      </c>
      <c r="CF227">
        <v>0</v>
      </c>
      <c r="CG227">
        <v>0</v>
      </c>
      <c r="CH227">
        <v>0</v>
      </c>
      <c r="CI227">
        <v>0</v>
      </c>
      <c r="CJ227">
        <v>0</v>
      </c>
      <c r="CK227">
        <v>0</v>
      </c>
      <c r="CL227">
        <v>0</v>
      </c>
      <c r="CM227">
        <v>0</v>
      </c>
      <c r="CN227">
        <v>0</v>
      </c>
      <c r="CO227">
        <v>0</v>
      </c>
      <c r="CP227">
        <v>0</v>
      </c>
      <c r="CQ227">
        <v>0</v>
      </c>
      <c r="CR227">
        <v>0</v>
      </c>
      <c r="CS227">
        <v>1</v>
      </c>
      <c r="CT227">
        <v>0</v>
      </c>
      <c r="CU227">
        <v>0</v>
      </c>
      <c r="CV227">
        <v>0</v>
      </c>
      <c r="CW227">
        <v>1</v>
      </c>
      <c r="CX227">
        <v>0</v>
      </c>
      <c r="CY227">
        <v>0</v>
      </c>
      <c r="CZ227">
        <v>0</v>
      </c>
      <c r="DA227">
        <v>1</v>
      </c>
      <c r="DB227">
        <v>0</v>
      </c>
      <c r="DC227">
        <v>0</v>
      </c>
      <c r="DD227">
        <v>1</v>
      </c>
      <c r="DE227">
        <v>1</v>
      </c>
      <c r="DF227">
        <v>1</v>
      </c>
      <c r="DG227">
        <v>1</v>
      </c>
      <c r="DH227">
        <v>1</v>
      </c>
      <c r="DI227">
        <v>1</v>
      </c>
      <c r="DJ227">
        <v>1</v>
      </c>
      <c r="DK227">
        <v>1</v>
      </c>
      <c r="DL227">
        <v>0</v>
      </c>
      <c r="DM227">
        <v>0</v>
      </c>
      <c r="DN227">
        <v>0</v>
      </c>
      <c r="DO227">
        <v>0</v>
      </c>
      <c r="DP227">
        <v>0</v>
      </c>
      <c r="DQ227">
        <v>0</v>
      </c>
      <c r="DR227">
        <v>0</v>
      </c>
      <c r="DS227">
        <v>0</v>
      </c>
      <c r="DT227">
        <v>1</v>
      </c>
      <c r="DU227">
        <v>0</v>
      </c>
      <c r="DV227">
        <v>0</v>
      </c>
      <c r="DW227">
        <v>0</v>
      </c>
      <c r="DX227">
        <v>0</v>
      </c>
      <c r="DY227">
        <v>0</v>
      </c>
      <c r="DZ227">
        <v>0</v>
      </c>
      <c r="EA227">
        <v>0</v>
      </c>
      <c r="EB227">
        <v>0</v>
      </c>
      <c r="EC227">
        <v>1</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1</v>
      </c>
      <c r="EX227">
        <v>1</v>
      </c>
      <c r="EY227">
        <v>0</v>
      </c>
      <c r="EZ227">
        <v>0</v>
      </c>
      <c r="FA227">
        <v>0</v>
      </c>
      <c r="FB227">
        <v>0</v>
      </c>
      <c r="FC227">
        <v>1</v>
      </c>
      <c r="FD227">
        <v>0</v>
      </c>
      <c r="FE227">
        <v>0</v>
      </c>
      <c r="FF227">
        <v>0</v>
      </c>
      <c r="FG227">
        <v>0</v>
      </c>
      <c r="FH227">
        <v>0</v>
      </c>
      <c r="FI227">
        <v>0</v>
      </c>
      <c r="FJ227">
        <v>0</v>
      </c>
      <c r="FK227">
        <v>0</v>
      </c>
      <c r="FL227">
        <v>1</v>
      </c>
      <c r="FM227">
        <v>0</v>
      </c>
      <c r="FN227">
        <v>1</v>
      </c>
      <c r="FO227">
        <v>0</v>
      </c>
      <c r="FP227">
        <v>1</v>
      </c>
      <c r="FQ227">
        <v>0</v>
      </c>
      <c r="FR227">
        <v>0</v>
      </c>
      <c r="FS227">
        <v>0</v>
      </c>
      <c r="FT227">
        <v>0</v>
      </c>
      <c r="FU227">
        <v>1</v>
      </c>
      <c r="FV227">
        <v>1</v>
      </c>
      <c r="FW227">
        <v>0</v>
      </c>
      <c r="FX227">
        <v>1</v>
      </c>
      <c r="FY227">
        <v>0</v>
      </c>
      <c r="FZ227">
        <v>0</v>
      </c>
      <c r="GA227">
        <v>1</v>
      </c>
      <c r="GB227">
        <v>1</v>
      </c>
      <c r="GC227">
        <v>0</v>
      </c>
      <c r="GD227">
        <v>0</v>
      </c>
      <c r="GE227">
        <v>0</v>
      </c>
      <c r="GF227">
        <v>0</v>
      </c>
      <c r="GG227">
        <v>1</v>
      </c>
      <c r="GH227">
        <v>0</v>
      </c>
      <c r="GI227">
        <v>0</v>
      </c>
      <c r="GJ227">
        <v>0</v>
      </c>
      <c r="GK227">
        <v>0</v>
      </c>
      <c r="GL227">
        <v>0</v>
      </c>
      <c r="GM227">
        <v>0</v>
      </c>
      <c r="GN227">
        <v>1</v>
      </c>
      <c r="GO227">
        <v>0</v>
      </c>
      <c r="GP227">
        <v>0</v>
      </c>
      <c r="GQ227">
        <v>0</v>
      </c>
      <c r="GR227">
        <v>0</v>
      </c>
      <c r="GS227">
        <v>0</v>
      </c>
      <c r="GT227">
        <v>0</v>
      </c>
      <c r="GU227">
        <v>0</v>
      </c>
      <c r="GV227">
        <v>0</v>
      </c>
      <c r="GW227">
        <v>0</v>
      </c>
      <c r="GX227">
        <v>0</v>
      </c>
      <c r="GY227">
        <v>0</v>
      </c>
      <c r="GZ227">
        <v>0</v>
      </c>
      <c r="HA227">
        <v>0</v>
      </c>
      <c r="HB227">
        <v>1</v>
      </c>
      <c r="HC227">
        <v>0</v>
      </c>
      <c r="HD227">
        <v>0</v>
      </c>
      <c r="HE227">
        <v>0</v>
      </c>
      <c r="HF227">
        <v>1</v>
      </c>
      <c r="HG227">
        <v>0</v>
      </c>
      <c r="HH227">
        <v>0</v>
      </c>
      <c r="HI227">
        <v>0</v>
      </c>
      <c r="HJ227">
        <v>1</v>
      </c>
      <c r="HK227">
        <v>0</v>
      </c>
      <c r="HL227">
        <v>0</v>
      </c>
      <c r="HM227">
        <v>1</v>
      </c>
      <c r="HN227">
        <v>0</v>
      </c>
    </row>
    <row r="228" spans="1:222" x14ac:dyDescent="0.35">
      <c r="A228" t="s">
        <v>261</v>
      </c>
      <c r="B228" s="1">
        <v>42816</v>
      </c>
      <c r="C228" s="1">
        <v>42933</v>
      </c>
      <c r="D228">
        <v>2</v>
      </c>
      <c r="E228">
        <v>1</v>
      </c>
      <c r="F228">
        <v>1</v>
      </c>
      <c r="G228">
        <v>1</v>
      </c>
      <c r="H228">
        <v>1</v>
      </c>
      <c r="I228">
        <v>1</v>
      </c>
      <c r="J228">
        <v>1</v>
      </c>
      <c r="K228">
        <v>1</v>
      </c>
      <c r="L228">
        <v>1</v>
      </c>
      <c r="M228">
        <v>0</v>
      </c>
      <c r="N228">
        <v>0</v>
      </c>
      <c r="O228">
        <v>0</v>
      </c>
      <c r="P228">
        <v>0</v>
      </c>
      <c r="Q228">
        <v>0</v>
      </c>
      <c r="R228">
        <v>0</v>
      </c>
      <c r="S228">
        <v>0</v>
      </c>
      <c r="T228">
        <v>1</v>
      </c>
      <c r="U228">
        <v>1</v>
      </c>
      <c r="V228">
        <v>0</v>
      </c>
      <c r="W228">
        <v>0</v>
      </c>
      <c r="X228">
        <v>0</v>
      </c>
      <c r="Y228">
        <v>0</v>
      </c>
      <c r="Z228">
        <v>0</v>
      </c>
      <c r="AA228">
        <v>1</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1</v>
      </c>
      <c r="AU228">
        <v>0</v>
      </c>
      <c r="AV228">
        <v>0</v>
      </c>
      <c r="AW228">
        <v>0</v>
      </c>
      <c r="AX228">
        <v>0</v>
      </c>
      <c r="AY228">
        <v>0</v>
      </c>
      <c r="AZ228">
        <v>0</v>
      </c>
      <c r="BA228">
        <v>0</v>
      </c>
      <c r="BB228">
        <v>0</v>
      </c>
      <c r="BC228">
        <v>1</v>
      </c>
      <c r="BD228">
        <v>0</v>
      </c>
      <c r="BE228">
        <v>1</v>
      </c>
      <c r="BF228">
        <v>0</v>
      </c>
      <c r="BG228">
        <v>1</v>
      </c>
      <c r="BH228">
        <v>0</v>
      </c>
      <c r="BI228">
        <v>0</v>
      </c>
      <c r="BJ228">
        <v>0</v>
      </c>
      <c r="BK228">
        <v>0</v>
      </c>
      <c r="BL228">
        <v>1</v>
      </c>
      <c r="BM228">
        <v>1</v>
      </c>
      <c r="BN228">
        <v>0</v>
      </c>
      <c r="BO228">
        <v>1</v>
      </c>
      <c r="BP228">
        <v>0</v>
      </c>
      <c r="BQ228">
        <v>1</v>
      </c>
      <c r="BR228">
        <v>0</v>
      </c>
      <c r="BS228">
        <v>1</v>
      </c>
      <c r="BT228">
        <v>0</v>
      </c>
      <c r="BU228">
        <v>0</v>
      </c>
      <c r="BV228">
        <v>0</v>
      </c>
      <c r="BW228">
        <v>1</v>
      </c>
      <c r="BX228">
        <v>1</v>
      </c>
      <c r="BY228">
        <v>0</v>
      </c>
      <c r="BZ228">
        <v>0</v>
      </c>
      <c r="CA228">
        <v>0</v>
      </c>
      <c r="CB228">
        <v>0</v>
      </c>
      <c r="CC228">
        <v>0</v>
      </c>
      <c r="CD228">
        <v>0</v>
      </c>
      <c r="CE228">
        <v>1</v>
      </c>
      <c r="CF228">
        <v>0</v>
      </c>
      <c r="CG228">
        <v>0</v>
      </c>
      <c r="CH228">
        <v>0</v>
      </c>
      <c r="CI228">
        <v>0</v>
      </c>
      <c r="CJ228">
        <v>0</v>
      </c>
      <c r="CK228">
        <v>0</v>
      </c>
      <c r="CL228">
        <v>0</v>
      </c>
      <c r="CM228">
        <v>0</v>
      </c>
      <c r="CN228">
        <v>0</v>
      </c>
      <c r="CO228">
        <v>0</v>
      </c>
      <c r="CP228">
        <v>0</v>
      </c>
      <c r="CQ228">
        <v>0</v>
      </c>
      <c r="CR228">
        <v>0</v>
      </c>
      <c r="CS228">
        <v>1</v>
      </c>
      <c r="CT228">
        <v>0</v>
      </c>
      <c r="CU228">
        <v>0</v>
      </c>
      <c r="CV228">
        <v>0</v>
      </c>
      <c r="CW228">
        <v>1</v>
      </c>
      <c r="CX228">
        <v>0</v>
      </c>
      <c r="CY228">
        <v>0</v>
      </c>
      <c r="CZ228">
        <v>0</v>
      </c>
      <c r="DA228">
        <v>1</v>
      </c>
      <c r="DB228">
        <v>0</v>
      </c>
      <c r="DC228">
        <v>0</v>
      </c>
      <c r="DD228">
        <v>1</v>
      </c>
      <c r="DE228">
        <v>1</v>
      </c>
      <c r="DF228">
        <v>1</v>
      </c>
      <c r="DG228">
        <v>1</v>
      </c>
      <c r="DH228">
        <v>1</v>
      </c>
      <c r="DI228">
        <v>1</v>
      </c>
      <c r="DJ228">
        <v>1</v>
      </c>
      <c r="DK228">
        <v>1</v>
      </c>
      <c r="DL228">
        <v>0</v>
      </c>
      <c r="DM228">
        <v>0</v>
      </c>
      <c r="DN228">
        <v>0</v>
      </c>
      <c r="DO228">
        <v>0</v>
      </c>
      <c r="DP228">
        <v>0</v>
      </c>
      <c r="DQ228">
        <v>0</v>
      </c>
      <c r="DR228">
        <v>0</v>
      </c>
      <c r="DS228">
        <v>1</v>
      </c>
      <c r="DT228">
        <v>1</v>
      </c>
      <c r="DU228">
        <v>0</v>
      </c>
      <c r="DV228">
        <v>0</v>
      </c>
      <c r="DW228">
        <v>0</v>
      </c>
      <c r="DX228">
        <v>0</v>
      </c>
      <c r="DY228">
        <v>0</v>
      </c>
      <c r="DZ228">
        <v>0</v>
      </c>
      <c r="EA228">
        <v>0</v>
      </c>
      <c r="EB228">
        <v>0</v>
      </c>
      <c r="EC228">
        <v>1</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1</v>
      </c>
      <c r="EX228">
        <v>1</v>
      </c>
      <c r="EY228">
        <v>0</v>
      </c>
      <c r="EZ228">
        <v>0</v>
      </c>
      <c r="FA228">
        <v>0</v>
      </c>
      <c r="FB228">
        <v>0</v>
      </c>
      <c r="FC228">
        <v>1</v>
      </c>
      <c r="FD228">
        <v>0</v>
      </c>
      <c r="FE228">
        <v>0</v>
      </c>
      <c r="FF228">
        <v>0</v>
      </c>
      <c r="FG228">
        <v>0</v>
      </c>
      <c r="FH228">
        <v>0</v>
      </c>
      <c r="FI228">
        <v>0</v>
      </c>
      <c r="FJ228">
        <v>0</v>
      </c>
      <c r="FK228">
        <v>0</v>
      </c>
      <c r="FL228">
        <v>1</v>
      </c>
      <c r="FM228">
        <v>0</v>
      </c>
      <c r="FN228">
        <v>1</v>
      </c>
      <c r="FO228">
        <v>0</v>
      </c>
      <c r="FP228">
        <v>1</v>
      </c>
      <c r="FQ228">
        <v>0</v>
      </c>
      <c r="FR228">
        <v>0</v>
      </c>
      <c r="FS228">
        <v>0</v>
      </c>
      <c r="FT228">
        <v>0</v>
      </c>
      <c r="FU228">
        <v>1</v>
      </c>
      <c r="FV228">
        <v>1</v>
      </c>
      <c r="FW228">
        <v>0</v>
      </c>
      <c r="FX228">
        <v>1</v>
      </c>
      <c r="FY228">
        <v>0</v>
      </c>
      <c r="FZ228">
        <v>0</v>
      </c>
      <c r="GA228">
        <v>1</v>
      </c>
      <c r="GB228">
        <v>1</v>
      </c>
      <c r="GC228">
        <v>0</v>
      </c>
      <c r="GD228">
        <v>0</v>
      </c>
      <c r="GE228">
        <v>0</v>
      </c>
      <c r="GF228">
        <v>1</v>
      </c>
      <c r="GG228">
        <v>1</v>
      </c>
      <c r="GH228">
        <v>0</v>
      </c>
      <c r="GI228">
        <v>0</v>
      </c>
      <c r="GJ228">
        <v>0</v>
      </c>
      <c r="GK228">
        <v>0</v>
      </c>
      <c r="GL228">
        <v>0</v>
      </c>
      <c r="GM228">
        <v>0</v>
      </c>
      <c r="GN228">
        <v>1</v>
      </c>
      <c r="GO228">
        <v>0</v>
      </c>
      <c r="GP228">
        <v>0</v>
      </c>
      <c r="GQ228">
        <v>0</v>
      </c>
      <c r="GR228">
        <v>0</v>
      </c>
      <c r="GS228">
        <v>0</v>
      </c>
      <c r="GT228">
        <v>0</v>
      </c>
      <c r="GU228">
        <v>0</v>
      </c>
      <c r="GV228">
        <v>0</v>
      </c>
      <c r="GW228">
        <v>0</v>
      </c>
      <c r="GX228">
        <v>0</v>
      </c>
      <c r="GY228">
        <v>0</v>
      </c>
      <c r="GZ228">
        <v>0</v>
      </c>
      <c r="HA228">
        <v>0</v>
      </c>
      <c r="HB228">
        <v>1</v>
      </c>
      <c r="HC228">
        <v>0</v>
      </c>
      <c r="HD228">
        <v>0</v>
      </c>
      <c r="HE228">
        <v>0</v>
      </c>
      <c r="HF228">
        <v>1</v>
      </c>
      <c r="HG228">
        <v>0</v>
      </c>
      <c r="HH228">
        <v>0</v>
      </c>
      <c r="HI228">
        <v>0</v>
      </c>
      <c r="HJ228">
        <v>1</v>
      </c>
      <c r="HK228">
        <v>0</v>
      </c>
      <c r="HL228">
        <v>0</v>
      </c>
      <c r="HM228">
        <v>1</v>
      </c>
      <c r="HN228">
        <v>0</v>
      </c>
    </row>
    <row r="229" spans="1:222" x14ac:dyDescent="0.35">
      <c r="A229" t="s">
        <v>261</v>
      </c>
      <c r="B229" s="1">
        <v>42934</v>
      </c>
      <c r="C229" s="1">
        <v>42934</v>
      </c>
      <c r="D229">
        <v>2</v>
      </c>
      <c r="E229">
        <v>1</v>
      </c>
      <c r="F229">
        <v>1</v>
      </c>
      <c r="G229">
        <v>1</v>
      </c>
      <c r="H229">
        <v>1</v>
      </c>
      <c r="I229">
        <v>1</v>
      </c>
      <c r="J229">
        <v>1</v>
      </c>
      <c r="K229">
        <v>1</v>
      </c>
      <c r="L229">
        <v>1</v>
      </c>
      <c r="M229">
        <v>0</v>
      </c>
      <c r="N229">
        <v>0</v>
      </c>
      <c r="O229">
        <v>0</v>
      </c>
      <c r="P229">
        <v>0</v>
      </c>
      <c r="Q229">
        <v>0</v>
      </c>
      <c r="R229">
        <v>0</v>
      </c>
      <c r="S229">
        <v>0</v>
      </c>
      <c r="T229">
        <v>1</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1</v>
      </c>
      <c r="AP229">
        <v>0</v>
      </c>
      <c r="AQ229">
        <v>0</v>
      </c>
      <c r="AR229">
        <v>0</v>
      </c>
      <c r="AS229">
        <v>0</v>
      </c>
      <c r="AT229">
        <v>0</v>
      </c>
      <c r="AU229" t="s">
        <v>222</v>
      </c>
      <c r="AV229" t="s">
        <v>222</v>
      </c>
      <c r="AW229" t="s">
        <v>222</v>
      </c>
      <c r="AX229" t="s">
        <v>222</v>
      </c>
      <c r="AY229" t="s">
        <v>222</v>
      </c>
      <c r="AZ229" t="s">
        <v>222</v>
      </c>
      <c r="BA229" t="s">
        <v>222</v>
      </c>
      <c r="BB229" t="s">
        <v>222</v>
      </c>
      <c r="BC229" t="s">
        <v>222</v>
      </c>
      <c r="BD229">
        <v>0</v>
      </c>
      <c r="BE229">
        <v>1</v>
      </c>
      <c r="BF229">
        <v>0</v>
      </c>
      <c r="BG229">
        <v>1</v>
      </c>
      <c r="BH229">
        <v>0</v>
      </c>
      <c r="BI229">
        <v>0</v>
      </c>
      <c r="BJ229">
        <v>0</v>
      </c>
      <c r="BK229">
        <v>0</v>
      </c>
      <c r="BL229">
        <v>1</v>
      </c>
      <c r="BM229">
        <v>1</v>
      </c>
      <c r="BN229">
        <v>0</v>
      </c>
      <c r="BO229">
        <v>1</v>
      </c>
      <c r="BP229">
        <v>0</v>
      </c>
      <c r="BQ229">
        <v>1</v>
      </c>
      <c r="BR229">
        <v>0</v>
      </c>
      <c r="BS229">
        <v>1</v>
      </c>
      <c r="BT229">
        <v>0</v>
      </c>
      <c r="BU229">
        <v>0</v>
      </c>
      <c r="BV229">
        <v>0</v>
      </c>
      <c r="BW229">
        <v>1</v>
      </c>
      <c r="BX229">
        <v>1</v>
      </c>
      <c r="BY229">
        <v>0</v>
      </c>
      <c r="BZ229">
        <v>0</v>
      </c>
      <c r="CA229">
        <v>0</v>
      </c>
      <c r="CB229">
        <v>0</v>
      </c>
      <c r="CC229">
        <v>0</v>
      </c>
      <c r="CD229">
        <v>0</v>
      </c>
      <c r="CE229">
        <v>1</v>
      </c>
      <c r="CF229">
        <v>0</v>
      </c>
      <c r="CG229">
        <v>0</v>
      </c>
      <c r="CH229">
        <v>0</v>
      </c>
      <c r="CI229">
        <v>0</v>
      </c>
      <c r="CJ229">
        <v>0</v>
      </c>
      <c r="CK229">
        <v>0</v>
      </c>
      <c r="CL229">
        <v>0</v>
      </c>
      <c r="CM229">
        <v>0</v>
      </c>
      <c r="CN229">
        <v>0</v>
      </c>
      <c r="CO229">
        <v>0</v>
      </c>
      <c r="CP229">
        <v>0</v>
      </c>
      <c r="CQ229">
        <v>0</v>
      </c>
      <c r="CR229">
        <v>0</v>
      </c>
      <c r="CS229">
        <v>1</v>
      </c>
      <c r="CT229">
        <v>0</v>
      </c>
      <c r="CU229">
        <v>0</v>
      </c>
      <c r="CV229">
        <v>0</v>
      </c>
      <c r="CW229">
        <v>1</v>
      </c>
      <c r="CX229">
        <v>0</v>
      </c>
      <c r="CY229">
        <v>0</v>
      </c>
      <c r="CZ229">
        <v>0</v>
      </c>
      <c r="DA229">
        <v>1</v>
      </c>
      <c r="DB229">
        <v>0</v>
      </c>
      <c r="DC229">
        <v>0</v>
      </c>
      <c r="DD229">
        <v>1</v>
      </c>
      <c r="DE229">
        <v>1</v>
      </c>
      <c r="DF229">
        <v>1</v>
      </c>
      <c r="DG229">
        <v>1</v>
      </c>
      <c r="DH229">
        <v>1</v>
      </c>
      <c r="DI229">
        <v>1</v>
      </c>
      <c r="DJ229">
        <v>1</v>
      </c>
      <c r="DK229">
        <v>1</v>
      </c>
      <c r="DL229">
        <v>0</v>
      </c>
      <c r="DM229">
        <v>0</v>
      </c>
      <c r="DN229">
        <v>0</v>
      </c>
      <c r="DO229">
        <v>0</v>
      </c>
      <c r="DP229">
        <v>0</v>
      </c>
      <c r="DQ229">
        <v>0</v>
      </c>
      <c r="DR229">
        <v>0</v>
      </c>
      <c r="DS229">
        <v>1</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1</v>
      </c>
      <c r="EQ229">
        <v>0</v>
      </c>
      <c r="ER229">
        <v>0</v>
      </c>
      <c r="ES229">
        <v>0</v>
      </c>
      <c r="ET229">
        <v>0</v>
      </c>
      <c r="EU229" t="s">
        <v>222</v>
      </c>
      <c r="EV229" t="s">
        <v>222</v>
      </c>
      <c r="EW229" t="s">
        <v>222</v>
      </c>
      <c r="EX229" t="s">
        <v>222</v>
      </c>
      <c r="EY229" t="s">
        <v>222</v>
      </c>
      <c r="EZ229" t="s">
        <v>222</v>
      </c>
      <c r="FA229" t="s">
        <v>222</v>
      </c>
      <c r="FB229" t="s">
        <v>222</v>
      </c>
      <c r="FC229">
        <v>0</v>
      </c>
      <c r="FD229" t="s">
        <v>222</v>
      </c>
      <c r="FE229" t="s">
        <v>222</v>
      </c>
      <c r="FF229" t="s">
        <v>222</v>
      </c>
      <c r="FG229" t="s">
        <v>222</v>
      </c>
      <c r="FH229" t="s">
        <v>222</v>
      </c>
      <c r="FI229" t="s">
        <v>222</v>
      </c>
      <c r="FJ229" t="s">
        <v>222</v>
      </c>
      <c r="FK229" t="s">
        <v>222</v>
      </c>
      <c r="FL229" t="s">
        <v>222</v>
      </c>
      <c r="FM229">
        <v>0</v>
      </c>
      <c r="FN229">
        <v>1</v>
      </c>
      <c r="FO229">
        <v>0</v>
      </c>
      <c r="FP229">
        <v>1</v>
      </c>
      <c r="FQ229">
        <v>0</v>
      </c>
      <c r="FR229">
        <v>0</v>
      </c>
      <c r="FS229">
        <v>0</v>
      </c>
      <c r="FT229">
        <v>0</v>
      </c>
      <c r="FU229">
        <v>1</v>
      </c>
      <c r="FV229">
        <v>1</v>
      </c>
      <c r="FW229">
        <v>0</v>
      </c>
      <c r="FX229">
        <v>1</v>
      </c>
      <c r="FY229">
        <v>0</v>
      </c>
      <c r="FZ229">
        <v>0</v>
      </c>
      <c r="GA229">
        <v>1</v>
      </c>
      <c r="GB229">
        <v>1</v>
      </c>
      <c r="GC229">
        <v>0</v>
      </c>
      <c r="GD229">
        <v>0</v>
      </c>
      <c r="GE229">
        <v>0</v>
      </c>
      <c r="GF229">
        <v>1</v>
      </c>
      <c r="GG229">
        <v>1</v>
      </c>
      <c r="GH229">
        <v>0</v>
      </c>
      <c r="GI229">
        <v>0</v>
      </c>
      <c r="GJ229">
        <v>0</v>
      </c>
      <c r="GK229">
        <v>0</v>
      </c>
      <c r="GL229">
        <v>0</v>
      </c>
      <c r="GM229">
        <v>0</v>
      </c>
      <c r="GN229">
        <v>1</v>
      </c>
      <c r="GO229">
        <v>0</v>
      </c>
      <c r="GP229">
        <v>0</v>
      </c>
      <c r="GQ229">
        <v>0</v>
      </c>
      <c r="GR229">
        <v>0</v>
      </c>
      <c r="GS229">
        <v>0</v>
      </c>
      <c r="GT229">
        <v>0</v>
      </c>
      <c r="GU229">
        <v>0</v>
      </c>
      <c r="GV229">
        <v>0</v>
      </c>
      <c r="GW229">
        <v>0</v>
      </c>
      <c r="GX229">
        <v>0</v>
      </c>
      <c r="GY229">
        <v>0</v>
      </c>
      <c r="GZ229">
        <v>0</v>
      </c>
      <c r="HA229">
        <v>0</v>
      </c>
      <c r="HB229">
        <v>1</v>
      </c>
      <c r="HC229">
        <v>0</v>
      </c>
      <c r="HD229">
        <v>0</v>
      </c>
      <c r="HE229">
        <v>0</v>
      </c>
      <c r="HF229">
        <v>1</v>
      </c>
      <c r="HG229">
        <v>0</v>
      </c>
      <c r="HH229">
        <v>0</v>
      </c>
      <c r="HI229">
        <v>0</v>
      </c>
      <c r="HJ229">
        <v>1</v>
      </c>
      <c r="HK229">
        <v>0</v>
      </c>
      <c r="HL229">
        <v>0</v>
      </c>
      <c r="HM229">
        <v>1</v>
      </c>
      <c r="HN229">
        <v>0</v>
      </c>
    </row>
    <row r="230" spans="1:222" x14ac:dyDescent="0.35">
      <c r="A230" t="s">
        <v>261</v>
      </c>
      <c r="B230" s="1">
        <v>42935</v>
      </c>
      <c r="C230" s="1">
        <v>42978</v>
      </c>
      <c r="D230">
        <v>2</v>
      </c>
      <c r="E230">
        <v>1</v>
      </c>
      <c r="F230">
        <v>1</v>
      </c>
      <c r="G230">
        <v>1</v>
      </c>
      <c r="H230">
        <v>1</v>
      </c>
      <c r="I230">
        <v>1</v>
      </c>
      <c r="J230">
        <v>1</v>
      </c>
      <c r="K230">
        <v>1</v>
      </c>
      <c r="L230">
        <v>1</v>
      </c>
      <c r="M230">
        <v>0</v>
      </c>
      <c r="N230">
        <v>0</v>
      </c>
      <c r="O230">
        <v>0</v>
      </c>
      <c r="P230">
        <v>0</v>
      </c>
      <c r="Q230">
        <v>0</v>
      </c>
      <c r="R230">
        <v>0</v>
      </c>
      <c r="S230">
        <v>0</v>
      </c>
      <c r="T230">
        <v>1</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1</v>
      </c>
      <c r="AP230">
        <v>0</v>
      </c>
      <c r="AQ230">
        <v>0</v>
      </c>
      <c r="AR230">
        <v>0</v>
      </c>
      <c r="AS230">
        <v>0</v>
      </c>
      <c r="AT230">
        <v>0</v>
      </c>
      <c r="AU230" t="s">
        <v>222</v>
      </c>
      <c r="AV230" t="s">
        <v>222</v>
      </c>
      <c r="AW230" t="s">
        <v>222</v>
      </c>
      <c r="AX230" t="s">
        <v>222</v>
      </c>
      <c r="AY230" t="s">
        <v>222</v>
      </c>
      <c r="AZ230" t="s">
        <v>222</v>
      </c>
      <c r="BA230" t="s">
        <v>222</v>
      </c>
      <c r="BB230" t="s">
        <v>222</v>
      </c>
      <c r="BC230" t="s">
        <v>222</v>
      </c>
      <c r="BD230">
        <v>0</v>
      </c>
      <c r="BE230">
        <v>1</v>
      </c>
      <c r="BF230">
        <v>0</v>
      </c>
      <c r="BG230">
        <v>1</v>
      </c>
      <c r="BH230">
        <v>0</v>
      </c>
      <c r="BI230">
        <v>0</v>
      </c>
      <c r="BJ230">
        <v>0</v>
      </c>
      <c r="BK230">
        <v>0</v>
      </c>
      <c r="BL230">
        <v>1</v>
      </c>
      <c r="BM230">
        <v>1</v>
      </c>
      <c r="BN230">
        <v>0</v>
      </c>
      <c r="BO230">
        <v>1</v>
      </c>
      <c r="BP230">
        <v>0</v>
      </c>
      <c r="BQ230">
        <v>1</v>
      </c>
      <c r="BR230">
        <v>0</v>
      </c>
      <c r="BS230">
        <v>1</v>
      </c>
      <c r="BT230">
        <v>0</v>
      </c>
      <c r="BU230">
        <v>0</v>
      </c>
      <c r="BV230">
        <v>0</v>
      </c>
      <c r="BW230">
        <v>1</v>
      </c>
      <c r="BX230">
        <v>1</v>
      </c>
      <c r="BY230">
        <v>0</v>
      </c>
      <c r="BZ230">
        <v>0</v>
      </c>
      <c r="CA230">
        <v>0</v>
      </c>
      <c r="CB230">
        <v>0</v>
      </c>
      <c r="CC230">
        <v>0</v>
      </c>
      <c r="CD230">
        <v>0</v>
      </c>
      <c r="CE230">
        <v>1</v>
      </c>
      <c r="CF230">
        <v>0</v>
      </c>
      <c r="CG230">
        <v>0</v>
      </c>
      <c r="CH230">
        <v>0</v>
      </c>
      <c r="CI230">
        <v>0</v>
      </c>
      <c r="CJ230">
        <v>0</v>
      </c>
      <c r="CK230">
        <v>0</v>
      </c>
      <c r="CL230">
        <v>0</v>
      </c>
      <c r="CM230">
        <v>0</v>
      </c>
      <c r="CN230">
        <v>0</v>
      </c>
      <c r="CO230">
        <v>0</v>
      </c>
      <c r="CP230">
        <v>0</v>
      </c>
      <c r="CQ230">
        <v>0</v>
      </c>
      <c r="CR230">
        <v>0</v>
      </c>
      <c r="CS230">
        <v>1</v>
      </c>
      <c r="CT230">
        <v>0</v>
      </c>
      <c r="CU230">
        <v>0</v>
      </c>
      <c r="CV230">
        <v>0</v>
      </c>
      <c r="CW230">
        <v>1</v>
      </c>
      <c r="CX230">
        <v>0</v>
      </c>
      <c r="CY230">
        <v>0</v>
      </c>
      <c r="CZ230">
        <v>0</v>
      </c>
      <c r="DA230">
        <v>1</v>
      </c>
      <c r="DB230">
        <v>0</v>
      </c>
      <c r="DC230">
        <v>0</v>
      </c>
      <c r="DD230">
        <v>1</v>
      </c>
      <c r="DE230">
        <v>1</v>
      </c>
      <c r="DF230">
        <v>1</v>
      </c>
      <c r="DG230">
        <v>1</v>
      </c>
      <c r="DH230">
        <v>1</v>
      </c>
      <c r="DI230">
        <v>1</v>
      </c>
      <c r="DJ230">
        <v>1</v>
      </c>
      <c r="DK230">
        <v>1</v>
      </c>
      <c r="DL230">
        <v>0</v>
      </c>
      <c r="DM230">
        <v>0</v>
      </c>
      <c r="DN230">
        <v>0</v>
      </c>
      <c r="DO230">
        <v>0</v>
      </c>
      <c r="DP230">
        <v>0</v>
      </c>
      <c r="DQ230">
        <v>0</v>
      </c>
      <c r="DR230">
        <v>0</v>
      </c>
      <c r="DS230">
        <v>1</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1</v>
      </c>
      <c r="EQ230">
        <v>0</v>
      </c>
      <c r="ER230">
        <v>0</v>
      </c>
      <c r="ES230">
        <v>0</v>
      </c>
      <c r="ET230">
        <v>0</v>
      </c>
      <c r="EU230">
        <v>0</v>
      </c>
      <c r="EV230">
        <v>0</v>
      </c>
      <c r="EW230">
        <v>0</v>
      </c>
      <c r="EX230">
        <v>0</v>
      </c>
      <c r="EY230">
        <v>0</v>
      </c>
      <c r="EZ230">
        <v>0</v>
      </c>
      <c r="FA230">
        <v>0</v>
      </c>
      <c r="FB230">
        <v>1</v>
      </c>
      <c r="FC230">
        <v>0</v>
      </c>
      <c r="FD230" t="s">
        <v>222</v>
      </c>
      <c r="FE230" t="s">
        <v>222</v>
      </c>
      <c r="FF230" t="s">
        <v>222</v>
      </c>
      <c r="FG230" t="s">
        <v>222</v>
      </c>
      <c r="FH230" t="s">
        <v>222</v>
      </c>
      <c r="FI230" t="s">
        <v>222</v>
      </c>
      <c r="FJ230" t="s">
        <v>222</v>
      </c>
      <c r="FK230" t="s">
        <v>222</v>
      </c>
      <c r="FL230" t="s">
        <v>222</v>
      </c>
      <c r="FM230">
        <v>0</v>
      </c>
      <c r="FN230">
        <v>1</v>
      </c>
      <c r="FO230">
        <v>0</v>
      </c>
      <c r="FP230">
        <v>1</v>
      </c>
      <c r="FQ230">
        <v>0</v>
      </c>
      <c r="FR230">
        <v>0</v>
      </c>
      <c r="FS230">
        <v>0</v>
      </c>
      <c r="FT230">
        <v>0</v>
      </c>
      <c r="FU230">
        <v>1</v>
      </c>
      <c r="FV230">
        <v>1</v>
      </c>
      <c r="FW230">
        <v>0</v>
      </c>
      <c r="FX230">
        <v>1</v>
      </c>
      <c r="FY230">
        <v>0</v>
      </c>
      <c r="FZ230">
        <v>0</v>
      </c>
      <c r="GA230">
        <v>1</v>
      </c>
      <c r="GB230">
        <v>1</v>
      </c>
      <c r="GC230">
        <v>0</v>
      </c>
      <c r="GD230">
        <v>0</v>
      </c>
      <c r="GE230">
        <v>0</v>
      </c>
      <c r="GF230">
        <v>1</v>
      </c>
      <c r="GG230">
        <v>1</v>
      </c>
      <c r="GH230">
        <v>0</v>
      </c>
      <c r="GI230">
        <v>0</v>
      </c>
      <c r="GJ230">
        <v>0</v>
      </c>
      <c r="GK230">
        <v>0</v>
      </c>
      <c r="GL230">
        <v>0</v>
      </c>
      <c r="GM230">
        <v>0</v>
      </c>
      <c r="GN230">
        <v>1</v>
      </c>
      <c r="GO230">
        <v>0</v>
      </c>
      <c r="GP230">
        <v>0</v>
      </c>
      <c r="GQ230">
        <v>0</v>
      </c>
      <c r="GR230">
        <v>0</v>
      </c>
      <c r="GS230">
        <v>0</v>
      </c>
      <c r="GT230">
        <v>0</v>
      </c>
      <c r="GU230">
        <v>0</v>
      </c>
      <c r="GV230">
        <v>0</v>
      </c>
      <c r="GW230">
        <v>0</v>
      </c>
      <c r="GX230">
        <v>0</v>
      </c>
      <c r="GY230">
        <v>0</v>
      </c>
      <c r="GZ230">
        <v>0</v>
      </c>
      <c r="HA230">
        <v>0</v>
      </c>
      <c r="HB230">
        <v>1</v>
      </c>
      <c r="HC230">
        <v>0</v>
      </c>
      <c r="HD230">
        <v>0</v>
      </c>
      <c r="HE230">
        <v>0</v>
      </c>
      <c r="HF230">
        <v>1</v>
      </c>
      <c r="HG230">
        <v>0</v>
      </c>
      <c r="HH230">
        <v>0</v>
      </c>
      <c r="HI230">
        <v>0</v>
      </c>
      <c r="HJ230">
        <v>1</v>
      </c>
      <c r="HK230">
        <v>0</v>
      </c>
      <c r="HL230">
        <v>0</v>
      </c>
      <c r="HM230">
        <v>1</v>
      </c>
      <c r="HN230">
        <v>0</v>
      </c>
    </row>
    <row r="231" spans="1:222" x14ac:dyDescent="0.35">
      <c r="A231" t="s">
        <v>261</v>
      </c>
      <c r="B231" s="1">
        <v>42979</v>
      </c>
      <c r="C231" s="1">
        <v>43275</v>
      </c>
      <c r="D231">
        <v>2</v>
      </c>
      <c r="E231">
        <v>1</v>
      </c>
      <c r="F231">
        <v>1</v>
      </c>
      <c r="G231">
        <v>1</v>
      </c>
      <c r="H231">
        <v>1</v>
      </c>
      <c r="I231">
        <v>1</v>
      </c>
      <c r="J231">
        <v>1</v>
      </c>
      <c r="K231">
        <v>1</v>
      </c>
      <c r="L231">
        <v>1</v>
      </c>
      <c r="M231">
        <v>0</v>
      </c>
      <c r="N231">
        <v>0</v>
      </c>
      <c r="O231">
        <v>0</v>
      </c>
      <c r="P231">
        <v>0</v>
      </c>
      <c r="Q231">
        <v>0</v>
      </c>
      <c r="R231">
        <v>0</v>
      </c>
      <c r="S231">
        <v>0</v>
      </c>
      <c r="T231">
        <v>1</v>
      </c>
      <c r="U231">
        <v>1</v>
      </c>
      <c r="V231">
        <v>0</v>
      </c>
      <c r="W231">
        <v>0</v>
      </c>
      <c r="X231">
        <v>0</v>
      </c>
      <c r="Y231">
        <v>0</v>
      </c>
      <c r="Z231">
        <v>0</v>
      </c>
      <c r="AA231">
        <v>1</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1</v>
      </c>
      <c r="AU231">
        <v>0</v>
      </c>
      <c r="AV231">
        <v>0</v>
      </c>
      <c r="AW231">
        <v>0</v>
      </c>
      <c r="AX231">
        <v>0</v>
      </c>
      <c r="AY231">
        <v>0</v>
      </c>
      <c r="AZ231">
        <v>0</v>
      </c>
      <c r="BA231">
        <v>0</v>
      </c>
      <c r="BB231">
        <v>0</v>
      </c>
      <c r="BC231">
        <v>1</v>
      </c>
      <c r="BD231">
        <v>0</v>
      </c>
      <c r="BE231">
        <v>1</v>
      </c>
      <c r="BF231">
        <v>0</v>
      </c>
      <c r="BG231">
        <v>1</v>
      </c>
      <c r="BH231">
        <v>0</v>
      </c>
      <c r="BI231">
        <v>0</v>
      </c>
      <c r="BJ231">
        <v>0</v>
      </c>
      <c r="BK231">
        <v>0</v>
      </c>
      <c r="BL231">
        <v>1</v>
      </c>
      <c r="BM231">
        <v>1</v>
      </c>
      <c r="BN231">
        <v>0</v>
      </c>
      <c r="BO231">
        <v>1</v>
      </c>
      <c r="BP231">
        <v>0</v>
      </c>
      <c r="BQ231">
        <v>1</v>
      </c>
      <c r="BR231">
        <v>0</v>
      </c>
      <c r="BS231">
        <v>1</v>
      </c>
      <c r="BT231">
        <v>0</v>
      </c>
      <c r="BU231">
        <v>0</v>
      </c>
      <c r="BV231">
        <v>0</v>
      </c>
      <c r="BW231">
        <v>1</v>
      </c>
      <c r="BX231">
        <v>1</v>
      </c>
      <c r="BY231">
        <v>0</v>
      </c>
      <c r="BZ231">
        <v>0</v>
      </c>
      <c r="CA231">
        <v>0</v>
      </c>
      <c r="CB231">
        <v>0</v>
      </c>
      <c r="CC231">
        <v>0</v>
      </c>
      <c r="CD231">
        <v>0</v>
      </c>
      <c r="CE231">
        <v>1</v>
      </c>
      <c r="CF231">
        <v>0</v>
      </c>
      <c r="CG231">
        <v>0</v>
      </c>
      <c r="CH231">
        <v>0</v>
      </c>
      <c r="CI231">
        <v>0</v>
      </c>
      <c r="CJ231">
        <v>0</v>
      </c>
      <c r="CK231">
        <v>0</v>
      </c>
      <c r="CL231">
        <v>0</v>
      </c>
      <c r="CM231">
        <v>0</v>
      </c>
      <c r="CN231">
        <v>0</v>
      </c>
      <c r="CO231">
        <v>0</v>
      </c>
      <c r="CP231">
        <v>0</v>
      </c>
      <c r="CQ231">
        <v>0</v>
      </c>
      <c r="CR231">
        <v>0</v>
      </c>
      <c r="CS231">
        <v>1</v>
      </c>
      <c r="CT231">
        <v>0</v>
      </c>
      <c r="CU231">
        <v>0</v>
      </c>
      <c r="CV231">
        <v>0</v>
      </c>
      <c r="CW231">
        <v>1</v>
      </c>
      <c r="CX231">
        <v>0</v>
      </c>
      <c r="CY231">
        <v>0</v>
      </c>
      <c r="CZ231">
        <v>0</v>
      </c>
      <c r="DA231">
        <v>1</v>
      </c>
      <c r="DB231">
        <v>0</v>
      </c>
      <c r="DC231">
        <v>0</v>
      </c>
      <c r="DD231">
        <v>1</v>
      </c>
      <c r="DE231">
        <v>1</v>
      </c>
      <c r="DF231">
        <v>1</v>
      </c>
      <c r="DG231">
        <v>1</v>
      </c>
      <c r="DH231">
        <v>1</v>
      </c>
      <c r="DI231">
        <v>1</v>
      </c>
      <c r="DJ231">
        <v>1</v>
      </c>
      <c r="DK231">
        <v>1</v>
      </c>
      <c r="DL231">
        <v>0</v>
      </c>
      <c r="DM231">
        <v>0</v>
      </c>
      <c r="DN231">
        <v>0</v>
      </c>
      <c r="DO231">
        <v>0</v>
      </c>
      <c r="DP231">
        <v>0</v>
      </c>
      <c r="DQ231">
        <v>0</v>
      </c>
      <c r="DR231">
        <v>0</v>
      </c>
      <c r="DS231">
        <v>1</v>
      </c>
      <c r="DT231">
        <v>1</v>
      </c>
      <c r="DU231">
        <v>0</v>
      </c>
      <c r="DV231">
        <v>0</v>
      </c>
      <c r="DW231">
        <v>0</v>
      </c>
      <c r="DX231">
        <v>0</v>
      </c>
      <c r="DY231">
        <v>0</v>
      </c>
      <c r="DZ231">
        <v>0</v>
      </c>
      <c r="EA231">
        <v>0</v>
      </c>
      <c r="EB231">
        <v>0</v>
      </c>
      <c r="EC231">
        <v>1</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1</v>
      </c>
      <c r="EX231">
        <v>1</v>
      </c>
      <c r="EY231">
        <v>0</v>
      </c>
      <c r="EZ231">
        <v>0</v>
      </c>
      <c r="FA231">
        <v>0</v>
      </c>
      <c r="FB231">
        <v>0</v>
      </c>
      <c r="FC231">
        <v>1</v>
      </c>
      <c r="FD231">
        <v>0</v>
      </c>
      <c r="FE231">
        <v>0</v>
      </c>
      <c r="FF231">
        <v>0</v>
      </c>
      <c r="FG231">
        <v>0</v>
      </c>
      <c r="FH231">
        <v>0</v>
      </c>
      <c r="FI231">
        <v>0</v>
      </c>
      <c r="FJ231">
        <v>0</v>
      </c>
      <c r="FK231">
        <v>0</v>
      </c>
      <c r="FL231">
        <v>1</v>
      </c>
      <c r="FM231">
        <v>0</v>
      </c>
      <c r="FN231">
        <v>1</v>
      </c>
      <c r="FO231">
        <v>0</v>
      </c>
      <c r="FP231">
        <v>1</v>
      </c>
      <c r="FQ231">
        <v>0</v>
      </c>
      <c r="FR231">
        <v>0</v>
      </c>
      <c r="FS231">
        <v>0</v>
      </c>
      <c r="FT231">
        <v>0</v>
      </c>
      <c r="FU231">
        <v>1</v>
      </c>
      <c r="FV231">
        <v>1</v>
      </c>
      <c r="FW231">
        <v>0</v>
      </c>
      <c r="FX231">
        <v>1</v>
      </c>
      <c r="FY231">
        <v>0</v>
      </c>
      <c r="FZ231">
        <v>0</v>
      </c>
      <c r="GA231">
        <v>1</v>
      </c>
      <c r="GB231">
        <v>1</v>
      </c>
      <c r="GC231">
        <v>0</v>
      </c>
      <c r="GD231">
        <v>0</v>
      </c>
      <c r="GE231">
        <v>0</v>
      </c>
      <c r="GF231">
        <v>1</v>
      </c>
      <c r="GG231">
        <v>1</v>
      </c>
      <c r="GH231">
        <v>0</v>
      </c>
      <c r="GI231">
        <v>0</v>
      </c>
      <c r="GJ231">
        <v>0</v>
      </c>
      <c r="GK231">
        <v>0</v>
      </c>
      <c r="GL231">
        <v>0</v>
      </c>
      <c r="GM231">
        <v>0</v>
      </c>
      <c r="GN231">
        <v>1</v>
      </c>
      <c r="GO231">
        <v>0</v>
      </c>
      <c r="GP231">
        <v>0</v>
      </c>
      <c r="GQ231">
        <v>0</v>
      </c>
      <c r="GR231">
        <v>0</v>
      </c>
      <c r="GS231">
        <v>0</v>
      </c>
      <c r="GT231">
        <v>0</v>
      </c>
      <c r="GU231">
        <v>0</v>
      </c>
      <c r="GV231">
        <v>0</v>
      </c>
      <c r="GW231">
        <v>0</v>
      </c>
      <c r="GX231">
        <v>0</v>
      </c>
      <c r="GY231">
        <v>0</v>
      </c>
      <c r="GZ231">
        <v>0</v>
      </c>
      <c r="HA231">
        <v>0</v>
      </c>
      <c r="HB231">
        <v>1</v>
      </c>
      <c r="HC231">
        <v>0</v>
      </c>
      <c r="HD231">
        <v>0</v>
      </c>
      <c r="HE231">
        <v>0</v>
      </c>
      <c r="HF231">
        <v>1</v>
      </c>
      <c r="HG231">
        <v>0</v>
      </c>
      <c r="HH231">
        <v>0</v>
      </c>
      <c r="HI231">
        <v>0</v>
      </c>
      <c r="HJ231">
        <v>1</v>
      </c>
      <c r="HK231">
        <v>0</v>
      </c>
      <c r="HL231">
        <v>0</v>
      </c>
      <c r="HM231">
        <v>1</v>
      </c>
      <c r="HN231">
        <v>0</v>
      </c>
    </row>
    <row r="232" spans="1:222" x14ac:dyDescent="0.35">
      <c r="A232" t="s">
        <v>261</v>
      </c>
      <c r="B232" s="1">
        <v>43276</v>
      </c>
      <c r="C232" s="1">
        <v>43282</v>
      </c>
      <c r="D232">
        <v>2</v>
      </c>
      <c r="E232">
        <v>1</v>
      </c>
      <c r="F232">
        <v>1</v>
      </c>
      <c r="G232">
        <v>1</v>
      </c>
      <c r="H232">
        <v>1</v>
      </c>
      <c r="I232">
        <v>1</v>
      </c>
      <c r="J232">
        <v>1</v>
      </c>
      <c r="K232">
        <v>1</v>
      </c>
      <c r="L232">
        <v>1</v>
      </c>
      <c r="M232">
        <v>0</v>
      </c>
      <c r="N232">
        <v>0</v>
      </c>
      <c r="O232">
        <v>0</v>
      </c>
      <c r="P232">
        <v>0</v>
      </c>
      <c r="Q232">
        <v>0</v>
      </c>
      <c r="R232">
        <v>0</v>
      </c>
      <c r="S232">
        <v>0</v>
      </c>
      <c r="T232">
        <v>1</v>
      </c>
      <c r="U232">
        <v>1</v>
      </c>
      <c r="V232">
        <v>0</v>
      </c>
      <c r="W232">
        <v>0</v>
      </c>
      <c r="X232">
        <v>0</v>
      </c>
      <c r="Y232">
        <v>0</v>
      </c>
      <c r="Z232">
        <v>0</v>
      </c>
      <c r="AA232">
        <v>1</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1</v>
      </c>
      <c r="AU232">
        <v>0</v>
      </c>
      <c r="AV232">
        <v>0</v>
      </c>
      <c r="AW232">
        <v>0</v>
      </c>
      <c r="AX232">
        <v>0</v>
      </c>
      <c r="AY232">
        <v>0</v>
      </c>
      <c r="AZ232">
        <v>0</v>
      </c>
      <c r="BA232">
        <v>0</v>
      </c>
      <c r="BB232">
        <v>0</v>
      </c>
      <c r="BC232">
        <v>1</v>
      </c>
      <c r="BD232">
        <v>0</v>
      </c>
      <c r="BE232">
        <v>1</v>
      </c>
      <c r="BF232">
        <v>0</v>
      </c>
      <c r="BG232">
        <v>1</v>
      </c>
      <c r="BH232">
        <v>0</v>
      </c>
      <c r="BI232">
        <v>0</v>
      </c>
      <c r="BJ232">
        <v>0</v>
      </c>
      <c r="BK232">
        <v>0</v>
      </c>
      <c r="BL232">
        <v>1</v>
      </c>
      <c r="BM232">
        <v>1</v>
      </c>
      <c r="BN232">
        <v>0</v>
      </c>
      <c r="BO232">
        <v>1</v>
      </c>
      <c r="BP232">
        <v>0</v>
      </c>
      <c r="BQ232">
        <v>1</v>
      </c>
      <c r="BR232">
        <v>0</v>
      </c>
      <c r="BS232">
        <v>1</v>
      </c>
      <c r="BT232">
        <v>0</v>
      </c>
      <c r="BU232">
        <v>0</v>
      </c>
      <c r="BV232">
        <v>0</v>
      </c>
      <c r="BW232">
        <v>1</v>
      </c>
      <c r="BX232">
        <v>1</v>
      </c>
      <c r="BY232">
        <v>0</v>
      </c>
      <c r="BZ232">
        <v>0</v>
      </c>
      <c r="CA232">
        <v>0</v>
      </c>
      <c r="CB232">
        <v>0</v>
      </c>
      <c r="CC232">
        <v>0</v>
      </c>
      <c r="CD232">
        <v>0</v>
      </c>
      <c r="CE232">
        <v>1</v>
      </c>
      <c r="CF232">
        <v>0</v>
      </c>
      <c r="CG232">
        <v>0</v>
      </c>
      <c r="CH232">
        <v>0</v>
      </c>
      <c r="CI232">
        <v>0</v>
      </c>
      <c r="CJ232">
        <v>0</v>
      </c>
      <c r="CK232">
        <v>0</v>
      </c>
      <c r="CL232">
        <v>0</v>
      </c>
      <c r="CM232">
        <v>0</v>
      </c>
      <c r="CN232">
        <v>0</v>
      </c>
      <c r="CO232">
        <v>0</v>
      </c>
      <c r="CP232">
        <v>0</v>
      </c>
      <c r="CQ232">
        <v>0</v>
      </c>
      <c r="CR232">
        <v>0</v>
      </c>
      <c r="CS232">
        <v>1</v>
      </c>
      <c r="CT232">
        <v>0</v>
      </c>
      <c r="CU232">
        <v>0</v>
      </c>
      <c r="CV232">
        <v>0</v>
      </c>
      <c r="CW232">
        <v>1</v>
      </c>
      <c r="CX232">
        <v>0</v>
      </c>
      <c r="CY232">
        <v>0</v>
      </c>
      <c r="CZ232">
        <v>0</v>
      </c>
      <c r="DA232">
        <v>1</v>
      </c>
      <c r="DB232">
        <v>0</v>
      </c>
      <c r="DC232">
        <v>0</v>
      </c>
      <c r="DD232">
        <v>1</v>
      </c>
      <c r="DE232">
        <v>1</v>
      </c>
      <c r="DF232">
        <v>1</v>
      </c>
      <c r="DG232">
        <v>1</v>
      </c>
      <c r="DH232">
        <v>1</v>
      </c>
      <c r="DI232">
        <v>1</v>
      </c>
      <c r="DJ232">
        <v>1</v>
      </c>
      <c r="DK232">
        <v>1</v>
      </c>
      <c r="DL232">
        <v>0</v>
      </c>
      <c r="DM232">
        <v>0</v>
      </c>
      <c r="DN232">
        <v>0</v>
      </c>
      <c r="DO232">
        <v>0</v>
      </c>
      <c r="DP232">
        <v>0</v>
      </c>
      <c r="DQ232">
        <v>0</v>
      </c>
      <c r="DR232">
        <v>0</v>
      </c>
      <c r="DS232">
        <v>1</v>
      </c>
      <c r="DT232">
        <v>1</v>
      </c>
      <c r="DU232">
        <v>0</v>
      </c>
      <c r="DV232">
        <v>0</v>
      </c>
      <c r="DW232">
        <v>0</v>
      </c>
      <c r="DX232">
        <v>0</v>
      </c>
      <c r="DY232">
        <v>0</v>
      </c>
      <c r="DZ232">
        <v>0</v>
      </c>
      <c r="EA232">
        <v>0</v>
      </c>
      <c r="EB232">
        <v>0</v>
      </c>
      <c r="EC232">
        <v>1</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1</v>
      </c>
      <c r="EX232">
        <v>1</v>
      </c>
      <c r="EY232">
        <v>0</v>
      </c>
      <c r="EZ232">
        <v>0</v>
      </c>
      <c r="FA232">
        <v>0</v>
      </c>
      <c r="FB232">
        <v>0</v>
      </c>
      <c r="FC232">
        <v>1</v>
      </c>
      <c r="FD232">
        <v>0</v>
      </c>
      <c r="FE232">
        <v>0</v>
      </c>
      <c r="FF232">
        <v>0</v>
      </c>
      <c r="FG232">
        <v>0</v>
      </c>
      <c r="FH232">
        <v>0</v>
      </c>
      <c r="FI232">
        <v>0</v>
      </c>
      <c r="FJ232">
        <v>0</v>
      </c>
      <c r="FK232">
        <v>0</v>
      </c>
      <c r="FL232">
        <v>1</v>
      </c>
      <c r="FM232">
        <v>0</v>
      </c>
      <c r="FN232">
        <v>1</v>
      </c>
      <c r="FO232">
        <v>0</v>
      </c>
      <c r="FP232">
        <v>1</v>
      </c>
      <c r="FQ232">
        <v>0</v>
      </c>
      <c r="FR232">
        <v>0</v>
      </c>
      <c r="FS232">
        <v>0</v>
      </c>
      <c r="FT232">
        <v>0</v>
      </c>
      <c r="FU232">
        <v>1</v>
      </c>
      <c r="FV232">
        <v>1</v>
      </c>
      <c r="FW232">
        <v>0</v>
      </c>
      <c r="FX232">
        <v>1</v>
      </c>
      <c r="FY232">
        <v>0</v>
      </c>
      <c r="FZ232">
        <v>0</v>
      </c>
      <c r="GA232">
        <v>1</v>
      </c>
      <c r="GB232">
        <v>1</v>
      </c>
      <c r="GC232">
        <v>0</v>
      </c>
      <c r="GD232">
        <v>0</v>
      </c>
      <c r="GE232">
        <v>0</v>
      </c>
      <c r="GF232">
        <v>1</v>
      </c>
      <c r="GG232">
        <v>1</v>
      </c>
      <c r="GH232">
        <v>0</v>
      </c>
      <c r="GI232">
        <v>0</v>
      </c>
      <c r="GJ232">
        <v>0</v>
      </c>
      <c r="GK232">
        <v>0</v>
      </c>
      <c r="GL232">
        <v>0</v>
      </c>
      <c r="GM232">
        <v>0</v>
      </c>
      <c r="GN232">
        <v>1</v>
      </c>
      <c r="GO232">
        <v>0</v>
      </c>
      <c r="GP232">
        <v>0</v>
      </c>
      <c r="GQ232">
        <v>0</v>
      </c>
      <c r="GR232">
        <v>0</v>
      </c>
      <c r="GS232">
        <v>0</v>
      </c>
      <c r="GT232">
        <v>0</v>
      </c>
      <c r="GU232">
        <v>0</v>
      </c>
      <c r="GV232">
        <v>0</v>
      </c>
      <c r="GW232">
        <v>0</v>
      </c>
      <c r="GX232">
        <v>0</v>
      </c>
      <c r="GY232">
        <v>0</v>
      </c>
      <c r="GZ232">
        <v>0</v>
      </c>
      <c r="HA232">
        <v>0</v>
      </c>
      <c r="HB232">
        <v>1</v>
      </c>
      <c r="HC232">
        <v>0</v>
      </c>
      <c r="HD232">
        <v>0</v>
      </c>
      <c r="HE232">
        <v>0</v>
      </c>
      <c r="HF232">
        <v>1</v>
      </c>
      <c r="HG232">
        <v>0</v>
      </c>
      <c r="HH232">
        <v>0</v>
      </c>
      <c r="HI232">
        <v>0</v>
      </c>
      <c r="HJ232">
        <v>1</v>
      </c>
      <c r="HK232">
        <v>0</v>
      </c>
      <c r="HL232">
        <v>0</v>
      </c>
      <c r="HM232">
        <v>1</v>
      </c>
      <c r="HN232">
        <v>0</v>
      </c>
    </row>
    <row r="233" spans="1:222" x14ac:dyDescent="0.35">
      <c r="A233" t="s">
        <v>261</v>
      </c>
      <c r="B233" s="1">
        <v>43283</v>
      </c>
      <c r="C233" s="1">
        <v>43650</v>
      </c>
      <c r="D233">
        <v>2</v>
      </c>
      <c r="E233">
        <v>1</v>
      </c>
      <c r="F233">
        <v>1</v>
      </c>
      <c r="G233">
        <v>1</v>
      </c>
      <c r="H233">
        <v>1</v>
      </c>
      <c r="I233">
        <v>1</v>
      </c>
      <c r="J233">
        <v>1</v>
      </c>
      <c r="K233">
        <v>1</v>
      </c>
      <c r="L233">
        <v>1</v>
      </c>
      <c r="M233">
        <v>0</v>
      </c>
      <c r="N233">
        <v>0</v>
      </c>
      <c r="O233">
        <v>0</v>
      </c>
      <c r="P233">
        <v>0</v>
      </c>
      <c r="Q233">
        <v>0</v>
      </c>
      <c r="R233">
        <v>0</v>
      </c>
      <c r="S233">
        <v>0</v>
      </c>
      <c r="T233">
        <v>1</v>
      </c>
      <c r="U233">
        <v>1</v>
      </c>
      <c r="V233">
        <v>0</v>
      </c>
      <c r="W233">
        <v>0</v>
      </c>
      <c r="X233">
        <v>0</v>
      </c>
      <c r="Y233">
        <v>0</v>
      </c>
      <c r="Z233">
        <v>0</v>
      </c>
      <c r="AA233">
        <v>1</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1</v>
      </c>
      <c r="AU233">
        <v>0</v>
      </c>
      <c r="AV233">
        <v>0</v>
      </c>
      <c r="AW233">
        <v>0</v>
      </c>
      <c r="AX233">
        <v>0</v>
      </c>
      <c r="AY233">
        <v>0</v>
      </c>
      <c r="AZ233">
        <v>0</v>
      </c>
      <c r="BA233">
        <v>0</v>
      </c>
      <c r="BB233">
        <v>0</v>
      </c>
      <c r="BC233">
        <v>1</v>
      </c>
      <c r="BD233">
        <v>0</v>
      </c>
      <c r="BE233">
        <v>1</v>
      </c>
      <c r="BF233">
        <v>0</v>
      </c>
      <c r="BG233">
        <v>1</v>
      </c>
      <c r="BH233">
        <v>0</v>
      </c>
      <c r="BI233">
        <v>0</v>
      </c>
      <c r="BJ233">
        <v>0</v>
      </c>
      <c r="BK233">
        <v>0</v>
      </c>
      <c r="BL233">
        <v>1</v>
      </c>
      <c r="BM233">
        <v>1</v>
      </c>
      <c r="BN233">
        <v>0</v>
      </c>
      <c r="BO233">
        <v>1</v>
      </c>
      <c r="BP233">
        <v>0</v>
      </c>
      <c r="BQ233">
        <v>1</v>
      </c>
      <c r="BR233">
        <v>0</v>
      </c>
      <c r="BS233">
        <v>1</v>
      </c>
      <c r="BT233">
        <v>0</v>
      </c>
      <c r="BU233">
        <v>0</v>
      </c>
      <c r="BV233">
        <v>1</v>
      </c>
      <c r="BW233">
        <v>1</v>
      </c>
      <c r="BX233">
        <v>1</v>
      </c>
      <c r="BY233">
        <v>0</v>
      </c>
      <c r="BZ233">
        <v>0</v>
      </c>
      <c r="CA233">
        <v>0</v>
      </c>
      <c r="CB233">
        <v>0</v>
      </c>
      <c r="CC233">
        <v>0</v>
      </c>
      <c r="CD233">
        <v>0</v>
      </c>
      <c r="CE233">
        <v>1</v>
      </c>
      <c r="CF233">
        <v>0</v>
      </c>
      <c r="CG233">
        <v>0</v>
      </c>
      <c r="CH233">
        <v>0</v>
      </c>
      <c r="CI233">
        <v>0</v>
      </c>
      <c r="CJ233">
        <v>0</v>
      </c>
      <c r="CK233">
        <v>0</v>
      </c>
      <c r="CL233">
        <v>0</v>
      </c>
      <c r="CM233">
        <v>0</v>
      </c>
      <c r="CN233">
        <v>0</v>
      </c>
      <c r="CO233">
        <v>0</v>
      </c>
      <c r="CP233">
        <v>0</v>
      </c>
      <c r="CQ233">
        <v>0</v>
      </c>
      <c r="CR233">
        <v>0</v>
      </c>
      <c r="CS233">
        <v>1</v>
      </c>
      <c r="CT233">
        <v>0</v>
      </c>
      <c r="CU233">
        <v>0</v>
      </c>
      <c r="CV233">
        <v>0</v>
      </c>
      <c r="CW233">
        <v>1</v>
      </c>
      <c r="CX233">
        <v>0</v>
      </c>
      <c r="CY233">
        <v>0</v>
      </c>
      <c r="CZ233">
        <v>0</v>
      </c>
      <c r="DA233">
        <v>1</v>
      </c>
      <c r="DB233">
        <v>0</v>
      </c>
      <c r="DC233">
        <v>0</v>
      </c>
      <c r="DD233">
        <v>1</v>
      </c>
      <c r="DE233">
        <v>1</v>
      </c>
      <c r="DF233">
        <v>1</v>
      </c>
      <c r="DG233">
        <v>1</v>
      </c>
      <c r="DH233">
        <v>1</v>
      </c>
      <c r="DI233">
        <v>1</v>
      </c>
      <c r="DJ233">
        <v>1</v>
      </c>
      <c r="DK233">
        <v>1</v>
      </c>
      <c r="DL233">
        <v>0</v>
      </c>
      <c r="DM233">
        <v>0</v>
      </c>
      <c r="DN233">
        <v>0</v>
      </c>
      <c r="DO233">
        <v>0</v>
      </c>
      <c r="DP233">
        <v>0</v>
      </c>
      <c r="DQ233">
        <v>0</v>
      </c>
      <c r="DR233">
        <v>0</v>
      </c>
      <c r="DS233">
        <v>1</v>
      </c>
      <c r="DT233">
        <v>1</v>
      </c>
      <c r="DU233">
        <v>0</v>
      </c>
      <c r="DV233">
        <v>0</v>
      </c>
      <c r="DW233">
        <v>0</v>
      </c>
      <c r="DX233">
        <v>0</v>
      </c>
      <c r="DY233">
        <v>0</v>
      </c>
      <c r="DZ233">
        <v>0</v>
      </c>
      <c r="EA233">
        <v>0</v>
      </c>
      <c r="EB233">
        <v>0</v>
      </c>
      <c r="EC233">
        <v>1</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1</v>
      </c>
      <c r="EX233">
        <v>1</v>
      </c>
      <c r="EY233">
        <v>0</v>
      </c>
      <c r="EZ233">
        <v>0</v>
      </c>
      <c r="FA233">
        <v>0</v>
      </c>
      <c r="FB233">
        <v>0</v>
      </c>
      <c r="FC233">
        <v>1</v>
      </c>
      <c r="FD233">
        <v>0</v>
      </c>
      <c r="FE233">
        <v>0</v>
      </c>
      <c r="FF233">
        <v>0</v>
      </c>
      <c r="FG233">
        <v>0</v>
      </c>
      <c r="FH233">
        <v>0</v>
      </c>
      <c r="FI233">
        <v>0</v>
      </c>
      <c r="FJ233">
        <v>0</v>
      </c>
      <c r="FK233">
        <v>0</v>
      </c>
      <c r="FL233">
        <v>1</v>
      </c>
      <c r="FM233">
        <v>0</v>
      </c>
      <c r="FN233">
        <v>1</v>
      </c>
      <c r="FO233">
        <v>0</v>
      </c>
      <c r="FP233">
        <v>1</v>
      </c>
      <c r="FQ233">
        <v>0</v>
      </c>
      <c r="FR233">
        <v>0</v>
      </c>
      <c r="FS233">
        <v>0</v>
      </c>
      <c r="FT233">
        <v>0</v>
      </c>
      <c r="FU233">
        <v>1</v>
      </c>
      <c r="FV233">
        <v>1</v>
      </c>
      <c r="FW233">
        <v>0</v>
      </c>
      <c r="FX233">
        <v>1</v>
      </c>
      <c r="FY233">
        <v>0</v>
      </c>
      <c r="FZ233">
        <v>0</v>
      </c>
      <c r="GA233">
        <v>1</v>
      </c>
      <c r="GB233">
        <v>1</v>
      </c>
      <c r="GC233">
        <v>0</v>
      </c>
      <c r="GD233">
        <v>0</v>
      </c>
      <c r="GE233">
        <v>1</v>
      </c>
      <c r="GF233">
        <v>1</v>
      </c>
      <c r="GG233">
        <v>1</v>
      </c>
      <c r="GH233">
        <v>0</v>
      </c>
      <c r="GI233">
        <v>0</v>
      </c>
      <c r="GJ233">
        <v>0</v>
      </c>
      <c r="GK233">
        <v>0</v>
      </c>
      <c r="GL233">
        <v>0</v>
      </c>
      <c r="GM233">
        <v>0</v>
      </c>
      <c r="GN233">
        <v>1</v>
      </c>
      <c r="GO233">
        <v>0</v>
      </c>
      <c r="GP233">
        <v>0</v>
      </c>
      <c r="GQ233">
        <v>0</v>
      </c>
      <c r="GR233">
        <v>0</v>
      </c>
      <c r="GS233">
        <v>0</v>
      </c>
      <c r="GT233">
        <v>0</v>
      </c>
      <c r="GU233">
        <v>0</v>
      </c>
      <c r="GV233">
        <v>0</v>
      </c>
      <c r="GW233">
        <v>0</v>
      </c>
      <c r="GX233">
        <v>0</v>
      </c>
      <c r="GY233">
        <v>0</v>
      </c>
      <c r="GZ233">
        <v>0</v>
      </c>
      <c r="HA233">
        <v>0</v>
      </c>
      <c r="HB233">
        <v>1</v>
      </c>
      <c r="HC233">
        <v>0</v>
      </c>
      <c r="HD233">
        <v>0</v>
      </c>
      <c r="HE233">
        <v>0</v>
      </c>
      <c r="HF233">
        <v>1</v>
      </c>
      <c r="HG233">
        <v>0</v>
      </c>
      <c r="HH233">
        <v>0</v>
      </c>
      <c r="HI233">
        <v>0</v>
      </c>
      <c r="HJ233">
        <v>1</v>
      </c>
      <c r="HK233">
        <v>0</v>
      </c>
      <c r="HL233">
        <v>0</v>
      </c>
      <c r="HM233">
        <v>1</v>
      </c>
      <c r="HN233">
        <v>0</v>
      </c>
    </row>
    <row r="234" spans="1:222" x14ac:dyDescent="0.35">
      <c r="A234" t="s">
        <v>261</v>
      </c>
      <c r="B234" s="1">
        <v>43651</v>
      </c>
      <c r="C234" s="1">
        <v>43653</v>
      </c>
      <c r="D234">
        <v>2</v>
      </c>
      <c r="E234">
        <v>1</v>
      </c>
      <c r="F234">
        <v>1</v>
      </c>
      <c r="G234">
        <v>1</v>
      </c>
      <c r="H234">
        <v>1</v>
      </c>
      <c r="I234">
        <v>1</v>
      </c>
      <c r="J234">
        <v>1</v>
      </c>
      <c r="K234">
        <v>1</v>
      </c>
      <c r="L234">
        <v>1</v>
      </c>
      <c r="M234">
        <v>0</v>
      </c>
      <c r="N234">
        <v>0</v>
      </c>
      <c r="O234">
        <v>0</v>
      </c>
      <c r="P234">
        <v>0</v>
      </c>
      <c r="Q234">
        <v>0</v>
      </c>
      <c r="R234">
        <v>0</v>
      </c>
      <c r="S234">
        <v>0</v>
      </c>
      <c r="T234">
        <v>1</v>
      </c>
      <c r="U234">
        <v>1</v>
      </c>
      <c r="V234">
        <v>0</v>
      </c>
      <c r="W234">
        <v>0</v>
      </c>
      <c r="X234">
        <v>0</v>
      </c>
      <c r="Y234">
        <v>0</v>
      </c>
      <c r="Z234">
        <v>0</v>
      </c>
      <c r="AA234">
        <v>1</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1</v>
      </c>
      <c r="AU234">
        <v>0</v>
      </c>
      <c r="AV234">
        <v>0</v>
      </c>
      <c r="AW234">
        <v>0</v>
      </c>
      <c r="AX234">
        <v>0</v>
      </c>
      <c r="AY234">
        <v>0</v>
      </c>
      <c r="AZ234">
        <v>0</v>
      </c>
      <c r="BA234">
        <v>0</v>
      </c>
      <c r="BB234">
        <v>0</v>
      </c>
      <c r="BC234">
        <v>1</v>
      </c>
      <c r="BD234">
        <v>0</v>
      </c>
      <c r="BE234">
        <v>1</v>
      </c>
      <c r="BF234">
        <v>0</v>
      </c>
      <c r="BG234">
        <v>1</v>
      </c>
      <c r="BH234">
        <v>0</v>
      </c>
      <c r="BI234">
        <v>0</v>
      </c>
      <c r="BJ234">
        <v>0</v>
      </c>
      <c r="BK234">
        <v>0</v>
      </c>
      <c r="BL234">
        <v>1</v>
      </c>
      <c r="BM234">
        <v>1</v>
      </c>
      <c r="BN234">
        <v>0</v>
      </c>
      <c r="BO234">
        <v>1</v>
      </c>
      <c r="BP234">
        <v>0</v>
      </c>
      <c r="BQ234">
        <v>1</v>
      </c>
      <c r="BR234">
        <v>0</v>
      </c>
      <c r="BS234">
        <v>1</v>
      </c>
      <c r="BT234">
        <v>0</v>
      </c>
      <c r="BU234">
        <v>0</v>
      </c>
      <c r="BV234">
        <v>1</v>
      </c>
      <c r="BW234">
        <v>1</v>
      </c>
      <c r="BX234">
        <v>1</v>
      </c>
      <c r="BY234">
        <v>0</v>
      </c>
      <c r="BZ234">
        <v>0</v>
      </c>
      <c r="CA234">
        <v>0</v>
      </c>
      <c r="CB234">
        <v>0</v>
      </c>
      <c r="CC234">
        <v>0</v>
      </c>
      <c r="CD234">
        <v>0</v>
      </c>
      <c r="CE234">
        <v>1</v>
      </c>
      <c r="CF234">
        <v>0</v>
      </c>
      <c r="CG234">
        <v>0</v>
      </c>
      <c r="CH234">
        <v>0</v>
      </c>
      <c r="CI234">
        <v>0</v>
      </c>
      <c r="CJ234">
        <v>0</v>
      </c>
      <c r="CK234">
        <v>0</v>
      </c>
      <c r="CL234">
        <v>0</v>
      </c>
      <c r="CM234">
        <v>0</v>
      </c>
      <c r="CN234">
        <v>0</v>
      </c>
      <c r="CO234">
        <v>0</v>
      </c>
      <c r="CP234">
        <v>0</v>
      </c>
      <c r="CQ234">
        <v>0</v>
      </c>
      <c r="CR234">
        <v>0</v>
      </c>
      <c r="CS234">
        <v>1</v>
      </c>
      <c r="CT234">
        <v>0</v>
      </c>
      <c r="CU234">
        <v>0</v>
      </c>
      <c r="CV234">
        <v>0</v>
      </c>
      <c r="CW234">
        <v>1</v>
      </c>
      <c r="CX234">
        <v>0</v>
      </c>
      <c r="CY234">
        <v>0</v>
      </c>
      <c r="CZ234">
        <v>0</v>
      </c>
      <c r="DA234">
        <v>1</v>
      </c>
      <c r="DB234">
        <v>0</v>
      </c>
      <c r="DC234">
        <v>0</v>
      </c>
      <c r="DD234">
        <v>1</v>
      </c>
      <c r="DE234">
        <v>1</v>
      </c>
      <c r="DF234">
        <v>1</v>
      </c>
      <c r="DG234">
        <v>1</v>
      </c>
      <c r="DH234">
        <v>1</v>
      </c>
      <c r="DI234">
        <v>1</v>
      </c>
      <c r="DJ234">
        <v>1</v>
      </c>
      <c r="DK234">
        <v>1</v>
      </c>
      <c r="DL234">
        <v>0</v>
      </c>
      <c r="DM234">
        <v>0</v>
      </c>
      <c r="DN234">
        <v>0</v>
      </c>
      <c r="DO234">
        <v>0</v>
      </c>
      <c r="DP234">
        <v>0</v>
      </c>
      <c r="DQ234">
        <v>0</v>
      </c>
      <c r="DR234">
        <v>0</v>
      </c>
      <c r="DS234">
        <v>1</v>
      </c>
      <c r="DT234">
        <v>1</v>
      </c>
      <c r="DU234">
        <v>0</v>
      </c>
      <c r="DV234">
        <v>0</v>
      </c>
      <c r="DW234">
        <v>0</v>
      </c>
      <c r="DX234">
        <v>0</v>
      </c>
      <c r="DY234">
        <v>0</v>
      </c>
      <c r="DZ234">
        <v>0</v>
      </c>
      <c r="EA234">
        <v>0</v>
      </c>
      <c r="EB234">
        <v>0</v>
      </c>
      <c r="EC234">
        <v>1</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1</v>
      </c>
      <c r="EX234">
        <v>1</v>
      </c>
      <c r="EY234">
        <v>0</v>
      </c>
      <c r="EZ234">
        <v>0</v>
      </c>
      <c r="FA234">
        <v>0</v>
      </c>
      <c r="FB234">
        <v>0</v>
      </c>
      <c r="FC234">
        <v>1</v>
      </c>
      <c r="FD234">
        <v>0</v>
      </c>
      <c r="FE234">
        <v>0</v>
      </c>
      <c r="FF234">
        <v>0</v>
      </c>
      <c r="FG234">
        <v>0</v>
      </c>
      <c r="FH234">
        <v>0</v>
      </c>
      <c r="FI234">
        <v>0</v>
      </c>
      <c r="FJ234">
        <v>0</v>
      </c>
      <c r="FK234">
        <v>0</v>
      </c>
      <c r="FL234">
        <v>1</v>
      </c>
      <c r="FM234">
        <v>0</v>
      </c>
      <c r="FN234">
        <v>1</v>
      </c>
      <c r="FO234">
        <v>0</v>
      </c>
      <c r="FP234">
        <v>1</v>
      </c>
      <c r="FQ234">
        <v>0</v>
      </c>
      <c r="FR234">
        <v>0</v>
      </c>
      <c r="FS234">
        <v>0</v>
      </c>
      <c r="FT234">
        <v>0</v>
      </c>
      <c r="FU234">
        <v>1</v>
      </c>
      <c r="FV234">
        <v>1</v>
      </c>
      <c r="FW234">
        <v>0</v>
      </c>
      <c r="FX234">
        <v>1</v>
      </c>
      <c r="FY234">
        <v>0</v>
      </c>
      <c r="FZ234">
        <v>0</v>
      </c>
      <c r="GA234">
        <v>1</v>
      </c>
      <c r="GB234">
        <v>1</v>
      </c>
      <c r="GC234">
        <v>0</v>
      </c>
      <c r="GD234">
        <v>0</v>
      </c>
      <c r="GE234">
        <v>1</v>
      </c>
      <c r="GF234">
        <v>1</v>
      </c>
      <c r="GG234">
        <v>1</v>
      </c>
      <c r="GH234">
        <v>0</v>
      </c>
      <c r="GI234">
        <v>0</v>
      </c>
      <c r="GJ234">
        <v>0</v>
      </c>
      <c r="GK234">
        <v>0</v>
      </c>
      <c r="GL234">
        <v>0</v>
      </c>
      <c r="GM234">
        <v>0</v>
      </c>
      <c r="GN234">
        <v>1</v>
      </c>
      <c r="GO234">
        <v>0</v>
      </c>
      <c r="GP234">
        <v>0</v>
      </c>
      <c r="GQ234">
        <v>0</v>
      </c>
      <c r="GR234">
        <v>0</v>
      </c>
      <c r="GS234">
        <v>0</v>
      </c>
      <c r="GT234">
        <v>0</v>
      </c>
      <c r="GU234">
        <v>0</v>
      </c>
      <c r="GV234">
        <v>0</v>
      </c>
      <c r="GW234">
        <v>0</v>
      </c>
      <c r="GX234">
        <v>0</v>
      </c>
      <c r="GY234">
        <v>0</v>
      </c>
      <c r="GZ234">
        <v>0</v>
      </c>
      <c r="HA234">
        <v>0</v>
      </c>
      <c r="HB234">
        <v>1</v>
      </c>
      <c r="HC234">
        <v>0</v>
      </c>
      <c r="HD234">
        <v>0</v>
      </c>
      <c r="HE234">
        <v>0</v>
      </c>
      <c r="HF234">
        <v>1</v>
      </c>
      <c r="HG234">
        <v>0</v>
      </c>
      <c r="HH234">
        <v>0</v>
      </c>
      <c r="HI234">
        <v>0</v>
      </c>
      <c r="HJ234">
        <v>1</v>
      </c>
      <c r="HK234">
        <v>0</v>
      </c>
      <c r="HL234">
        <v>0</v>
      </c>
      <c r="HM234">
        <v>1</v>
      </c>
      <c r="HN234">
        <v>0</v>
      </c>
    </row>
    <row r="235" spans="1:222" x14ac:dyDescent="0.35">
      <c r="A235" t="s">
        <v>261</v>
      </c>
      <c r="B235" s="1">
        <v>43654</v>
      </c>
      <c r="C235" s="1">
        <v>43830</v>
      </c>
      <c r="D235">
        <v>2</v>
      </c>
      <c r="E235">
        <v>1</v>
      </c>
      <c r="F235">
        <v>1</v>
      </c>
      <c r="G235">
        <v>1</v>
      </c>
      <c r="H235">
        <v>1</v>
      </c>
      <c r="I235">
        <v>1</v>
      </c>
      <c r="J235">
        <v>1</v>
      </c>
      <c r="K235">
        <v>1</v>
      </c>
      <c r="L235">
        <v>1</v>
      </c>
      <c r="M235">
        <v>0</v>
      </c>
      <c r="N235">
        <v>0</v>
      </c>
      <c r="O235">
        <v>0</v>
      </c>
      <c r="P235">
        <v>0</v>
      </c>
      <c r="Q235">
        <v>0</v>
      </c>
      <c r="R235">
        <v>0</v>
      </c>
      <c r="S235">
        <v>0</v>
      </c>
      <c r="T235">
        <v>1</v>
      </c>
      <c r="U235">
        <v>1</v>
      </c>
      <c r="V235">
        <v>0</v>
      </c>
      <c r="W235">
        <v>0</v>
      </c>
      <c r="X235">
        <v>0</v>
      </c>
      <c r="Y235">
        <v>0</v>
      </c>
      <c r="Z235">
        <v>0</v>
      </c>
      <c r="AA235">
        <v>1</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1</v>
      </c>
      <c r="AU235">
        <v>0</v>
      </c>
      <c r="AV235">
        <v>0</v>
      </c>
      <c r="AW235">
        <v>0</v>
      </c>
      <c r="AX235">
        <v>0</v>
      </c>
      <c r="AY235">
        <v>0</v>
      </c>
      <c r="AZ235">
        <v>0</v>
      </c>
      <c r="BA235">
        <v>0</v>
      </c>
      <c r="BB235">
        <v>0</v>
      </c>
      <c r="BC235">
        <v>1</v>
      </c>
      <c r="BD235">
        <v>0</v>
      </c>
      <c r="BE235">
        <v>1</v>
      </c>
      <c r="BF235">
        <v>0</v>
      </c>
      <c r="BG235">
        <v>1</v>
      </c>
      <c r="BH235">
        <v>0</v>
      </c>
      <c r="BI235">
        <v>0</v>
      </c>
      <c r="BJ235">
        <v>0</v>
      </c>
      <c r="BK235">
        <v>0</v>
      </c>
      <c r="BL235">
        <v>1</v>
      </c>
      <c r="BM235">
        <v>1</v>
      </c>
      <c r="BN235">
        <v>0</v>
      </c>
      <c r="BO235">
        <v>1</v>
      </c>
      <c r="BP235">
        <v>0</v>
      </c>
      <c r="BQ235">
        <v>1</v>
      </c>
      <c r="BR235">
        <v>0</v>
      </c>
      <c r="BS235">
        <v>1</v>
      </c>
      <c r="BT235">
        <v>0</v>
      </c>
      <c r="BU235">
        <v>0</v>
      </c>
      <c r="BV235">
        <v>1</v>
      </c>
      <c r="BW235">
        <v>1</v>
      </c>
      <c r="BX235">
        <v>1</v>
      </c>
      <c r="BY235">
        <v>0</v>
      </c>
      <c r="BZ235">
        <v>0</v>
      </c>
      <c r="CA235">
        <v>0</v>
      </c>
      <c r="CB235">
        <v>0</v>
      </c>
      <c r="CC235">
        <v>0</v>
      </c>
      <c r="CD235">
        <v>0</v>
      </c>
      <c r="CE235">
        <v>1</v>
      </c>
      <c r="CF235">
        <v>0</v>
      </c>
      <c r="CG235">
        <v>0</v>
      </c>
      <c r="CH235">
        <v>0</v>
      </c>
      <c r="CI235">
        <v>0</v>
      </c>
      <c r="CJ235">
        <v>0</v>
      </c>
      <c r="CK235">
        <v>0</v>
      </c>
      <c r="CL235">
        <v>0</v>
      </c>
      <c r="CM235">
        <v>0</v>
      </c>
      <c r="CN235">
        <v>0</v>
      </c>
      <c r="CO235">
        <v>0</v>
      </c>
      <c r="CP235">
        <v>0</v>
      </c>
      <c r="CQ235">
        <v>0</v>
      </c>
      <c r="CR235">
        <v>0</v>
      </c>
      <c r="CS235">
        <v>1</v>
      </c>
      <c r="CT235">
        <v>0</v>
      </c>
      <c r="CU235">
        <v>0</v>
      </c>
      <c r="CV235">
        <v>0</v>
      </c>
      <c r="CW235">
        <v>1</v>
      </c>
      <c r="CX235">
        <v>0</v>
      </c>
      <c r="CY235">
        <v>0</v>
      </c>
      <c r="CZ235">
        <v>0</v>
      </c>
      <c r="DA235">
        <v>1</v>
      </c>
      <c r="DB235">
        <v>0</v>
      </c>
      <c r="DC235">
        <v>0</v>
      </c>
      <c r="DD235">
        <v>1</v>
      </c>
      <c r="DE235">
        <v>1</v>
      </c>
      <c r="DF235">
        <v>1</v>
      </c>
      <c r="DG235">
        <v>1</v>
      </c>
      <c r="DH235">
        <v>1</v>
      </c>
      <c r="DI235">
        <v>1</v>
      </c>
      <c r="DJ235">
        <v>1</v>
      </c>
      <c r="DK235">
        <v>1</v>
      </c>
      <c r="DL235">
        <v>0</v>
      </c>
      <c r="DM235">
        <v>0</v>
      </c>
      <c r="DN235">
        <v>0</v>
      </c>
      <c r="DO235">
        <v>0</v>
      </c>
      <c r="DP235">
        <v>0</v>
      </c>
      <c r="DQ235">
        <v>0</v>
      </c>
      <c r="DR235">
        <v>0</v>
      </c>
      <c r="DS235">
        <v>1</v>
      </c>
      <c r="DT235">
        <v>1</v>
      </c>
      <c r="DU235">
        <v>0</v>
      </c>
      <c r="DV235">
        <v>0</v>
      </c>
      <c r="DW235">
        <v>0</v>
      </c>
      <c r="DX235">
        <v>0</v>
      </c>
      <c r="DY235">
        <v>0</v>
      </c>
      <c r="DZ235">
        <v>0</v>
      </c>
      <c r="EA235">
        <v>0</v>
      </c>
      <c r="EB235">
        <v>0</v>
      </c>
      <c r="EC235">
        <v>1</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1</v>
      </c>
      <c r="EX235">
        <v>1</v>
      </c>
      <c r="EY235">
        <v>0</v>
      </c>
      <c r="EZ235">
        <v>0</v>
      </c>
      <c r="FA235">
        <v>0</v>
      </c>
      <c r="FB235">
        <v>0</v>
      </c>
      <c r="FC235">
        <v>1</v>
      </c>
      <c r="FD235">
        <v>0</v>
      </c>
      <c r="FE235">
        <v>0</v>
      </c>
      <c r="FF235">
        <v>0</v>
      </c>
      <c r="FG235">
        <v>0</v>
      </c>
      <c r="FH235">
        <v>0</v>
      </c>
      <c r="FI235">
        <v>0</v>
      </c>
      <c r="FJ235">
        <v>0</v>
      </c>
      <c r="FK235">
        <v>0</v>
      </c>
      <c r="FL235">
        <v>1</v>
      </c>
      <c r="FM235">
        <v>0</v>
      </c>
      <c r="FN235">
        <v>1</v>
      </c>
      <c r="FO235">
        <v>0</v>
      </c>
      <c r="FP235">
        <v>1</v>
      </c>
      <c r="FQ235">
        <v>0</v>
      </c>
      <c r="FR235">
        <v>0</v>
      </c>
      <c r="FS235">
        <v>0</v>
      </c>
      <c r="FT235">
        <v>0</v>
      </c>
      <c r="FU235">
        <v>1</v>
      </c>
      <c r="FV235">
        <v>1</v>
      </c>
      <c r="FW235">
        <v>0</v>
      </c>
      <c r="FX235">
        <v>1</v>
      </c>
      <c r="FY235">
        <v>0</v>
      </c>
      <c r="FZ235">
        <v>0</v>
      </c>
      <c r="GA235">
        <v>1</v>
      </c>
      <c r="GB235">
        <v>1</v>
      </c>
      <c r="GC235">
        <v>0</v>
      </c>
      <c r="GD235">
        <v>0</v>
      </c>
      <c r="GE235">
        <v>1</v>
      </c>
      <c r="GF235">
        <v>1</v>
      </c>
      <c r="GG235">
        <v>1</v>
      </c>
      <c r="GH235">
        <v>0</v>
      </c>
      <c r="GI235">
        <v>0</v>
      </c>
      <c r="GJ235">
        <v>0</v>
      </c>
      <c r="GK235">
        <v>0</v>
      </c>
      <c r="GL235">
        <v>0</v>
      </c>
      <c r="GM235">
        <v>0</v>
      </c>
      <c r="GN235">
        <v>1</v>
      </c>
      <c r="GO235">
        <v>0</v>
      </c>
      <c r="GP235">
        <v>0</v>
      </c>
      <c r="GQ235">
        <v>0</v>
      </c>
      <c r="GR235">
        <v>0</v>
      </c>
      <c r="GS235">
        <v>0</v>
      </c>
      <c r="GT235">
        <v>0</v>
      </c>
      <c r="GU235">
        <v>0</v>
      </c>
      <c r="GV235">
        <v>0</v>
      </c>
      <c r="GW235">
        <v>0</v>
      </c>
      <c r="GX235">
        <v>0</v>
      </c>
      <c r="GY235">
        <v>0</v>
      </c>
      <c r="GZ235">
        <v>0</v>
      </c>
      <c r="HA235">
        <v>0</v>
      </c>
      <c r="HB235">
        <v>1</v>
      </c>
      <c r="HC235">
        <v>0</v>
      </c>
      <c r="HD235">
        <v>0</v>
      </c>
      <c r="HE235">
        <v>0</v>
      </c>
      <c r="HF235">
        <v>1</v>
      </c>
      <c r="HG235">
        <v>0</v>
      </c>
      <c r="HH235">
        <v>0</v>
      </c>
      <c r="HI235">
        <v>0</v>
      </c>
      <c r="HJ235">
        <v>1</v>
      </c>
      <c r="HK235">
        <v>0</v>
      </c>
      <c r="HL235">
        <v>0</v>
      </c>
      <c r="HM235">
        <v>1</v>
      </c>
      <c r="HN235">
        <v>0</v>
      </c>
    </row>
    <row r="236" spans="1:222" x14ac:dyDescent="0.35">
      <c r="A236" t="s">
        <v>262</v>
      </c>
      <c r="B236" s="1">
        <v>41640</v>
      </c>
      <c r="C236" s="1">
        <v>41791</v>
      </c>
      <c r="D236">
        <v>3</v>
      </c>
      <c r="E236" t="s">
        <v>222</v>
      </c>
      <c r="F236" t="s">
        <v>222</v>
      </c>
      <c r="G236" t="s">
        <v>222</v>
      </c>
      <c r="H236" t="s">
        <v>222</v>
      </c>
      <c r="I236" t="s">
        <v>222</v>
      </c>
      <c r="J236" t="s">
        <v>222</v>
      </c>
      <c r="K236" t="s">
        <v>222</v>
      </c>
      <c r="L236" t="s">
        <v>222</v>
      </c>
      <c r="M236" t="s">
        <v>222</v>
      </c>
      <c r="N236" t="s">
        <v>222</v>
      </c>
      <c r="O236" t="s">
        <v>222</v>
      </c>
      <c r="P236" t="s">
        <v>222</v>
      </c>
      <c r="Q236" t="s">
        <v>222</v>
      </c>
      <c r="R236" t="s">
        <v>222</v>
      </c>
      <c r="S236" t="s">
        <v>222</v>
      </c>
      <c r="T236" t="s">
        <v>222</v>
      </c>
      <c r="U236" t="s">
        <v>222</v>
      </c>
      <c r="V236" t="s">
        <v>222</v>
      </c>
      <c r="W236" t="s">
        <v>222</v>
      </c>
      <c r="X236" t="s">
        <v>222</v>
      </c>
      <c r="Y236" t="s">
        <v>222</v>
      </c>
      <c r="Z236" t="s">
        <v>222</v>
      </c>
      <c r="AA236" t="s">
        <v>222</v>
      </c>
      <c r="AB236" t="s">
        <v>222</v>
      </c>
      <c r="AC236" t="s">
        <v>222</v>
      </c>
      <c r="AD236" t="s">
        <v>222</v>
      </c>
      <c r="AE236" t="s">
        <v>222</v>
      </c>
      <c r="AF236" t="s">
        <v>222</v>
      </c>
      <c r="AG236" t="s">
        <v>222</v>
      </c>
      <c r="AH236" t="s">
        <v>222</v>
      </c>
      <c r="AI236" t="s">
        <v>222</v>
      </c>
      <c r="AJ236" t="s">
        <v>222</v>
      </c>
      <c r="AK236" t="s">
        <v>222</v>
      </c>
      <c r="AL236" t="s">
        <v>222</v>
      </c>
      <c r="AM236" t="s">
        <v>222</v>
      </c>
      <c r="AN236" t="s">
        <v>222</v>
      </c>
      <c r="AO236" t="s">
        <v>222</v>
      </c>
      <c r="AP236" t="s">
        <v>222</v>
      </c>
      <c r="AQ236" t="s">
        <v>222</v>
      </c>
      <c r="AR236" t="s">
        <v>222</v>
      </c>
      <c r="AS236" t="s">
        <v>222</v>
      </c>
      <c r="AT236" t="s">
        <v>222</v>
      </c>
      <c r="AU236" t="s">
        <v>222</v>
      </c>
      <c r="AV236" t="s">
        <v>222</v>
      </c>
      <c r="AW236" t="s">
        <v>222</v>
      </c>
      <c r="AX236" t="s">
        <v>222</v>
      </c>
      <c r="AY236" t="s">
        <v>222</v>
      </c>
      <c r="AZ236" t="s">
        <v>222</v>
      </c>
      <c r="BA236" t="s">
        <v>222</v>
      </c>
      <c r="BB236" t="s">
        <v>222</v>
      </c>
      <c r="BC236" t="s">
        <v>222</v>
      </c>
      <c r="BD236" t="s">
        <v>222</v>
      </c>
      <c r="BE236" t="s">
        <v>222</v>
      </c>
      <c r="BF236" t="s">
        <v>222</v>
      </c>
      <c r="BG236" t="s">
        <v>222</v>
      </c>
      <c r="BH236" t="s">
        <v>222</v>
      </c>
      <c r="BI236" t="s">
        <v>222</v>
      </c>
      <c r="BJ236" t="s">
        <v>222</v>
      </c>
      <c r="BK236" t="s">
        <v>222</v>
      </c>
      <c r="BL236" t="s">
        <v>222</v>
      </c>
      <c r="BM236" t="s">
        <v>222</v>
      </c>
      <c r="BN236" t="s">
        <v>222</v>
      </c>
      <c r="BO236" t="s">
        <v>222</v>
      </c>
      <c r="BP236" t="s">
        <v>222</v>
      </c>
      <c r="BQ236" t="s">
        <v>222</v>
      </c>
      <c r="BR236" t="s">
        <v>222</v>
      </c>
      <c r="BS236" t="s">
        <v>222</v>
      </c>
      <c r="BT236" t="s">
        <v>222</v>
      </c>
      <c r="BU236" t="s">
        <v>222</v>
      </c>
      <c r="BV236" t="s">
        <v>222</v>
      </c>
      <c r="BW236" t="s">
        <v>222</v>
      </c>
      <c r="BX236" t="s">
        <v>222</v>
      </c>
      <c r="BY236" t="s">
        <v>222</v>
      </c>
      <c r="BZ236" t="s">
        <v>222</v>
      </c>
      <c r="CA236" t="s">
        <v>222</v>
      </c>
      <c r="CB236" t="s">
        <v>222</v>
      </c>
      <c r="CC236" t="s">
        <v>222</v>
      </c>
      <c r="CD236" t="s">
        <v>222</v>
      </c>
      <c r="CE236" t="s">
        <v>222</v>
      </c>
      <c r="CF236" t="s">
        <v>222</v>
      </c>
      <c r="CG236" t="s">
        <v>222</v>
      </c>
      <c r="CH236" t="s">
        <v>222</v>
      </c>
      <c r="CI236" t="s">
        <v>222</v>
      </c>
      <c r="CJ236" t="s">
        <v>222</v>
      </c>
      <c r="CK236" t="s">
        <v>222</v>
      </c>
      <c r="CL236" t="s">
        <v>222</v>
      </c>
      <c r="CM236" t="s">
        <v>222</v>
      </c>
      <c r="CN236" t="s">
        <v>222</v>
      </c>
      <c r="CO236" t="s">
        <v>222</v>
      </c>
      <c r="CP236" t="s">
        <v>222</v>
      </c>
      <c r="CQ236" t="s">
        <v>222</v>
      </c>
      <c r="CR236" t="s">
        <v>222</v>
      </c>
      <c r="CS236" t="s">
        <v>222</v>
      </c>
      <c r="CT236" t="s">
        <v>222</v>
      </c>
      <c r="CU236" t="s">
        <v>222</v>
      </c>
      <c r="CV236" t="s">
        <v>222</v>
      </c>
      <c r="CW236" t="s">
        <v>222</v>
      </c>
      <c r="CX236" t="s">
        <v>222</v>
      </c>
      <c r="CY236" t="s">
        <v>222</v>
      </c>
      <c r="CZ236" t="s">
        <v>222</v>
      </c>
      <c r="DA236" t="s">
        <v>222</v>
      </c>
      <c r="DB236" t="s">
        <v>222</v>
      </c>
      <c r="DC236" t="s">
        <v>222</v>
      </c>
      <c r="DD236" t="s">
        <v>222</v>
      </c>
      <c r="DE236" t="s">
        <v>222</v>
      </c>
      <c r="DF236" t="s">
        <v>222</v>
      </c>
      <c r="DG236" t="s">
        <v>222</v>
      </c>
      <c r="DH236" t="s">
        <v>222</v>
      </c>
      <c r="DI236" t="s">
        <v>222</v>
      </c>
      <c r="DJ236" t="s">
        <v>222</v>
      </c>
      <c r="DK236" t="s">
        <v>222</v>
      </c>
      <c r="DL236" t="s">
        <v>222</v>
      </c>
      <c r="DM236" t="s">
        <v>222</v>
      </c>
      <c r="DN236" t="s">
        <v>222</v>
      </c>
      <c r="DO236" t="s">
        <v>222</v>
      </c>
      <c r="DP236" t="s">
        <v>222</v>
      </c>
      <c r="DQ236" t="s">
        <v>222</v>
      </c>
      <c r="DR236" t="s">
        <v>222</v>
      </c>
      <c r="DS236" t="s">
        <v>222</v>
      </c>
      <c r="DT236" t="s">
        <v>222</v>
      </c>
      <c r="DU236" t="s">
        <v>222</v>
      </c>
      <c r="DV236" t="s">
        <v>222</v>
      </c>
      <c r="DW236" t="s">
        <v>222</v>
      </c>
      <c r="DX236" t="s">
        <v>222</v>
      </c>
      <c r="DY236" t="s">
        <v>222</v>
      </c>
      <c r="DZ236" t="s">
        <v>222</v>
      </c>
      <c r="EA236" t="s">
        <v>222</v>
      </c>
      <c r="EB236" t="s">
        <v>222</v>
      </c>
      <c r="EC236" t="s">
        <v>222</v>
      </c>
      <c r="ED236" t="s">
        <v>222</v>
      </c>
      <c r="EE236" t="s">
        <v>222</v>
      </c>
      <c r="EF236" t="s">
        <v>222</v>
      </c>
      <c r="EG236" t="s">
        <v>222</v>
      </c>
      <c r="EH236" t="s">
        <v>222</v>
      </c>
      <c r="EI236" t="s">
        <v>222</v>
      </c>
      <c r="EJ236" t="s">
        <v>222</v>
      </c>
      <c r="EK236" t="s">
        <v>222</v>
      </c>
      <c r="EL236" t="s">
        <v>222</v>
      </c>
      <c r="EM236" t="s">
        <v>222</v>
      </c>
      <c r="EN236" t="s">
        <v>222</v>
      </c>
      <c r="EO236" t="s">
        <v>222</v>
      </c>
      <c r="EP236" t="s">
        <v>222</v>
      </c>
      <c r="EQ236" t="s">
        <v>222</v>
      </c>
      <c r="ER236" t="s">
        <v>222</v>
      </c>
      <c r="ES236" t="s">
        <v>222</v>
      </c>
      <c r="ET236" t="s">
        <v>222</v>
      </c>
      <c r="EU236" t="s">
        <v>222</v>
      </c>
      <c r="EV236" t="s">
        <v>222</v>
      </c>
      <c r="EW236" t="s">
        <v>222</v>
      </c>
      <c r="EX236" t="s">
        <v>222</v>
      </c>
      <c r="EY236" t="s">
        <v>222</v>
      </c>
      <c r="EZ236" t="s">
        <v>222</v>
      </c>
      <c r="FA236" t="s">
        <v>222</v>
      </c>
      <c r="FB236" t="s">
        <v>222</v>
      </c>
      <c r="FC236" t="s">
        <v>222</v>
      </c>
      <c r="FD236" t="s">
        <v>222</v>
      </c>
      <c r="FE236" t="s">
        <v>222</v>
      </c>
      <c r="FF236" t="s">
        <v>222</v>
      </c>
      <c r="FG236" t="s">
        <v>222</v>
      </c>
      <c r="FH236" t="s">
        <v>222</v>
      </c>
      <c r="FI236" t="s">
        <v>222</v>
      </c>
      <c r="FJ236" t="s">
        <v>222</v>
      </c>
      <c r="FK236" t="s">
        <v>222</v>
      </c>
      <c r="FL236" t="s">
        <v>222</v>
      </c>
      <c r="FM236" t="s">
        <v>222</v>
      </c>
      <c r="FN236" t="s">
        <v>222</v>
      </c>
      <c r="FO236" t="s">
        <v>222</v>
      </c>
      <c r="FP236" t="s">
        <v>222</v>
      </c>
      <c r="FQ236" t="s">
        <v>222</v>
      </c>
      <c r="FR236" t="s">
        <v>222</v>
      </c>
      <c r="FS236" t="s">
        <v>222</v>
      </c>
      <c r="FT236" t="s">
        <v>222</v>
      </c>
      <c r="FU236" t="s">
        <v>222</v>
      </c>
      <c r="FV236" t="s">
        <v>222</v>
      </c>
      <c r="FW236" t="s">
        <v>222</v>
      </c>
      <c r="FX236" t="s">
        <v>222</v>
      </c>
      <c r="FY236" t="s">
        <v>222</v>
      </c>
      <c r="FZ236" t="s">
        <v>222</v>
      </c>
      <c r="GA236" t="s">
        <v>222</v>
      </c>
      <c r="GB236" t="s">
        <v>222</v>
      </c>
      <c r="GC236" t="s">
        <v>222</v>
      </c>
      <c r="GD236" t="s">
        <v>222</v>
      </c>
      <c r="GE236" t="s">
        <v>222</v>
      </c>
      <c r="GF236" t="s">
        <v>222</v>
      </c>
      <c r="GG236" t="s">
        <v>222</v>
      </c>
      <c r="GH236" t="s">
        <v>222</v>
      </c>
      <c r="GI236" t="s">
        <v>222</v>
      </c>
      <c r="GJ236" t="s">
        <v>222</v>
      </c>
      <c r="GK236" t="s">
        <v>222</v>
      </c>
      <c r="GL236" t="s">
        <v>222</v>
      </c>
      <c r="GM236" t="s">
        <v>222</v>
      </c>
      <c r="GN236" t="s">
        <v>222</v>
      </c>
      <c r="GO236" t="s">
        <v>222</v>
      </c>
      <c r="GP236" t="s">
        <v>222</v>
      </c>
      <c r="GQ236" t="s">
        <v>222</v>
      </c>
      <c r="GR236" t="s">
        <v>222</v>
      </c>
      <c r="GS236" t="s">
        <v>222</v>
      </c>
      <c r="GT236" t="s">
        <v>222</v>
      </c>
      <c r="GU236" t="s">
        <v>222</v>
      </c>
      <c r="GV236" t="s">
        <v>222</v>
      </c>
      <c r="GW236" t="s">
        <v>222</v>
      </c>
      <c r="GX236" t="s">
        <v>222</v>
      </c>
      <c r="GY236" t="s">
        <v>222</v>
      </c>
      <c r="GZ236" t="s">
        <v>222</v>
      </c>
      <c r="HA236" t="s">
        <v>222</v>
      </c>
      <c r="HB236" t="s">
        <v>222</v>
      </c>
      <c r="HC236" t="s">
        <v>222</v>
      </c>
      <c r="HD236" t="s">
        <v>222</v>
      </c>
      <c r="HE236" t="s">
        <v>222</v>
      </c>
      <c r="HF236" t="s">
        <v>222</v>
      </c>
      <c r="HG236" t="s">
        <v>222</v>
      </c>
      <c r="HH236" t="s">
        <v>222</v>
      </c>
      <c r="HI236" t="s">
        <v>222</v>
      </c>
      <c r="HJ236" t="s">
        <v>222</v>
      </c>
      <c r="HK236" t="s">
        <v>222</v>
      </c>
      <c r="HL236" t="s">
        <v>222</v>
      </c>
      <c r="HM236" t="s">
        <v>222</v>
      </c>
      <c r="HN236" t="s">
        <v>222</v>
      </c>
    </row>
    <row r="237" spans="1:222" x14ac:dyDescent="0.35">
      <c r="A237" t="s">
        <v>262</v>
      </c>
      <c r="B237" s="1">
        <v>41792</v>
      </c>
      <c r="C237" s="1">
        <v>43420</v>
      </c>
      <c r="D237">
        <v>3</v>
      </c>
      <c r="E237" t="s">
        <v>222</v>
      </c>
      <c r="F237" t="s">
        <v>222</v>
      </c>
      <c r="G237" t="s">
        <v>222</v>
      </c>
      <c r="H237" t="s">
        <v>222</v>
      </c>
      <c r="I237" t="s">
        <v>222</v>
      </c>
      <c r="J237" t="s">
        <v>222</v>
      </c>
      <c r="K237" t="s">
        <v>222</v>
      </c>
      <c r="L237" t="s">
        <v>222</v>
      </c>
      <c r="M237" t="s">
        <v>222</v>
      </c>
      <c r="N237" t="s">
        <v>222</v>
      </c>
      <c r="O237" t="s">
        <v>222</v>
      </c>
      <c r="P237" t="s">
        <v>222</v>
      </c>
      <c r="Q237" t="s">
        <v>222</v>
      </c>
      <c r="R237" t="s">
        <v>222</v>
      </c>
      <c r="S237" t="s">
        <v>222</v>
      </c>
      <c r="T237" t="s">
        <v>222</v>
      </c>
      <c r="U237" t="s">
        <v>222</v>
      </c>
      <c r="V237" t="s">
        <v>222</v>
      </c>
      <c r="W237" t="s">
        <v>222</v>
      </c>
      <c r="X237" t="s">
        <v>222</v>
      </c>
      <c r="Y237" t="s">
        <v>222</v>
      </c>
      <c r="Z237" t="s">
        <v>222</v>
      </c>
      <c r="AA237" t="s">
        <v>222</v>
      </c>
      <c r="AB237" t="s">
        <v>222</v>
      </c>
      <c r="AC237" t="s">
        <v>222</v>
      </c>
      <c r="AD237" t="s">
        <v>222</v>
      </c>
      <c r="AE237" t="s">
        <v>222</v>
      </c>
      <c r="AF237" t="s">
        <v>222</v>
      </c>
      <c r="AG237" t="s">
        <v>222</v>
      </c>
      <c r="AH237" t="s">
        <v>222</v>
      </c>
      <c r="AI237" t="s">
        <v>222</v>
      </c>
      <c r="AJ237" t="s">
        <v>222</v>
      </c>
      <c r="AK237" t="s">
        <v>222</v>
      </c>
      <c r="AL237" t="s">
        <v>222</v>
      </c>
      <c r="AM237" t="s">
        <v>222</v>
      </c>
      <c r="AN237" t="s">
        <v>222</v>
      </c>
      <c r="AO237" t="s">
        <v>222</v>
      </c>
      <c r="AP237" t="s">
        <v>222</v>
      </c>
      <c r="AQ237" t="s">
        <v>222</v>
      </c>
      <c r="AR237" t="s">
        <v>222</v>
      </c>
      <c r="AS237" t="s">
        <v>222</v>
      </c>
      <c r="AT237" t="s">
        <v>222</v>
      </c>
      <c r="AU237" t="s">
        <v>222</v>
      </c>
      <c r="AV237" t="s">
        <v>222</v>
      </c>
      <c r="AW237" t="s">
        <v>222</v>
      </c>
      <c r="AX237" t="s">
        <v>222</v>
      </c>
      <c r="AY237" t="s">
        <v>222</v>
      </c>
      <c r="AZ237" t="s">
        <v>222</v>
      </c>
      <c r="BA237" t="s">
        <v>222</v>
      </c>
      <c r="BB237" t="s">
        <v>222</v>
      </c>
      <c r="BC237" t="s">
        <v>222</v>
      </c>
      <c r="BD237" t="s">
        <v>222</v>
      </c>
      <c r="BE237" t="s">
        <v>222</v>
      </c>
      <c r="BF237" t="s">
        <v>222</v>
      </c>
      <c r="BG237" t="s">
        <v>222</v>
      </c>
      <c r="BH237" t="s">
        <v>222</v>
      </c>
      <c r="BI237" t="s">
        <v>222</v>
      </c>
      <c r="BJ237" t="s">
        <v>222</v>
      </c>
      <c r="BK237" t="s">
        <v>222</v>
      </c>
      <c r="BL237" t="s">
        <v>222</v>
      </c>
      <c r="BM237" t="s">
        <v>222</v>
      </c>
      <c r="BN237" t="s">
        <v>222</v>
      </c>
      <c r="BO237" t="s">
        <v>222</v>
      </c>
      <c r="BP237" t="s">
        <v>222</v>
      </c>
      <c r="BQ237" t="s">
        <v>222</v>
      </c>
      <c r="BR237" t="s">
        <v>222</v>
      </c>
      <c r="BS237" t="s">
        <v>222</v>
      </c>
      <c r="BT237" t="s">
        <v>222</v>
      </c>
      <c r="BU237" t="s">
        <v>222</v>
      </c>
      <c r="BV237" t="s">
        <v>222</v>
      </c>
      <c r="BW237" t="s">
        <v>222</v>
      </c>
      <c r="BX237" t="s">
        <v>222</v>
      </c>
      <c r="BY237" t="s">
        <v>222</v>
      </c>
      <c r="BZ237" t="s">
        <v>222</v>
      </c>
      <c r="CA237" t="s">
        <v>222</v>
      </c>
      <c r="CB237" t="s">
        <v>222</v>
      </c>
      <c r="CC237" t="s">
        <v>222</v>
      </c>
      <c r="CD237" t="s">
        <v>222</v>
      </c>
      <c r="CE237" t="s">
        <v>222</v>
      </c>
      <c r="CF237" t="s">
        <v>222</v>
      </c>
      <c r="CG237" t="s">
        <v>222</v>
      </c>
      <c r="CH237" t="s">
        <v>222</v>
      </c>
      <c r="CI237" t="s">
        <v>222</v>
      </c>
      <c r="CJ237" t="s">
        <v>222</v>
      </c>
      <c r="CK237" t="s">
        <v>222</v>
      </c>
      <c r="CL237" t="s">
        <v>222</v>
      </c>
      <c r="CM237" t="s">
        <v>222</v>
      </c>
      <c r="CN237" t="s">
        <v>222</v>
      </c>
      <c r="CO237" t="s">
        <v>222</v>
      </c>
      <c r="CP237" t="s">
        <v>222</v>
      </c>
      <c r="CQ237" t="s">
        <v>222</v>
      </c>
      <c r="CR237" t="s">
        <v>222</v>
      </c>
      <c r="CS237" t="s">
        <v>222</v>
      </c>
      <c r="CT237" t="s">
        <v>222</v>
      </c>
      <c r="CU237" t="s">
        <v>222</v>
      </c>
      <c r="CV237" t="s">
        <v>222</v>
      </c>
      <c r="CW237" t="s">
        <v>222</v>
      </c>
      <c r="CX237" t="s">
        <v>222</v>
      </c>
      <c r="CY237" t="s">
        <v>222</v>
      </c>
      <c r="CZ237" t="s">
        <v>222</v>
      </c>
      <c r="DA237" t="s">
        <v>222</v>
      </c>
      <c r="DB237" t="s">
        <v>222</v>
      </c>
      <c r="DC237" t="s">
        <v>222</v>
      </c>
      <c r="DD237" t="s">
        <v>222</v>
      </c>
      <c r="DE237" t="s">
        <v>222</v>
      </c>
      <c r="DF237" t="s">
        <v>222</v>
      </c>
      <c r="DG237" t="s">
        <v>222</v>
      </c>
      <c r="DH237" t="s">
        <v>222</v>
      </c>
      <c r="DI237" t="s">
        <v>222</v>
      </c>
      <c r="DJ237" t="s">
        <v>222</v>
      </c>
      <c r="DK237" t="s">
        <v>222</v>
      </c>
      <c r="DL237" t="s">
        <v>222</v>
      </c>
      <c r="DM237" t="s">
        <v>222</v>
      </c>
      <c r="DN237" t="s">
        <v>222</v>
      </c>
      <c r="DO237" t="s">
        <v>222</v>
      </c>
      <c r="DP237" t="s">
        <v>222</v>
      </c>
      <c r="DQ237" t="s">
        <v>222</v>
      </c>
      <c r="DR237" t="s">
        <v>222</v>
      </c>
      <c r="DS237" t="s">
        <v>222</v>
      </c>
      <c r="DT237" t="s">
        <v>222</v>
      </c>
      <c r="DU237" t="s">
        <v>222</v>
      </c>
      <c r="DV237" t="s">
        <v>222</v>
      </c>
      <c r="DW237" t="s">
        <v>222</v>
      </c>
      <c r="DX237" t="s">
        <v>222</v>
      </c>
      <c r="DY237" t="s">
        <v>222</v>
      </c>
      <c r="DZ237" t="s">
        <v>222</v>
      </c>
      <c r="EA237" t="s">
        <v>222</v>
      </c>
      <c r="EB237" t="s">
        <v>222</v>
      </c>
      <c r="EC237" t="s">
        <v>222</v>
      </c>
      <c r="ED237" t="s">
        <v>222</v>
      </c>
      <c r="EE237" t="s">
        <v>222</v>
      </c>
      <c r="EF237" t="s">
        <v>222</v>
      </c>
      <c r="EG237" t="s">
        <v>222</v>
      </c>
      <c r="EH237" t="s">
        <v>222</v>
      </c>
      <c r="EI237" t="s">
        <v>222</v>
      </c>
      <c r="EJ237" t="s">
        <v>222</v>
      </c>
      <c r="EK237" t="s">
        <v>222</v>
      </c>
      <c r="EL237" t="s">
        <v>222</v>
      </c>
      <c r="EM237" t="s">
        <v>222</v>
      </c>
      <c r="EN237" t="s">
        <v>222</v>
      </c>
      <c r="EO237" t="s">
        <v>222</v>
      </c>
      <c r="EP237" t="s">
        <v>222</v>
      </c>
      <c r="EQ237" t="s">
        <v>222</v>
      </c>
      <c r="ER237" t="s">
        <v>222</v>
      </c>
      <c r="ES237" t="s">
        <v>222</v>
      </c>
      <c r="ET237" t="s">
        <v>222</v>
      </c>
      <c r="EU237" t="s">
        <v>222</v>
      </c>
      <c r="EV237" t="s">
        <v>222</v>
      </c>
      <c r="EW237" t="s">
        <v>222</v>
      </c>
      <c r="EX237" t="s">
        <v>222</v>
      </c>
      <c r="EY237" t="s">
        <v>222</v>
      </c>
      <c r="EZ237" t="s">
        <v>222</v>
      </c>
      <c r="FA237" t="s">
        <v>222</v>
      </c>
      <c r="FB237" t="s">
        <v>222</v>
      </c>
      <c r="FC237" t="s">
        <v>222</v>
      </c>
      <c r="FD237" t="s">
        <v>222</v>
      </c>
      <c r="FE237" t="s">
        <v>222</v>
      </c>
      <c r="FF237" t="s">
        <v>222</v>
      </c>
      <c r="FG237" t="s">
        <v>222</v>
      </c>
      <c r="FH237" t="s">
        <v>222</v>
      </c>
      <c r="FI237" t="s">
        <v>222</v>
      </c>
      <c r="FJ237" t="s">
        <v>222</v>
      </c>
      <c r="FK237" t="s">
        <v>222</v>
      </c>
      <c r="FL237" t="s">
        <v>222</v>
      </c>
      <c r="FM237" t="s">
        <v>222</v>
      </c>
      <c r="FN237" t="s">
        <v>222</v>
      </c>
      <c r="FO237" t="s">
        <v>222</v>
      </c>
      <c r="FP237" t="s">
        <v>222</v>
      </c>
      <c r="FQ237" t="s">
        <v>222</v>
      </c>
      <c r="FR237" t="s">
        <v>222</v>
      </c>
      <c r="FS237" t="s">
        <v>222</v>
      </c>
      <c r="FT237" t="s">
        <v>222</v>
      </c>
      <c r="FU237" t="s">
        <v>222</v>
      </c>
      <c r="FV237" t="s">
        <v>222</v>
      </c>
      <c r="FW237" t="s">
        <v>222</v>
      </c>
      <c r="FX237" t="s">
        <v>222</v>
      </c>
      <c r="FY237" t="s">
        <v>222</v>
      </c>
      <c r="FZ237" t="s">
        <v>222</v>
      </c>
      <c r="GA237" t="s">
        <v>222</v>
      </c>
      <c r="GB237" t="s">
        <v>222</v>
      </c>
      <c r="GC237" t="s">
        <v>222</v>
      </c>
      <c r="GD237" t="s">
        <v>222</v>
      </c>
      <c r="GE237" t="s">
        <v>222</v>
      </c>
      <c r="GF237" t="s">
        <v>222</v>
      </c>
      <c r="GG237" t="s">
        <v>222</v>
      </c>
      <c r="GH237" t="s">
        <v>222</v>
      </c>
      <c r="GI237" t="s">
        <v>222</v>
      </c>
      <c r="GJ237" t="s">
        <v>222</v>
      </c>
      <c r="GK237" t="s">
        <v>222</v>
      </c>
      <c r="GL237" t="s">
        <v>222</v>
      </c>
      <c r="GM237" t="s">
        <v>222</v>
      </c>
      <c r="GN237" t="s">
        <v>222</v>
      </c>
      <c r="GO237" t="s">
        <v>222</v>
      </c>
      <c r="GP237" t="s">
        <v>222</v>
      </c>
      <c r="GQ237" t="s">
        <v>222</v>
      </c>
      <c r="GR237" t="s">
        <v>222</v>
      </c>
      <c r="GS237" t="s">
        <v>222</v>
      </c>
      <c r="GT237" t="s">
        <v>222</v>
      </c>
      <c r="GU237" t="s">
        <v>222</v>
      </c>
      <c r="GV237" t="s">
        <v>222</v>
      </c>
      <c r="GW237" t="s">
        <v>222</v>
      </c>
      <c r="GX237" t="s">
        <v>222</v>
      </c>
      <c r="GY237" t="s">
        <v>222</v>
      </c>
      <c r="GZ237" t="s">
        <v>222</v>
      </c>
      <c r="HA237" t="s">
        <v>222</v>
      </c>
      <c r="HB237" t="s">
        <v>222</v>
      </c>
      <c r="HC237" t="s">
        <v>222</v>
      </c>
      <c r="HD237" t="s">
        <v>222</v>
      </c>
      <c r="HE237" t="s">
        <v>222</v>
      </c>
      <c r="HF237" t="s">
        <v>222</v>
      </c>
      <c r="HG237" t="s">
        <v>222</v>
      </c>
      <c r="HH237" t="s">
        <v>222</v>
      </c>
      <c r="HI237" t="s">
        <v>222</v>
      </c>
      <c r="HJ237" t="s">
        <v>222</v>
      </c>
      <c r="HK237" t="s">
        <v>222</v>
      </c>
      <c r="HL237" t="s">
        <v>222</v>
      </c>
      <c r="HM237" t="s">
        <v>222</v>
      </c>
      <c r="HN237" t="s">
        <v>222</v>
      </c>
    </row>
    <row r="238" spans="1:222" x14ac:dyDescent="0.35">
      <c r="A238" t="s">
        <v>262</v>
      </c>
      <c r="B238" s="1">
        <v>43421</v>
      </c>
      <c r="C238" s="1">
        <v>43687</v>
      </c>
      <c r="D238">
        <v>1</v>
      </c>
      <c r="E238">
        <v>3</v>
      </c>
      <c r="F238">
        <v>0</v>
      </c>
      <c r="G238" t="s">
        <v>222</v>
      </c>
      <c r="H238" t="s">
        <v>222</v>
      </c>
      <c r="I238" t="s">
        <v>222</v>
      </c>
      <c r="J238" t="s">
        <v>222</v>
      </c>
      <c r="K238" t="s">
        <v>222</v>
      </c>
      <c r="L238" t="s">
        <v>222</v>
      </c>
      <c r="M238" t="s">
        <v>222</v>
      </c>
      <c r="N238" t="s">
        <v>222</v>
      </c>
      <c r="O238" t="s">
        <v>222</v>
      </c>
      <c r="P238" t="s">
        <v>222</v>
      </c>
      <c r="Q238" t="s">
        <v>222</v>
      </c>
      <c r="R238" t="s">
        <v>222</v>
      </c>
      <c r="S238" t="s">
        <v>222</v>
      </c>
      <c r="T238" t="s">
        <v>222</v>
      </c>
      <c r="U238" t="s">
        <v>222</v>
      </c>
      <c r="V238" t="s">
        <v>222</v>
      </c>
      <c r="W238" t="s">
        <v>222</v>
      </c>
      <c r="X238" t="s">
        <v>222</v>
      </c>
      <c r="Y238" t="s">
        <v>222</v>
      </c>
      <c r="Z238" t="s">
        <v>222</v>
      </c>
      <c r="AA238" t="s">
        <v>222</v>
      </c>
      <c r="AB238" t="s">
        <v>222</v>
      </c>
      <c r="AC238" t="s">
        <v>222</v>
      </c>
      <c r="AD238" t="s">
        <v>222</v>
      </c>
      <c r="AE238" t="s">
        <v>222</v>
      </c>
      <c r="AF238" t="s">
        <v>222</v>
      </c>
      <c r="AG238" t="s">
        <v>222</v>
      </c>
      <c r="AH238" t="s">
        <v>222</v>
      </c>
      <c r="AI238" t="s">
        <v>222</v>
      </c>
      <c r="AJ238" t="s">
        <v>222</v>
      </c>
      <c r="AK238" t="s">
        <v>222</v>
      </c>
      <c r="AL238" t="s">
        <v>222</v>
      </c>
      <c r="AM238" t="s">
        <v>222</v>
      </c>
      <c r="AN238" t="s">
        <v>222</v>
      </c>
      <c r="AO238" t="s">
        <v>222</v>
      </c>
      <c r="AP238" t="s">
        <v>222</v>
      </c>
      <c r="AQ238" t="s">
        <v>222</v>
      </c>
      <c r="AR238" t="s">
        <v>222</v>
      </c>
      <c r="AS238" t="s">
        <v>222</v>
      </c>
      <c r="AT238" t="s">
        <v>222</v>
      </c>
      <c r="AU238" t="s">
        <v>222</v>
      </c>
      <c r="AV238" t="s">
        <v>222</v>
      </c>
      <c r="AW238" t="s">
        <v>222</v>
      </c>
      <c r="AX238" t="s">
        <v>222</v>
      </c>
      <c r="AY238" t="s">
        <v>222</v>
      </c>
      <c r="AZ238" t="s">
        <v>222</v>
      </c>
      <c r="BA238" t="s">
        <v>222</v>
      </c>
      <c r="BB238" t="s">
        <v>222</v>
      </c>
      <c r="BC238" t="s">
        <v>222</v>
      </c>
      <c r="BD238" t="s">
        <v>222</v>
      </c>
      <c r="BE238" t="s">
        <v>222</v>
      </c>
      <c r="BF238" t="s">
        <v>222</v>
      </c>
      <c r="BG238" t="s">
        <v>222</v>
      </c>
      <c r="BH238" t="s">
        <v>222</v>
      </c>
      <c r="BI238" t="s">
        <v>222</v>
      </c>
      <c r="BJ238" t="s">
        <v>222</v>
      </c>
      <c r="BK238" t="s">
        <v>222</v>
      </c>
      <c r="BL238" t="s">
        <v>222</v>
      </c>
      <c r="BM238" t="s">
        <v>222</v>
      </c>
      <c r="BN238" t="s">
        <v>222</v>
      </c>
      <c r="BO238" t="s">
        <v>222</v>
      </c>
      <c r="BP238" t="s">
        <v>222</v>
      </c>
      <c r="BQ238" t="s">
        <v>222</v>
      </c>
      <c r="BR238" t="s">
        <v>222</v>
      </c>
      <c r="BS238" t="s">
        <v>222</v>
      </c>
      <c r="BT238" t="s">
        <v>222</v>
      </c>
      <c r="BU238" t="s">
        <v>222</v>
      </c>
      <c r="BV238" t="s">
        <v>222</v>
      </c>
      <c r="BW238" t="s">
        <v>222</v>
      </c>
      <c r="BX238" t="s">
        <v>222</v>
      </c>
      <c r="BY238" t="s">
        <v>222</v>
      </c>
      <c r="BZ238" t="s">
        <v>222</v>
      </c>
      <c r="CA238" t="s">
        <v>222</v>
      </c>
      <c r="CB238" t="s">
        <v>222</v>
      </c>
      <c r="CC238" t="s">
        <v>222</v>
      </c>
      <c r="CD238" t="s">
        <v>222</v>
      </c>
      <c r="CE238" t="s">
        <v>222</v>
      </c>
      <c r="CF238" t="s">
        <v>222</v>
      </c>
      <c r="CG238" t="s">
        <v>222</v>
      </c>
      <c r="CH238" t="s">
        <v>222</v>
      </c>
      <c r="CI238" t="s">
        <v>222</v>
      </c>
      <c r="CJ238" t="s">
        <v>222</v>
      </c>
      <c r="CK238" t="s">
        <v>222</v>
      </c>
      <c r="CL238" t="s">
        <v>222</v>
      </c>
      <c r="CM238" t="s">
        <v>222</v>
      </c>
      <c r="CN238" t="s">
        <v>222</v>
      </c>
      <c r="CO238" t="s">
        <v>222</v>
      </c>
      <c r="CP238" t="s">
        <v>222</v>
      </c>
      <c r="CQ238" t="s">
        <v>222</v>
      </c>
      <c r="CR238" t="s">
        <v>222</v>
      </c>
      <c r="CS238" t="s">
        <v>222</v>
      </c>
      <c r="CT238" t="s">
        <v>222</v>
      </c>
      <c r="CU238" t="s">
        <v>222</v>
      </c>
      <c r="CV238" t="s">
        <v>222</v>
      </c>
      <c r="CW238" t="s">
        <v>222</v>
      </c>
      <c r="CX238" t="s">
        <v>222</v>
      </c>
      <c r="CY238" t="s">
        <v>222</v>
      </c>
      <c r="CZ238" t="s">
        <v>222</v>
      </c>
      <c r="DA238" t="s">
        <v>222</v>
      </c>
      <c r="DB238" t="s">
        <v>222</v>
      </c>
      <c r="DC238" t="s">
        <v>222</v>
      </c>
      <c r="DD238" t="s">
        <v>222</v>
      </c>
      <c r="DE238">
        <v>1</v>
      </c>
      <c r="DF238">
        <v>1</v>
      </c>
      <c r="DG238">
        <v>1</v>
      </c>
      <c r="DH238">
        <v>1</v>
      </c>
      <c r="DI238">
        <v>1</v>
      </c>
      <c r="DJ238">
        <v>1</v>
      </c>
      <c r="DK238">
        <v>1</v>
      </c>
      <c r="DL238">
        <v>0</v>
      </c>
      <c r="DM238">
        <v>0</v>
      </c>
      <c r="DN238">
        <v>0</v>
      </c>
      <c r="DO238">
        <v>0</v>
      </c>
      <c r="DP238">
        <v>0</v>
      </c>
      <c r="DQ238">
        <v>0</v>
      </c>
      <c r="DR238">
        <v>0</v>
      </c>
      <c r="DS238">
        <v>0</v>
      </c>
      <c r="DT238">
        <v>1</v>
      </c>
      <c r="DU238">
        <v>0</v>
      </c>
      <c r="DV238">
        <v>0</v>
      </c>
      <c r="DW238">
        <v>0</v>
      </c>
      <c r="DX238">
        <v>0</v>
      </c>
      <c r="DY238">
        <v>0</v>
      </c>
      <c r="DZ238">
        <v>1</v>
      </c>
      <c r="EA238">
        <v>1</v>
      </c>
      <c r="EB238">
        <v>1</v>
      </c>
      <c r="EC238">
        <v>1</v>
      </c>
      <c r="ED238">
        <v>1</v>
      </c>
      <c r="EE238">
        <v>1</v>
      </c>
      <c r="EF238">
        <v>1</v>
      </c>
      <c r="EG238">
        <v>1</v>
      </c>
      <c r="EH238">
        <v>1</v>
      </c>
      <c r="EI238">
        <v>1</v>
      </c>
      <c r="EJ238">
        <v>0</v>
      </c>
      <c r="EK238">
        <v>0</v>
      </c>
      <c r="EL238">
        <v>0</v>
      </c>
      <c r="EM238">
        <v>0</v>
      </c>
      <c r="EN238">
        <v>0</v>
      </c>
      <c r="EO238">
        <v>1</v>
      </c>
      <c r="EP238">
        <v>0</v>
      </c>
      <c r="EQ238">
        <v>1</v>
      </c>
      <c r="ER238">
        <v>0</v>
      </c>
      <c r="ES238">
        <v>0</v>
      </c>
      <c r="ET238">
        <v>1</v>
      </c>
      <c r="EU238">
        <v>0</v>
      </c>
      <c r="EV238">
        <v>0</v>
      </c>
      <c r="EW238">
        <v>1</v>
      </c>
      <c r="EX238">
        <v>1</v>
      </c>
      <c r="EY238">
        <v>0</v>
      </c>
      <c r="EZ238">
        <v>0</v>
      </c>
      <c r="FA238">
        <v>1</v>
      </c>
      <c r="FB238">
        <v>0</v>
      </c>
      <c r="FC238">
        <v>1</v>
      </c>
      <c r="FD238">
        <v>1</v>
      </c>
      <c r="FE238">
        <v>0</v>
      </c>
      <c r="FF238">
        <v>1</v>
      </c>
      <c r="FG238">
        <v>0</v>
      </c>
      <c r="FH238">
        <v>0</v>
      </c>
      <c r="FI238">
        <v>0</v>
      </c>
      <c r="FJ238">
        <v>0</v>
      </c>
      <c r="FK238">
        <v>0</v>
      </c>
      <c r="FL238">
        <v>1</v>
      </c>
      <c r="FM238">
        <v>0</v>
      </c>
      <c r="FN238">
        <v>0</v>
      </c>
      <c r="FO238">
        <v>0</v>
      </c>
      <c r="FP238">
        <v>1</v>
      </c>
      <c r="FQ238">
        <v>0</v>
      </c>
      <c r="FR238">
        <v>0</v>
      </c>
      <c r="FS238">
        <v>0</v>
      </c>
      <c r="FT238">
        <v>0</v>
      </c>
      <c r="FU238">
        <v>1</v>
      </c>
      <c r="FV238">
        <v>0</v>
      </c>
      <c r="FW238">
        <v>0</v>
      </c>
      <c r="FX238">
        <v>1</v>
      </c>
      <c r="FY238">
        <v>0</v>
      </c>
      <c r="FZ238">
        <v>0</v>
      </c>
      <c r="GA238">
        <v>1</v>
      </c>
      <c r="GB238">
        <v>1</v>
      </c>
      <c r="GC238">
        <v>0</v>
      </c>
      <c r="GD238">
        <v>0</v>
      </c>
      <c r="GE238">
        <v>0</v>
      </c>
      <c r="GF238">
        <v>0</v>
      </c>
      <c r="GG238">
        <v>0</v>
      </c>
      <c r="GH238">
        <v>0</v>
      </c>
      <c r="GI238">
        <v>0</v>
      </c>
      <c r="GJ238">
        <v>0</v>
      </c>
      <c r="GK238">
        <v>0</v>
      </c>
      <c r="GL238">
        <v>0</v>
      </c>
      <c r="GM238">
        <v>0</v>
      </c>
      <c r="GN238">
        <v>1</v>
      </c>
      <c r="GO238">
        <v>0</v>
      </c>
      <c r="GP238">
        <v>0</v>
      </c>
      <c r="GQ238">
        <v>0</v>
      </c>
      <c r="GR238">
        <v>0</v>
      </c>
      <c r="GS238">
        <v>0</v>
      </c>
      <c r="GT238">
        <v>0</v>
      </c>
      <c r="GU238">
        <v>0</v>
      </c>
      <c r="GV238">
        <v>0</v>
      </c>
      <c r="GW238">
        <v>0</v>
      </c>
      <c r="GX238">
        <v>0</v>
      </c>
      <c r="GY238">
        <v>0</v>
      </c>
      <c r="GZ238">
        <v>0</v>
      </c>
      <c r="HA238">
        <v>0</v>
      </c>
      <c r="HB238">
        <v>0</v>
      </c>
      <c r="HC238" t="s">
        <v>222</v>
      </c>
      <c r="HD238" t="s">
        <v>222</v>
      </c>
      <c r="HE238" t="s">
        <v>222</v>
      </c>
      <c r="HF238" t="s">
        <v>222</v>
      </c>
      <c r="HG238" t="s">
        <v>222</v>
      </c>
      <c r="HH238" t="s">
        <v>222</v>
      </c>
      <c r="HI238" t="s">
        <v>222</v>
      </c>
      <c r="HJ238" t="s">
        <v>222</v>
      </c>
      <c r="HK238" t="s">
        <v>222</v>
      </c>
      <c r="HL238" t="s">
        <v>222</v>
      </c>
      <c r="HM238" t="s">
        <v>222</v>
      </c>
      <c r="HN238" t="s">
        <v>222</v>
      </c>
    </row>
    <row r="239" spans="1:222" x14ac:dyDescent="0.35">
      <c r="A239" t="s">
        <v>262</v>
      </c>
      <c r="B239" s="1">
        <v>43688</v>
      </c>
      <c r="C239" s="1">
        <v>43830</v>
      </c>
      <c r="D239">
        <v>1</v>
      </c>
      <c r="E239">
        <v>3</v>
      </c>
      <c r="F239">
        <v>0</v>
      </c>
      <c r="G239" t="s">
        <v>222</v>
      </c>
      <c r="H239" t="s">
        <v>222</v>
      </c>
      <c r="I239" t="s">
        <v>222</v>
      </c>
      <c r="J239" t="s">
        <v>222</v>
      </c>
      <c r="K239" t="s">
        <v>222</v>
      </c>
      <c r="L239" t="s">
        <v>222</v>
      </c>
      <c r="M239" t="s">
        <v>222</v>
      </c>
      <c r="N239" t="s">
        <v>222</v>
      </c>
      <c r="O239" t="s">
        <v>222</v>
      </c>
      <c r="P239" t="s">
        <v>222</v>
      </c>
      <c r="Q239" t="s">
        <v>222</v>
      </c>
      <c r="R239" t="s">
        <v>222</v>
      </c>
      <c r="S239" t="s">
        <v>222</v>
      </c>
      <c r="T239" t="s">
        <v>222</v>
      </c>
      <c r="U239" t="s">
        <v>222</v>
      </c>
      <c r="V239" t="s">
        <v>222</v>
      </c>
      <c r="W239" t="s">
        <v>222</v>
      </c>
      <c r="X239" t="s">
        <v>222</v>
      </c>
      <c r="Y239" t="s">
        <v>222</v>
      </c>
      <c r="Z239" t="s">
        <v>222</v>
      </c>
      <c r="AA239" t="s">
        <v>222</v>
      </c>
      <c r="AB239" t="s">
        <v>222</v>
      </c>
      <c r="AC239" t="s">
        <v>222</v>
      </c>
      <c r="AD239" t="s">
        <v>222</v>
      </c>
      <c r="AE239" t="s">
        <v>222</v>
      </c>
      <c r="AF239" t="s">
        <v>222</v>
      </c>
      <c r="AG239" t="s">
        <v>222</v>
      </c>
      <c r="AH239" t="s">
        <v>222</v>
      </c>
      <c r="AI239" t="s">
        <v>222</v>
      </c>
      <c r="AJ239" t="s">
        <v>222</v>
      </c>
      <c r="AK239" t="s">
        <v>222</v>
      </c>
      <c r="AL239" t="s">
        <v>222</v>
      </c>
      <c r="AM239" t="s">
        <v>222</v>
      </c>
      <c r="AN239" t="s">
        <v>222</v>
      </c>
      <c r="AO239" t="s">
        <v>222</v>
      </c>
      <c r="AP239" t="s">
        <v>222</v>
      </c>
      <c r="AQ239" t="s">
        <v>222</v>
      </c>
      <c r="AR239" t="s">
        <v>222</v>
      </c>
      <c r="AS239" t="s">
        <v>222</v>
      </c>
      <c r="AT239" t="s">
        <v>222</v>
      </c>
      <c r="AU239" t="s">
        <v>222</v>
      </c>
      <c r="AV239" t="s">
        <v>222</v>
      </c>
      <c r="AW239" t="s">
        <v>222</v>
      </c>
      <c r="AX239" t="s">
        <v>222</v>
      </c>
      <c r="AY239" t="s">
        <v>222</v>
      </c>
      <c r="AZ239" t="s">
        <v>222</v>
      </c>
      <c r="BA239" t="s">
        <v>222</v>
      </c>
      <c r="BB239" t="s">
        <v>222</v>
      </c>
      <c r="BC239" t="s">
        <v>222</v>
      </c>
      <c r="BD239" t="s">
        <v>222</v>
      </c>
      <c r="BE239" t="s">
        <v>222</v>
      </c>
      <c r="BF239" t="s">
        <v>222</v>
      </c>
      <c r="BG239" t="s">
        <v>222</v>
      </c>
      <c r="BH239" t="s">
        <v>222</v>
      </c>
      <c r="BI239" t="s">
        <v>222</v>
      </c>
      <c r="BJ239" t="s">
        <v>222</v>
      </c>
      <c r="BK239" t="s">
        <v>222</v>
      </c>
      <c r="BL239" t="s">
        <v>222</v>
      </c>
      <c r="BM239" t="s">
        <v>222</v>
      </c>
      <c r="BN239" t="s">
        <v>222</v>
      </c>
      <c r="BO239" t="s">
        <v>222</v>
      </c>
      <c r="BP239" t="s">
        <v>222</v>
      </c>
      <c r="BQ239" t="s">
        <v>222</v>
      </c>
      <c r="BR239" t="s">
        <v>222</v>
      </c>
      <c r="BS239" t="s">
        <v>222</v>
      </c>
      <c r="BT239" t="s">
        <v>222</v>
      </c>
      <c r="BU239" t="s">
        <v>222</v>
      </c>
      <c r="BV239" t="s">
        <v>222</v>
      </c>
      <c r="BW239" t="s">
        <v>222</v>
      </c>
      <c r="BX239" t="s">
        <v>222</v>
      </c>
      <c r="BY239" t="s">
        <v>222</v>
      </c>
      <c r="BZ239" t="s">
        <v>222</v>
      </c>
      <c r="CA239" t="s">
        <v>222</v>
      </c>
      <c r="CB239" t="s">
        <v>222</v>
      </c>
      <c r="CC239" t="s">
        <v>222</v>
      </c>
      <c r="CD239" t="s">
        <v>222</v>
      </c>
      <c r="CE239" t="s">
        <v>222</v>
      </c>
      <c r="CF239" t="s">
        <v>222</v>
      </c>
      <c r="CG239" t="s">
        <v>222</v>
      </c>
      <c r="CH239" t="s">
        <v>222</v>
      </c>
      <c r="CI239" t="s">
        <v>222</v>
      </c>
      <c r="CJ239" t="s">
        <v>222</v>
      </c>
      <c r="CK239" t="s">
        <v>222</v>
      </c>
      <c r="CL239" t="s">
        <v>222</v>
      </c>
      <c r="CM239" t="s">
        <v>222</v>
      </c>
      <c r="CN239" t="s">
        <v>222</v>
      </c>
      <c r="CO239" t="s">
        <v>222</v>
      </c>
      <c r="CP239" t="s">
        <v>222</v>
      </c>
      <c r="CQ239" t="s">
        <v>222</v>
      </c>
      <c r="CR239" t="s">
        <v>222</v>
      </c>
      <c r="CS239" t="s">
        <v>222</v>
      </c>
      <c r="CT239" t="s">
        <v>222</v>
      </c>
      <c r="CU239" t="s">
        <v>222</v>
      </c>
      <c r="CV239" t="s">
        <v>222</v>
      </c>
      <c r="CW239" t="s">
        <v>222</v>
      </c>
      <c r="CX239" t="s">
        <v>222</v>
      </c>
      <c r="CY239" t="s">
        <v>222</v>
      </c>
      <c r="CZ239" t="s">
        <v>222</v>
      </c>
      <c r="DA239" t="s">
        <v>222</v>
      </c>
      <c r="DB239" t="s">
        <v>222</v>
      </c>
      <c r="DC239" t="s">
        <v>222</v>
      </c>
      <c r="DD239" t="s">
        <v>222</v>
      </c>
      <c r="DE239">
        <v>1</v>
      </c>
      <c r="DF239">
        <v>1</v>
      </c>
      <c r="DG239">
        <v>1</v>
      </c>
      <c r="DH239">
        <v>1</v>
      </c>
      <c r="DI239">
        <v>1</v>
      </c>
      <c r="DJ239">
        <v>1</v>
      </c>
      <c r="DK239">
        <v>1</v>
      </c>
      <c r="DL239">
        <v>0</v>
      </c>
      <c r="DM239">
        <v>0</v>
      </c>
      <c r="DN239">
        <v>0</v>
      </c>
      <c r="DO239">
        <v>0</v>
      </c>
      <c r="DP239">
        <v>0</v>
      </c>
      <c r="DQ239">
        <v>0</v>
      </c>
      <c r="DR239">
        <v>0</v>
      </c>
      <c r="DS239">
        <v>0</v>
      </c>
      <c r="DT239">
        <v>1</v>
      </c>
      <c r="DU239">
        <v>0</v>
      </c>
      <c r="DV239">
        <v>0</v>
      </c>
      <c r="DW239">
        <v>0</v>
      </c>
      <c r="DX239">
        <v>0</v>
      </c>
      <c r="DY239">
        <v>0</v>
      </c>
      <c r="DZ239">
        <v>1</v>
      </c>
      <c r="EA239">
        <v>1</v>
      </c>
      <c r="EB239">
        <v>1</v>
      </c>
      <c r="EC239">
        <v>1</v>
      </c>
      <c r="ED239">
        <v>1</v>
      </c>
      <c r="EE239">
        <v>1</v>
      </c>
      <c r="EF239">
        <v>1</v>
      </c>
      <c r="EG239">
        <v>1</v>
      </c>
      <c r="EH239">
        <v>1</v>
      </c>
      <c r="EI239">
        <v>1</v>
      </c>
      <c r="EJ239">
        <v>0</v>
      </c>
      <c r="EK239">
        <v>0</v>
      </c>
      <c r="EL239">
        <v>0</v>
      </c>
      <c r="EM239">
        <v>0</v>
      </c>
      <c r="EN239">
        <v>0</v>
      </c>
      <c r="EO239">
        <v>1</v>
      </c>
      <c r="EP239">
        <v>0</v>
      </c>
      <c r="EQ239">
        <v>1</v>
      </c>
      <c r="ER239">
        <v>0</v>
      </c>
      <c r="ES239">
        <v>0</v>
      </c>
      <c r="ET239">
        <v>1</v>
      </c>
      <c r="EU239">
        <v>0</v>
      </c>
      <c r="EV239">
        <v>0</v>
      </c>
      <c r="EW239">
        <v>1</v>
      </c>
      <c r="EX239">
        <v>1</v>
      </c>
      <c r="EY239">
        <v>0</v>
      </c>
      <c r="EZ239">
        <v>0</v>
      </c>
      <c r="FA239">
        <v>1</v>
      </c>
      <c r="FB239">
        <v>0</v>
      </c>
      <c r="FC239">
        <v>1</v>
      </c>
      <c r="FD239">
        <v>1</v>
      </c>
      <c r="FE239">
        <v>0</v>
      </c>
      <c r="FF239">
        <v>1</v>
      </c>
      <c r="FG239">
        <v>0</v>
      </c>
      <c r="FH239">
        <v>0</v>
      </c>
      <c r="FI239">
        <v>0</v>
      </c>
      <c r="FJ239">
        <v>0</v>
      </c>
      <c r="FK239">
        <v>0</v>
      </c>
      <c r="FL239">
        <v>1</v>
      </c>
      <c r="FM239">
        <v>0</v>
      </c>
      <c r="FN239">
        <v>0</v>
      </c>
      <c r="FO239">
        <v>0</v>
      </c>
      <c r="FP239">
        <v>1</v>
      </c>
      <c r="FQ239">
        <v>0</v>
      </c>
      <c r="FR239">
        <v>0</v>
      </c>
      <c r="FS239">
        <v>0</v>
      </c>
      <c r="FT239">
        <v>0</v>
      </c>
      <c r="FU239">
        <v>1</v>
      </c>
      <c r="FV239">
        <v>0</v>
      </c>
      <c r="FW239">
        <v>0</v>
      </c>
      <c r="FX239">
        <v>1</v>
      </c>
      <c r="FY239">
        <v>0</v>
      </c>
      <c r="FZ239">
        <v>0</v>
      </c>
      <c r="GA239">
        <v>1</v>
      </c>
      <c r="GB239">
        <v>1</v>
      </c>
      <c r="GC239">
        <v>0</v>
      </c>
      <c r="GD239">
        <v>0</v>
      </c>
      <c r="GE239">
        <v>0</v>
      </c>
      <c r="GF239">
        <v>0</v>
      </c>
      <c r="GG239">
        <v>0</v>
      </c>
      <c r="GH239">
        <v>0</v>
      </c>
      <c r="GI239">
        <v>0</v>
      </c>
      <c r="GJ239">
        <v>0</v>
      </c>
      <c r="GK239">
        <v>0</v>
      </c>
      <c r="GL239">
        <v>0</v>
      </c>
      <c r="GM239">
        <v>0</v>
      </c>
      <c r="GN239">
        <v>1</v>
      </c>
      <c r="GO239">
        <v>0</v>
      </c>
      <c r="GP239">
        <v>0</v>
      </c>
      <c r="GQ239">
        <v>0</v>
      </c>
      <c r="GR239">
        <v>0</v>
      </c>
      <c r="GS239">
        <v>0</v>
      </c>
      <c r="GT239">
        <v>0</v>
      </c>
      <c r="GU239">
        <v>0</v>
      </c>
      <c r="GV239">
        <v>0</v>
      </c>
      <c r="GW239">
        <v>0</v>
      </c>
      <c r="GX239">
        <v>0</v>
      </c>
      <c r="GY239">
        <v>0</v>
      </c>
      <c r="GZ239">
        <v>0</v>
      </c>
      <c r="HA239">
        <v>0</v>
      </c>
      <c r="HB239">
        <v>0</v>
      </c>
      <c r="HC239" t="s">
        <v>222</v>
      </c>
      <c r="HD239" t="s">
        <v>222</v>
      </c>
      <c r="HE239" t="s">
        <v>222</v>
      </c>
      <c r="HF239" t="s">
        <v>222</v>
      </c>
      <c r="HG239" t="s">
        <v>222</v>
      </c>
      <c r="HH239" t="s">
        <v>222</v>
      </c>
      <c r="HI239" t="s">
        <v>222</v>
      </c>
      <c r="HJ239" t="s">
        <v>222</v>
      </c>
      <c r="HK239" t="s">
        <v>222</v>
      </c>
      <c r="HL239" t="s">
        <v>222</v>
      </c>
      <c r="HM239" t="s">
        <v>222</v>
      </c>
      <c r="HN239" t="s">
        <v>222</v>
      </c>
    </row>
    <row r="240" spans="1:222" x14ac:dyDescent="0.35">
      <c r="A240" t="s">
        <v>263</v>
      </c>
      <c r="B240" s="1">
        <v>41640</v>
      </c>
      <c r="C240" s="1">
        <v>42662</v>
      </c>
      <c r="D240">
        <v>3</v>
      </c>
      <c r="E240" t="s">
        <v>222</v>
      </c>
      <c r="F240" t="s">
        <v>222</v>
      </c>
      <c r="G240" t="s">
        <v>222</v>
      </c>
      <c r="H240" t="s">
        <v>222</v>
      </c>
      <c r="I240" t="s">
        <v>222</v>
      </c>
      <c r="J240" t="s">
        <v>222</v>
      </c>
      <c r="K240" t="s">
        <v>222</v>
      </c>
      <c r="L240" t="s">
        <v>222</v>
      </c>
      <c r="M240" t="s">
        <v>222</v>
      </c>
      <c r="N240" t="s">
        <v>222</v>
      </c>
      <c r="O240" t="s">
        <v>222</v>
      </c>
      <c r="P240" t="s">
        <v>222</v>
      </c>
      <c r="Q240" t="s">
        <v>222</v>
      </c>
      <c r="R240" t="s">
        <v>222</v>
      </c>
      <c r="S240" t="s">
        <v>222</v>
      </c>
      <c r="T240" t="s">
        <v>222</v>
      </c>
      <c r="U240" t="s">
        <v>222</v>
      </c>
      <c r="V240" t="s">
        <v>222</v>
      </c>
      <c r="W240" t="s">
        <v>222</v>
      </c>
      <c r="X240" t="s">
        <v>222</v>
      </c>
      <c r="Y240" t="s">
        <v>222</v>
      </c>
      <c r="Z240" t="s">
        <v>222</v>
      </c>
      <c r="AA240" t="s">
        <v>222</v>
      </c>
      <c r="AB240" t="s">
        <v>222</v>
      </c>
      <c r="AC240" t="s">
        <v>222</v>
      </c>
      <c r="AD240" t="s">
        <v>222</v>
      </c>
      <c r="AE240" t="s">
        <v>222</v>
      </c>
      <c r="AF240" t="s">
        <v>222</v>
      </c>
      <c r="AG240" t="s">
        <v>222</v>
      </c>
      <c r="AH240" t="s">
        <v>222</v>
      </c>
      <c r="AI240" t="s">
        <v>222</v>
      </c>
      <c r="AJ240" t="s">
        <v>222</v>
      </c>
      <c r="AK240" t="s">
        <v>222</v>
      </c>
      <c r="AL240" t="s">
        <v>222</v>
      </c>
      <c r="AM240" t="s">
        <v>222</v>
      </c>
      <c r="AN240" t="s">
        <v>222</v>
      </c>
      <c r="AO240" t="s">
        <v>222</v>
      </c>
      <c r="AP240" t="s">
        <v>222</v>
      </c>
      <c r="AQ240" t="s">
        <v>222</v>
      </c>
      <c r="AR240" t="s">
        <v>222</v>
      </c>
      <c r="AS240" t="s">
        <v>222</v>
      </c>
      <c r="AT240" t="s">
        <v>222</v>
      </c>
      <c r="AU240" t="s">
        <v>222</v>
      </c>
      <c r="AV240" t="s">
        <v>222</v>
      </c>
      <c r="AW240" t="s">
        <v>222</v>
      </c>
      <c r="AX240" t="s">
        <v>222</v>
      </c>
      <c r="AY240" t="s">
        <v>222</v>
      </c>
      <c r="AZ240" t="s">
        <v>222</v>
      </c>
      <c r="BA240" t="s">
        <v>222</v>
      </c>
      <c r="BB240" t="s">
        <v>222</v>
      </c>
      <c r="BC240" t="s">
        <v>222</v>
      </c>
      <c r="BD240" t="s">
        <v>222</v>
      </c>
      <c r="BE240" t="s">
        <v>222</v>
      </c>
      <c r="BF240" t="s">
        <v>222</v>
      </c>
      <c r="BG240" t="s">
        <v>222</v>
      </c>
      <c r="BH240" t="s">
        <v>222</v>
      </c>
      <c r="BI240" t="s">
        <v>222</v>
      </c>
      <c r="BJ240" t="s">
        <v>222</v>
      </c>
      <c r="BK240" t="s">
        <v>222</v>
      </c>
      <c r="BL240" t="s">
        <v>222</v>
      </c>
      <c r="BM240" t="s">
        <v>222</v>
      </c>
      <c r="BN240" t="s">
        <v>222</v>
      </c>
      <c r="BO240" t="s">
        <v>222</v>
      </c>
      <c r="BP240" t="s">
        <v>222</v>
      </c>
      <c r="BQ240" t="s">
        <v>222</v>
      </c>
      <c r="BR240" t="s">
        <v>222</v>
      </c>
      <c r="BS240" t="s">
        <v>222</v>
      </c>
      <c r="BT240" t="s">
        <v>222</v>
      </c>
      <c r="BU240" t="s">
        <v>222</v>
      </c>
      <c r="BV240" t="s">
        <v>222</v>
      </c>
      <c r="BW240" t="s">
        <v>222</v>
      </c>
      <c r="BX240" t="s">
        <v>222</v>
      </c>
      <c r="BY240" t="s">
        <v>222</v>
      </c>
      <c r="BZ240" t="s">
        <v>222</v>
      </c>
      <c r="CA240" t="s">
        <v>222</v>
      </c>
      <c r="CB240" t="s">
        <v>222</v>
      </c>
      <c r="CC240" t="s">
        <v>222</v>
      </c>
      <c r="CD240" t="s">
        <v>222</v>
      </c>
      <c r="CE240" t="s">
        <v>222</v>
      </c>
      <c r="CF240" t="s">
        <v>222</v>
      </c>
      <c r="CG240" t="s">
        <v>222</v>
      </c>
      <c r="CH240" t="s">
        <v>222</v>
      </c>
      <c r="CI240" t="s">
        <v>222</v>
      </c>
      <c r="CJ240" t="s">
        <v>222</v>
      </c>
      <c r="CK240" t="s">
        <v>222</v>
      </c>
      <c r="CL240" t="s">
        <v>222</v>
      </c>
      <c r="CM240" t="s">
        <v>222</v>
      </c>
      <c r="CN240" t="s">
        <v>222</v>
      </c>
      <c r="CO240" t="s">
        <v>222</v>
      </c>
      <c r="CP240" t="s">
        <v>222</v>
      </c>
      <c r="CQ240" t="s">
        <v>222</v>
      </c>
      <c r="CR240" t="s">
        <v>222</v>
      </c>
      <c r="CS240" t="s">
        <v>222</v>
      </c>
      <c r="CT240" t="s">
        <v>222</v>
      </c>
      <c r="CU240" t="s">
        <v>222</v>
      </c>
      <c r="CV240" t="s">
        <v>222</v>
      </c>
      <c r="CW240" t="s">
        <v>222</v>
      </c>
      <c r="CX240" t="s">
        <v>222</v>
      </c>
      <c r="CY240" t="s">
        <v>222</v>
      </c>
      <c r="CZ240" t="s">
        <v>222</v>
      </c>
      <c r="DA240" t="s">
        <v>222</v>
      </c>
      <c r="DB240" t="s">
        <v>222</v>
      </c>
      <c r="DC240" t="s">
        <v>222</v>
      </c>
      <c r="DD240" t="s">
        <v>222</v>
      </c>
      <c r="DE240" t="s">
        <v>222</v>
      </c>
      <c r="DF240" t="s">
        <v>222</v>
      </c>
      <c r="DG240" t="s">
        <v>222</v>
      </c>
      <c r="DH240" t="s">
        <v>222</v>
      </c>
      <c r="DI240" t="s">
        <v>222</v>
      </c>
      <c r="DJ240" t="s">
        <v>222</v>
      </c>
      <c r="DK240" t="s">
        <v>222</v>
      </c>
      <c r="DL240" t="s">
        <v>222</v>
      </c>
      <c r="DM240" t="s">
        <v>222</v>
      </c>
      <c r="DN240" t="s">
        <v>222</v>
      </c>
      <c r="DO240" t="s">
        <v>222</v>
      </c>
      <c r="DP240" t="s">
        <v>222</v>
      </c>
      <c r="DQ240" t="s">
        <v>222</v>
      </c>
      <c r="DR240" t="s">
        <v>222</v>
      </c>
      <c r="DS240" t="s">
        <v>222</v>
      </c>
      <c r="DT240" t="s">
        <v>222</v>
      </c>
      <c r="DU240" t="s">
        <v>222</v>
      </c>
      <c r="DV240" t="s">
        <v>222</v>
      </c>
      <c r="DW240" t="s">
        <v>222</v>
      </c>
      <c r="DX240" t="s">
        <v>222</v>
      </c>
      <c r="DY240" t="s">
        <v>222</v>
      </c>
      <c r="DZ240" t="s">
        <v>222</v>
      </c>
      <c r="EA240" t="s">
        <v>222</v>
      </c>
      <c r="EB240" t="s">
        <v>222</v>
      </c>
      <c r="EC240" t="s">
        <v>222</v>
      </c>
      <c r="ED240" t="s">
        <v>222</v>
      </c>
      <c r="EE240" t="s">
        <v>222</v>
      </c>
      <c r="EF240" t="s">
        <v>222</v>
      </c>
      <c r="EG240" t="s">
        <v>222</v>
      </c>
      <c r="EH240" t="s">
        <v>222</v>
      </c>
      <c r="EI240" t="s">
        <v>222</v>
      </c>
      <c r="EJ240" t="s">
        <v>222</v>
      </c>
      <c r="EK240" t="s">
        <v>222</v>
      </c>
      <c r="EL240" t="s">
        <v>222</v>
      </c>
      <c r="EM240" t="s">
        <v>222</v>
      </c>
      <c r="EN240" t="s">
        <v>222</v>
      </c>
      <c r="EO240" t="s">
        <v>222</v>
      </c>
      <c r="EP240" t="s">
        <v>222</v>
      </c>
      <c r="EQ240" t="s">
        <v>222</v>
      </c>
      <c r="ER240" t="s">
        <v>222</v>
      </c>
      <c r="ES240" t="s">
        <v>222</v>
      </c>
      <c r="ET240" t="s">
        <v>222</v>
      </c>
      <c r="EU240" t="s">
        <v>222</v>
      </c>
      <c r="EV240" t="s">
        <v>222</v>
      </c>
      <c r="EW240" t="s">
        <v>222</v>
      </c>
      <c r="EX240" t="s">
        <v>222</v>
      </c>
      <c r="EY240" t="s">
        <v>222</v>
      </c>
      <c r="EZ240" t="s">
        <v>222</v>
      </c>
      <c r="FA240" t="s">
        <v>222</v>
      </c>
      <c r="FB240" t="s">
        <v>222</v>
      </c>
      <c r="FC240" t="s">
        <v>222</v>
      </c>
      <c r="FD240" t="s">
        <v>222</v>
      </c>
      <c r="FE240" t="s">
        <v>222</v>
      </c>
      <c r="FF240" t="s">
        <v>222</v>
      </c>
      <c r="FG240" t="s">
        <v>222</v>
      </c>
      <c r="FH240" t="s">
        <v>222</v>
      </c>
      <c r="FI240" t="s">
        <v>222</v>
      </c>
      <c r="FJ240" t="s">
        <v>222</v>
      </c>
      <c r="FK240" t="s">
        <v>222</v>
      </c>
      <c r="FL240" t="s">
        <v>222</v>
      </c>
      <c r="FM240" t="s">
        <v>222</v>
      </c>
      <c r="FN240" t="s">
        <v>222</v>
      </c>
      <c r="FO240" t="s">
        <v>222</v>
      </c>
      <c r="FP240" t="s">
        <v>222</v>
      </c>
      <c r="FQ240" t="s">
        <v>222</v>
      </c>
      <c r="FR240" t="s">
        <v>222</v>
      </c>
      <c r="FS240" t="s">
        <v>222</v>
      </c>
      <c r="FT240" t="s">
        <v>222</v>
      </c>
      <c r="FU240" t="s">
        <v>222</v>
      </c>
      <c r="FV240" t="s">
        <v>222</v>
      </c>
      <c r="FW240" t="s">
        <v>222</v>
      </c>
      <c r="FX240" t="s">
        <v>222</v>
      </c>
      <c r="FY240" t="s">
        <v>222</v>
      </c>
      <c r="FZ240" t="s">
        <v>222</v>
      </c>
      <c r="GA240" t="s">
        <v>222</v>
      </c>
      <c r="GB240" t="s">
        <v>222</v>
      </c>
      <c r="GC240" t="s">
        <v>222</v>
      </c>
      <c r="GD240" t="s">
        <v>222</v>
      </c>
      <c r="GE240" t="s">
        <v>222</v>
      </c>
      <c r="GF240" t="s">
        <v>222</v>
      </c>
      <c r="GG240" t="s">
        <v>222</v>
      </c>
      <c r="GH240" t="s">
        <v>222</v>
      </c>
      <c r="GI240" t="s">
        <v>222</v>
      </c>
      <c r="GJ240" t="s">
        <v>222</v>
      </c>
      <c r="GK240" t="s">
        <v>222</v>
      </c>
      <c r="GL240" t="s">
        <v>222</v>
      </c>
      <c r="GM240" t="s">
        <v>222</v>
      </c>
      <c r="GN240" t="s">
        <v>222</v>
      </c>
      <c r="GO240" t="s">
        <v>222</v>
      </c>
      <c r="GP240" t="s">
        <v>222</v>
      </c>
      <c r="GQ240" t="s">
        <v>222</v>
      </c>
      <c r="GR240" t="s">
        <v>222</v>
      </c>
      <c r="GS240" t="s">
        <v>222</v>
      </c>
      <c r="GT240" t="s">
        <v>222</v>
      </c>
      <c r="GU240" t="s">
        <v>222</v>
      </c>
      <c r="GV240" t="s">
        <v>222</v>
      </c>
      <c r="GW240" t="s">
        <v>222</v>
      </c>
      <c r="GX240" t="s">
        <v>222</v>
      </c>
      <c r="GY240" t="s">
        <v>222</v>
      </c>
      <c r="GZ240" t="s">
        <v>222</v>
      </c>
      <c r="HA240" t="s">
        <v>222</v>
      </c>
      <c r="HB240" t="s">
        <v>222</v>
      </c>
      <c r="HC240" t="s">
        <v>222</v>
      </c>
      <c r="HD240" t="s">
        <v>222</v>
      </c>
      <c r="HE240" t="s">
        <v>222</v>
      </c>
      <c r="HF240" t="s">
        <v>222</v>
      </c>
      <c r="HG240" t="s">
        <v>222</v>
      </c>
      <c r="HH240" t="s">
        <v>222</v>
      </c>
      <c r="HI240" t="s">
        <v>222</v>
      </c>
      <c r="HJ240" t="s">
        <v>222</v>
      </c>
      <c r="HK240" t="s">
        <v>222</v>
      </c>
      <c r="HL240" t="s">
        <v>222</v>
      </c>
      <c r="HM240" t="s">
        <v>222</v>
      </c>
      <c r="HN240" t="s">
        <v>222</v>
      </c>
    </row>
    <row r="241" spans="1:222" x14ac:dyDescent="0.35">
      <c r="A241" t="s">
        <v>263</v>
      </c>
      <c r="B241" s="1">
        <v>42663</v>
      </c>
      <c r="C241" s="1">
        <v>43310</v>
      </c>
      <c r="D241">
        <v>2</v>
      </c>
      <c r="E241">
        <v>1</v>
      </c>
      <c r="F241">
        <v>1</v>
      </c>
      <c r="G241">
        <v>1</v>
      </c>
      <c r="H241">
        <v>0</v>
      </c>
      <c r="I241">
        <v>0</v>
      </c>
      <c r="J241">
        <v>0</v>
      </c>
      <c r="K241">
        <v>0</v>
      </c>
      <c r="L241">
        <v>0</v>
      </c>
      <c r="M241">
        <v>0</v>
      </c>
      <c r="N241">
        <v>0</v>
      </c>
      <c r="O241">
        <v>0</v>
      </c>
      <c r="P241">
        <v>0</v>
      </c>
      <c r="Q241">
        <v>0</v>
      </c>
      <c r="R241">
        <v>0</v>
      </c>
      <c r="S241">
        <v>1</v>
      </c>
      <c r="T241">
        <v>0</v>
      </c>
      <c r="U241">
        <v>0</v>
      </c>
      <c r="V241">
        <v>0</v>
      </c>
      <c r="W241">
        <v>0</v>
      </c>
      <c r="X241">
        <v>0</v>
      </c>
      <c r="Y241">
        <v>0</v>
      </c>
      <c r="Z241">
        <v>0</v>
      </c>
      <c r="AA241">
        <v>0</v>
      </c>
      <c r="AB241">
        <v>0</v>
      </c>
      <c r="AC241">
        <v>1</v>
      </c>
      <c r="AD241">
        <v>0</v>
      </c>
      <c r="AE241">
        <v>0</v>
      </c>
      <c r="AF241">
        <v>0</v>
      </c>
      <c r="AG241">
        <v>0</v>
      </c>
      <c r="AH241">
        <v>0</v>
      </c>
      <c r="AI241">
        <v>0</v>
      </c>
      <c r="AJ241">
        <v>0</v>
      </c>
      <c r="AK241">
        <v>0</v>
      </c>
      <c r="AL241">
        <v>0</v>
      </c>
      <c r="AM241">
        <v>0</v>
      </c>
      <c r="AN241">
        <v>0</v>
      </c>
      <c r="AO241">
        <v>0</v>
      </c>
      <c r="AP241">
        <v>0</v>
      </c>
      <c r="AQ241">
        <v>0</v>
      </c>
      <c r="AR241">
        <v>0</v>
      </c>
      <c r="AS241">
        <v>0</v>
      </c>
      <c r="AT241">
        <v>1</v>
      </c>
      <c r="AU241">
        <v>1</v>
      </c>
      <c r="AV241">
        <v>0</v>
      </c>
      <c r="AW241">
        <v>0</v>
      </c>
      <c r="AX241">
        <v>0</v>
      </c>
      <c r="AY241">
        <v>0</v>
      </c>
      <c r="AZ241">
        <v>0</v>
      </c>
      <c r="BA241">
        <v>0</v>
      </c>
      <c r="BB241">
        <v>0</v>
      </c>
      <c r="BC241">
        <v>1</v>
      </c>
      <c r="BD241">
        <v>1</v>
      </c>
      <c r="BE241">
        <v>1</v>
      </c>
      <c r="BF241">
        <v>1</v>
      </c>
      <c r="BG241">
        <v>1</v>
      </c>
      <c r="BH241">
        <v>0</v>
      </c>
      <c r="BI241">
        <v>0</v>
      </c>
      <c r="BJ241">
        <v>0</v>
      </c>
      <c r="BK241">
        <v>0</v>
      </c>
      <c r="BL241">
        <v>1</v>
      </c>
      <c r="BM241">
        <v>0</v>
      </c>
      <c r="BN241">
        <v>0</v>
      </c>
      <c r="BO241">
        <v>1</v>
      </c>
      <c r="BP241">
        <v>0</v>
      </c>
      <c r="BQ241">
        <v>0</v>
      </c>
      <c r="BR241">
        <v>0</v>
      </c>
      <c r="BS241">
        <v>0</v>
      </c>
      <c r="BT241">
        <v>0</v>
      </c>
      <c r="BU241">
        <v>0</v>
      </c>
      <c r="BV241">
        <v>0</v>
      </c>
      <c r="BW241">
        <v>0</v>
      </c>
      <c r="BX241">
        <v>1</v>
      </c>
      <c r="BY241">
        <v>0</v>
      </c>
      <c r="BZ241">
        <v>0</v>
      </c>
      <c r="CA241">
        <v>0</v>
      </c>
      <c r="CB241">
        <v>0</v>
      </c>
      <c r="CC241">
        <v>0</v>
      </c>
      <c r="CD241">
        <v>1</v>
      </c>
      <c r="CE241">
        <v>0</v>
      </c>
      <c r="CF241">
        <v>0</v>
      </c>
      <c r="CG241">
        <v>0</v>
      </c>
      <c r="CH241">
        <v>0</v>
      </c>
      <c r="CI241">
        <v>0</v>
      </c>
      <c r="CJ241">
        <v>0</v>
      </c>
      <c r="CK241">
        <v>0</v>
      </c>
      <c r="CL241">
        <v>0</v>
      </c>
      <c r="CM241">
        <v>0</v>
      </c>
      <c r="CN241">
        <v>0</v>
      </c>
      <c r="CO241">
        <v>0</v>
      </c>
      <c r="CP241">
        <v>0</v>
      </c>
      <c r="CQ241">
        <v>0</v>
      </c>
      <c r="CR241">
        <v>0</v>
      </c>
      <c r="CS241">
        <v>0</v>
      </c>
      <c r="CT241" t="s">
        <v>222</v>
      </c>
      <c r="CU241" t="s">
        <v>222</v>
      </c>
      <c r="CV241" t="s">
        <v>222</v>
      </c>
      <c r="CW241" t="s">
        <v>222</v>
      </c>
      <c r="CX241" t="s">
        <v>222</v>
      </c>
      <c r="CY241" t="s">
        <v>222</v>
      </c>
      <c r="CZ241" t="s">
        <v>222</v>
      </c>
      <c r="DA241" t="s">
        <v>222</v>
      </c>
      <c r="DB241" t="s">
        <v>222</v>
      </c>
      <c r="DC241" t="s">
        <v>222</v>
      </c>
      <c r="DD241" t="s">
        <v>222</v>
      </c>
      <c r="DE241">
        <v>1</v>
      </c>
      <c r="DF241">
        <v>1</v>
      </c>
      <c r="DG241">
        <v>0</v>
      </c>
      <c r="DH241">
        <v>0</v>
      </c>
      <c r="DI241">
        <v>0</v>
      </c>
      <c r="DJ241">
        <v>0</v>
      </c>
      <c r="DK241">
        <v>0</v>
      </c>
      <c r="DL241">
        <v>0</v>
      </c>
      <c r="DM241">
        <v>0</v>
      </c>
      <c r="DN241">
        <v>0</v>
      </c>
      <c r="DO241">
        <v>0</v>
      </c>
      <c r="DP241">
        <v>0</v>
      </c>
      <c r="DQ241">
        <v>1</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0</v>
      </c>
      <c r="EY241">
        <v>0</v>
      </c>
      <c r="EZ241">
        <v>0</v>
      </c>
      <c r="FA241">
        <v>0</v>
      </c>
      <c r="FB241">
        <v>1</v>
      </c>
      <c r="FC241">
        <v>1</v>
      </c>
      <c r="FD241">
        <v>1</v>
      </c>
      <c r="FE241">
        <v>0</v>
      </c>
      <c r="FF241">
        <v>0</v>
      </c>
      <c r="FG241">
        <v>0</v>
      </c>
      <c r="FH241">
        <v>0</v>
      </c>
      <c r="FI241">
        <v>0</v>
      </c>
      <c r="FJ241">
        <v>0</v>
      </c>
      <c r="FK241">
        <v>0</v>
      </c>
      <c r="FL241">
        <v>1</v>
      </c>
      <c r="FM241">
        <v>1</v>
      </c>
      <c r="FN241">
        <v>1</v>
      </c>
      <c r="FO241">
        <v>1</v>
      </c>
      <c r="FP241">
        <v>1</v>
      </c>
      <c r="FQ241">
        <v>0</v>
      </c>
      <c r="FR241">
        <v>0</v>
      </c>
      <c r="FS241">
        <v>0</v>
      </c>
      <c r="FT241">
        <v>0</v>
      </c>
      <c r="FU241">
        <v>1</v>
      </c>
      <c r="FV241">
        <v>0</v>
      </c>
      <c r="FW241">
        <v>0</v>
      </c>
      <c r="FX241">
        <v>1</v>
      </c>
      <c r="FY241">
        <v>0</v>
      </c>
      <c r="FZ241">
        <v>0</v>
      </c>
      <c r="GA241">
        <v>0</v>
      </c>
      <c r="GB241">
        <v>0</v>
      </c>
      <c r="GC241">
        <v>0</v>
      </c>
      <c r="GD241">
        <v>0</v>
      </c>
      <c r="GE241">
        <v>0</v>
      </c>
      <c r="GF241">
        <v>0</v>
      </c>
      <c r="GG241">
        <v>1</v>
      </c>
      <c r="GH241">
        <v>0</v>
      </c>
      <c r="GI241">
        <v>0</v>
      </c>
      <c r="GJ241">
        <v>0</v>
      </c>
      <c r="GK241">
        <v>0</v>
      </c>
      <c r="GL241">
        <v>0</v>
      </c>
      <c r="GM241">
        <v>1</v>
      </c>
      <c r="GN241">
        <v>0</v>
      </c>
      <c r="GO241">
        <v>0</v>
      </c>
      <c r="GP241">
        <v>0</v>
      </c>
      <c r="GQ241">
        <v>0</v>
      </c>
      <c r="GR241">
        <v>0</v>
      </c>
      <c r="GS241">
        <v>0</v>
      </c>
      <c r="GT241">
        <v>0</v>
      </c>
      <c r="GU241">
        <v>0</v>
      </c>
      <c r="GV241">
        <v>0</v>
      </c>
      <c r="GW241">
        <v>0</v>
      </c>
      <c r="GX241">
        <v>0</v>
      </c>
      <c r="GY241">
        <v>0</v>
      </c>
      <c r="GZ241">
        <v>0</v>
      </c>
      <c r="HA241">
        <v>0</v>
      </c>
      <c r="HB241">
        <v>0</v>
      </c>
      <c r="HC241" t="s">
        <v>222</v>
      </c>
      <c r="HD241" t="s">
        <v>222</v>
      </c>
      <c r="HE241" t="s">
        <v>222</v>
      </c>
      <c r="HF241" t="s">
        <v>222</v>
      </c>
      <c r="HG241" t="s">
        <v>222</v>
      </c>
      <c r="HH241" t="s">
        <v>222</v>
      </c>
      <c r="HI241" t="s">
        <v>222</v>
      </c>
      <c r="HJ241" t="s">
        <v>222</v>
      </c>
      <c r="HK241" t="s">
        <v>222</v>
      </c>
      <c r="HL241" t="s">
        <v>222</v>
      </c>
      <c r="HM241" t="s">
        <v>222</v>
      </c>
      <c r="HN241" t="s">
        <v>222</v>
      </c>
    </row>
    <row r="242" spans="1:222" x14ac:dyDescent="0.35">
      <c r="A242" t="s">
        <v>263</v>
      </c>
      <c r="B242" s="1">
        <v>43311</v>
      </c>
      <c r="C242" s="1">
        <v>43830</v>
      </c>
      <c r="D242">
        <v>2</v>
      </c>
      <c r="E242">
        <v>1</v>
      </c>
      <c r="F242">
        <v>1</v>
      </c>
      <c r="G242">
        <v>1</v>
      </c>
      <c r="H242">
        <v>0</v>
      </c>
      <c r="I242">
        <v>1</v>
      </c>
      <c r="J242">
        <v>0</v>
      </c>
      <c r="K242">
        <v>0</v>
      </c>
      <c r="L242">
        <v>0</v>
      </c>
      <c r="M242">
        <v>0</v>
      </c>
      <c r="N242">
        <v>0</v>
      </c>
      <c r="O242">
        <v>0</v>
      </c>
      <c r="P242">
        <v>0</v>
      </c>
      <c r="Q242">
        <v>0</v>
      </c>
      <c r="R242">
        <v>0</v>
      </c>
      <c r="S242">
        <v>1</v>
      </c>
      <c r="T242">
        <v>0</v>
      </c>
      <c r="U242">
        <v>0</v>
      </c>
      <c r="V242">
        <v>0</v>
      </c>
      <c r="W242">
        <v>0</v>
      </c>
      <c r="X242">
        <v>0</v>
      </c>
      <c r="Y242">
        <v>0</v>
      </c>
      <c r="Z242">
        <v>0</v>
      </c>
      <c r="AA242">
        <v>0</v>
      </c>
      <c r="AB242">
        <v>0</v>
      </c>
      <c r="AC242">
        <v>1</v>
      </c>
      <c r="AD242">
        <v>0</v>
      </c>
      <c r="AE242">
        <v>0</v>
      </c>
      <c r="AF242">
        <v>0</v>
      </c>
      <c r="AG242">
        <v>0</v>
      </c>
      <c r="AH242">
        <v>0</v>
      </c>
      <c r="AI242">
        <v>0</v>
      </c>
      <c r="AJ242">
        <v>0</v>
      </c>
      <c r="AK242">
        <v>0</v>
      </c>
      <c r="AL242">
        <v>0</v>
      </c>
      <c r="AM242">
        <v>0</v>
      </c>
      <c r="AN242">
        <v>0</v>
      </c>
      <c r="AO242">
        <v>0</v>
      </c>
      <c r="AP242">
        <v>0</v>
      </c>
      <c r="AQ242">
        <v>0</v>
      </c>
      <c r="AR242">
        <v>0</v>
      </c>
      <c r="AS242">
        <v>0</v>
      </c>
      <c r="AT242">
        <v>1</v>
      </c>
      <c r="AU242">
        <v>1</v>
      </c>
      <c r="AV242">
        <v>0</v>
      </c>
      <c r="AW242">
        <v>0</v>
      </c>
      <c r="AX242">
        <v>0</v>
      </c>
      <c r="AY242">
        <v>0</v>
      </c>
      <c r="AZ242">
        <v>0</v>
      </c>
      <c r="BA242">
        <v>0</v>
      </c>
      <c r="BB242">
        <v>0</v>
      </c>
      <c r="BC242">
        <v>1</v>
      </c>
      <c r="BD242">
        <v>1</v>
      </c>
      <c r="BE242">
        <v>1</v>
      </c>
      <c r="BF242">
        <v>1</v>
      </c>
      <c r="BG242">
        <v>1</v>
      </c>
      <c r="BH242">
        <v>0</v>
      </c>
      <c r="BI242">
        <v>0</v>
      </c>
      <c r="BJ242">
        <v>0</v>
      </c>
      <c r="BK242">
        <v>0</v>
      </c>
      <c r="BL242">
        <v>1</v>
      </c>
      <c r="BM242">
        <v>0</v>
      </c>
      <c r="BN242">
        <v>0</v>
      </c>
      <c r="BO242">
        <v>1</v>
      </c>
      <c r="BP242">
        <v>0</v>
      </c>
      <c r="BQ242">
        <v>0</v>
      </c>
      <c r="BR242">
        <v>0</v>
      </c>
      <c r="BS242">
        <v>0</v>
      </c>
      <c r="BT242">
        <v>0</v>
      </c>
      <c r="BU242">
        <v>0</v>
      </c>
      <c r="BV242">
        <v>0</v>
      </c>
      <c r="BW242">
        <v>0</v>
      </c>
      <c r="BX242">
        <v>1</v>
      </c>
      <c r="BY242">
        <v>0</v>
      </c>
      <c r="BZ242">
        <v>0</v>
      </c>
      <c r="CA242">
        <v>0</v>
      </c>
      <c r="CB242">
        <v>0</v>
      </c>
      <c r="CC242">
        <v>0</v>
      </c>
      <c r="CD242">
        <v>1</v>
      </c>
      <c r="CE242">
        <v>0</v>
      </c>
      <c r="CF242">
        <v>0</v>
      </c>
      <c r="CG242">
        <v>0</v>
      </c>
      <c r="CH242">
        <v>0</v>
      </c>
      <c r="CI242">
        <v>0</v>
      </c>
      <c r="CJ242">
        <v>0</v>
      </c>
      <c r="CK242">
        <v>0</v>
      </c>
      <c r="CL242">
        <v>0</v>
      </c>
      <c r="CM242">
        <v>0</v>
      </c>
      <c r="CN242">
        <v>0</v>
      </c>
      <c r="CO242">
        <v>0</v>
      </c>
      <c r="CP242">
        <v>0</v>
      </c>
      <c r="CQ242">
        <v>0</v>
      </c>
      <c r="CR242">
        <v>0</v>
      </c>
      <c r="CS242">
        <v>0</v>
      </c>
      <c r="CT242" t="s">
        <v>222</v>
      </c>
      <c r="CU242" t="s">
        <v>222</v>
      </c>
      <c r="CV242" t="s">
        <v>222</v>
      </c>
      <c r="CW242" t="s">
        <v>222</v>
      </c>
      <c r="CX242" t="s">
        <v>222</v>
      </c>
      <c r="CY242" t="s">
        <v>222</v>
      </c>
      <c r="CZ242" t="s">
        <v>222</v>
      </c>
      <c r="DA242" t="s">
        <v>222</v>
      </c>
      <c r="DB242" t="s">
        <v>222</v>
      </c>
      <c r="DC242" t="s">
        <v>222</v>
      </c>
      <c r="DD242" t="s">
        <v>222</v>
      </c>
      <c r="DE242">
        <v>1</v>
      </c>
      <c r="DF242">
        <v>1</v>
      </c>
      <c r="DG242">
        <v>0</v>
      </c>
      <c r="DH242">
        <v>1</v>
      </c>
      <c r="DI242">
        <v>0</v>
      </c>
      <c r="DJ242">
        <v>0</v>
      </c>
      <c r="DK242">
        <v>0</v>
      </c>
      <c r="DL242">
        <v>0</v>
      </c>
      <c r="DM242">
        <v>0</v>
      </c>
      <c r="DN242">
        <v>0</v>
      </c>
      <c r="DO242">
        <v>0</v>
      </c>
      <c r="DP242">
        <v>0</v>
      </c>
      <c r="DQ242">
        <v>1</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1</v>
      </c>
      <c r="FC242">
        <v>1</v>
      </c>
      <c r="FD242">
        <v>1</v>
      </c>
      <c r="FE242">
        <v>0</v>
      </c>
      <c r="FF242">
        <v>0</v>
      </c>
      <c r="FG242">
        <v>0</v>
      </c>
      <c r="FH242">
        <v>0</v>
      </c>
      <c r="FI242">
        <v>0</v>
      </c>
      <c r="FJ242">
        <v>0</v>
      </c>
      <c r="FK242">
        <v>0</v>
      </c>
      <c r="FL242">
        <v>1</v>
      </c>
      <c r="FM242">
        <v>1</v>
      </c>
      <c r="FN242">
        <v>1</v>
      </c>
      <c r="FO242">
        <v>1</v>
      </c>
      <c r="FP242">
        <v>1</v>
      </c>
      <c r="FQ242">
        <v>0</v>
      </c>
      <c r="FR242">
        <v>0</v>
      </c>
      <c r="FS242">
        <v>0</v>
      </c>
      <c r="FT242">
        <v>0</v>
      </c>
      <c r="FU242">
        <v>1</v>
      </c>
      <c r="FV242">
        <v>0</v>
      </c>
      <c r="FW242">
        <v>0</v>
      </c>
      <c r="FX242">
        <v>1</v>
      </c>
      <c r="FY242">
        <v>0</v>
      </c>
      <c r="FZ242">
        <v>0</v>
      </c>
      <c r="GA242">
        <v>0</v>
      </c>
      <c r="GB242">
        <v>0</v>
      </c>
      <c r="GC242">
        <v>0</v>
      </c>
      <c r="GD242">
        <v>0</v>
      </c>
      <c r="GE242">
        <v>0</v>
      </c>
      <c r="GF242">
        <v>0</v>
      </c>
      <c r="GG242">
        <v>1</v>
      </c>
      <c r="GH242">
        <v>0</v>
      </c>
      <c r="GI242">
        <v>0</v>
      </c>
      <c r="GJ242">
        <v>0</v>
      </c>
      <c r="GK242">
        <v>0</v>
      </c>
      <c r="GL242">
        <v>0</v>
      </c>
      <c r="GM242">
        <v>1</v>
      </c>
      <c r="GN242">
        <v>0</v>
      </c>
      <c r="GO242">
        <v>0</v>
      </c>
      <c r="GP242">
        <v>0</v>
      </c>
      <c r="GQ242">
        <v>0</v>
      </c>
      <c r="GR242">
        <v>0</v>
      </c>
      <c r="GS242">
        <v>0</v>
      </c>
      <c r="GT242">
        <v>0</v>
      </c>
      <c r="GU242">
        <v>0</v>
      </c>
      <c r="GV242">
        <v>0</v>
      </c>
      <c r="GW242">
        <v>0</v>
      </c>
      <c r="GX242">
        <v>0</v>
      </c>
      <c r="GY242">
        <v>0</v>
      </c>
      <c r="GZ242">
        <v>0</v>
      </c>
      <c r="HA242">
        <v>0</v>
      </c>
      <c r="HB242">
        <v>0</v>
      </c>
      <c r="HC242" t="s">
        <v>222</v>
      </c>
      <c r="HD242" t="s">
        <v>222</v>
      </c>
      <c r="HE242" t="s">
        <v>222</v>
      </c>
      <c r="HF242" t="s">
        <v>222</v>
      </c>
      <c r="HG242" t="s">
        <v>222</v>
      </c>
      <c r="HH242" t="s">
        <v>222</v>
      </c>
      <c r="HI242" t="s">
        <v>222</v>
      </c>
      <c r="HJ242" t="s">
        <v>222</v>
      </c>
      <c r="HK242" t="s">
        <v>222</v>
      </c>
      <c r="HL242" t="s">
        <v>222</v>
      </c>
      <c r="HM242" t="s">
        <v>222</v>
      </c>
      <c r="HN242" t="s">
        <v>222</v>
      </c>
    </row>
    <row r="243" spans="1:222" x14ac:dyDescent="0.35">
      <c r="A243" t="s">
        <v>264</v>
      </c>
      <c r="B243" s="1">
        <v>41640</v>
      </c>
      <c r="C243" s="1">
        <v>42925</v>
      </c>
      <c r="D243">
        <v>2</v>
      </c>
      <c r="E243">
        <v>1</v>
      </c>
      <c r="F243">
        <v>1</v>
      </c>
      <c r="G243">
        <v>0</v>
      </c>
      <c r="H243">
        <v>0</v>
      </c>
      <c r="I243">
        <v>1</v>
      </c>
      <c r="J243">
        <v>0</v>
      </c>
      <c r="K243">
        <v>0</v>
      </c>
      <c r="L243">
        <v>0</v>
      </c>
      <c r="M243">
        <v>0</v>
      </c>
      <c r="N243">
        <v>0</v>
      </c>
      <c r="O243">
        <v>0</v>
      </c>
      <c r="P243">
        <v>0</v>
      </c>
      <c r="Q243">
        <v>0</v>
      </c>
      <c r="R243">
        <v>0</v>
      </c>
      <c r="S243">
        <v>1</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1</v>
      </c>
      <c r="AP243">
        <v>0</v>
      </c>
      <c r="AQ243">
        <v>0</v>
      </c>
      <c r="AR243">
        <v>0</v>
      </c>
      <c r="AS243">
        <v>0</v>
      </c>
      <c r="AT243">
        <v>0</v>
      </c>
      <c r="AU243" t="s">
        <v>222</v>
      </c>
      <c r="AV243" t="s">
        <v>222</v>
      </c>
      <c r="AW243" t="s">
        <v>222</v>
      </c>
      <c r="AX243" t="s">
        <v>222</v>
      </c>
      <c r="AY243" t="s">
        <v>222</v>
      </c>
      <c r="AZ243" t="s">
        <v>222</v>
      </c>
      <c r="BA243" t="s">
        <v>222</v>
      </c>
      <c r="BB243" t="s">
        <v>222</v>
      </c>
      <c r="BC243" t="s">
        <v>222</v>
      </c>
      <c r="BD243">
        <v>0</v>
      </c>
      <c r="BE243">
        <v>0</v>
      </c>
      <c r="BF243">
        <v>1</v>
      </c>
      <c r="BG243">
        <v>1</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1</v>
      </c>
      <c r="CD243">
        <v>1</v>
      </c>
      <c r="CE243">
        <v>0</v>
      </c>
      <c r="CF243">
        <v>0</v>
      </c>
      <c r="CG243">
        <v>0</v>
      </c>
      <c r="CH243">
        <v>0</v>
      </c>
      <c r="CI243">
        <v>0</v>
      </c>
      <c r="CJ243">
        <v>0</v>
      </c>
      <c r="CK243">
        <v>0</v>
      </c>
      <c r="CL243">
        <v>0</v>
      </c>
      <c r="CM243">
        <v>0</v>
      </c>
      <c r="CN243">
        <v>0</v>
      </c>
      <c r="CO243">
        <v>0</v>
      </c>
      <c r="CP243">
        <v>0</v>
      </c>
      <c r="CQ243">
        <v>0</v>
      </c>
      <c r="CR243">
        <v>0</v>
      </c>
      <c r="CS243">
        <v>1</v>
      </c>
      <c r="CT243">
        <v>0</v>
      </c>
      <c r="CU243">
        <v>1</v>
      </c>
      <c r="CV243">
        <v>0</v>
      </c>
      <c r="CW243">
        <v>0</v>
      </c>
      <c r="CX243">
        <v>0</v>
      </c>
      <c r="CY243">
        <v>0</v>
      </c>
      <c r="CZ243">
        <v>0</v>
      </c>
      <c r="DA243">
        <v>0</v>
      </c>
      <c r="DB243">
        <v>0</v>
      </c>
      <c r="DC243">
        <v>1</v>
      </c>
      <c r="DD243">
        <v>0</v>
      </c>
      <c r="DE243">
        <v>1</v>
      </c>
      <c r="DF243">
        <v>0</v>
      </c>
      <c r="DG243">
        <v>0</v>
      </c>
      <c r="DH243">
        <v>1</v>
      </c>
      <c r="DI243">
        <v>0</v>
      </c>
      <c r="DJ243">
        <v>0</v>
      </c>
      <c r="DK243">
        <v>0</v>
      </c>
      <c r="DL243">
        <v>0</v>
      </c>
      <c r="DM243">
        <v>0</v>
      </c>
      <c r="DN243">
        <v>0</v>
      </c>
      <c r="DO243">
        <v>0</v>
      </c>
      <c r="DP243">
        <v>0</v>
      </c>
      <c r="DQ243">
        <v>1</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1</v>
      </c>
      <c r="EQ243">
        <v>0</v>
      </c>
      <c r="ER243">
        <v>0</v>
      </c>
      <c r="ES243">
        <v>0</v>
      </c>
      <c r="ET243">
        <v>0</v>
      </c>
      <c r="EU243">
        <v>0</v>
      </c>
      <c r="EV243">
        <v>0</v>
      </c>
      <c r="EW243">
        <v>0</v>
      </c>
      <c r="EX243">
        <v>0</v>
      </c>
      <c r="EY243">
        <v>0</v>
      </c>
      <c r="EZ243">
        <v>0</v>
      </c>
      <c r="FA243">
        <v>0</v>
      </c>
      <c r="FB243">
        <v>1</v>
      </c>
      <c r="FC243">
        <v>0</v>
      </c>
      <c r="FD243" t="s">
        <v>222</v>
      </c>
      <c r="FE243" t="s">
        <v>222</v>
      </c>
      <c r="FF243" t="s">
        <v>222</v>
      </c>
      <c r="FG243" t="s">
        <v>222</v>
      </c>
      <c r="FH243" t="s">
        <v>222</v>
      </c>
      <c r="FI243" t="s">
        <v>222</v>
      </c>
      <c r="FJ243" t="s">
        <v>222</v>
      </c>
      <c r="FK243" t="s">
        <v>222</v>
      </c>
      <c r="FL243" t="s">
        <v>222</v>
      </c>
      <c r="FM243">
        <v>0</v>
      </c>
      <c r="FN243">
        <v>0</v>
      </c>
      <c r="FO243">
        <v>1</v>
      </c>
      <c r="FP243">
        <v>1</v>
      </c>
      <c r="FQ243">
        <v>0</v>
      </c>
      <c r="FR243">
        <v>0</v>
      </c>
      <c r="FS243">
        <v>0</v>
      </c>
      <c r="FT243">
        <v>0</v>
      </c>
      <c r="FU243">
        <v>0</v>
      </c>
      <c r="FV243">
        <v>0</v>
      </c>
      <c r="FW243">
        <v>0</v>
      </c>
      <c r="FX243">
        <v>0</v>
      </c>
      <c r="FY243">
        <v>0</v>
      </c>
      <c r="FZ243">
        <v>0</v>
      </c>
      <c r="GA243">
        <v>0</v>
      </c>
      <c r="GB243">
        <v>0</v>
      </c>
      <c r="GC243">
        <v>0</v>
      </c>
      <c r="GD243">
        <v>0</v>
      </c>
      <c r="GE243">
        <v>0</v>
      </c>
      <c r="GF243">
        <v>0</v>
      </c>
      <c r="GG243">
        <v>0</v>
      </c>
      <c r="GH243">
        <v>0</v>
      </c>
      <c r="GI243">
        <v>0</v>
      </c>
      <c r="GJ243">
        <v>0</v>
      </c>
      <c r="GK243">
        <v>0</v>
      </c>
      <c r="GL243">
        <v>1</v>
      </c>
      <c r="GM243">
        <v>1</v>
      </c>
      <c r="GN243">
        <v>0</v>
      </c>
      <c r="GO243">
        <v>0</v>
      </c>
      <c r="GP243">
        <v>0</v>
      </c>
      <c r="GQ243">
        <v>0</v>
      </c>
      <c r="GR243">
        <v>0</v>
      </c>
      <c r="GS243">
        <v>0</v>
      </c>
      <c r="GT243">
        <v>0</v>
      </c>
      <c r="GU243">
        <v>0</v>
      </c>
      <c r="GV243">
        <v>0</v>
      </c>
      <c r="GW243">
        <v>0</v>
      </c>
      <c r="GX243">
        <v>0</v>
      </c>
      <c r="GY243">
        <v>0</v>
      </c>
      <c r="GZ243">
        <v>0</v>
      </c>
      <c r="HA243">
        <v>0</v>
      </c>
      <c r="HB243">
        <v>1</v>
      </c>
      <c r="HC243">
        <v>0</v>
      </c>
      <c r="HD243">
        <v>1</v>
      </c>
      <c r="HE243">
        <v>0</v>
      </c>
      <c r="HF243">
        <v>0</v>
      </c>
      <c r="HG243">
        <v>0</v>
      </c>
      <c r="HH243">
        <v>0</v>
      </c>
      <c r="HI243">
        <v>0</v>
      </c>
      <c r="HJ243">
        <v>0</v>
      </c>
      <c r="HK243">
        <v>0</v>
      </c>
      <c r="HL243">
        <v>1</v>
      </c>
      <c r="HM243">
        <v>0</v>
      </c>
      <c r="HN243">
        <v>0</v>
      </c>
    </row>
    <row r="244" spans="1:222" x14ac:dyDescent="0.35">
      <c r="A244" t="s">
        <v>264</v>
      </c>
      <c r="B244" s="1">
        <v>42926</v>
      </c>
      <c r="C244" s="1">
        <v>43281</v>
      </c>
      <c r="D244">
        <v>2</v>
      </c>
      <c r="E244">
        <v>1</v>
      </c>
      <c r="F244">
        <v>1</v>
      </c>
      <c r="G244">
        <v>0</v>
      </c>
      <c r="H244">
        <v>0</v>
      </c>
      <c r="I244">
        <v>1</v>
      </c>
      <c r="J244">
        <v>0</v>
      </c>
      <c r="K244">
        <v>0</v>
      </c>
      <c r="L244">
        <v>0</v>
      </c>
      <c r="M244">
        <v>0</v>
      </c>
      <c r="N244">
        <v>0</v>
      </c>
      <c r="O244">
        <v>0</v>
      </c>
      <c r="P244">
        <v>0</v>
      </c>
      <c r="Q244">
        <v>0</v>
      </c>
      <c r="R244">
        <v>0</v>
      </c>
      <c r="S244">
        <v>1</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1</v>
      </c>
      <c r="AP244">
        <v>0</v>
      </c>
      <c r="AQ244">
        <v>0</v>
      </c>
      <c r="AR244">
        <v>0</v>
      </c>
      <c r="AS244">
        <v>0</v>
      </c>
      <c r="AT244">
        <v>0</v>
      </c>
      <c r="AU244" t="s">
        <v>222</v>
      </c>
      <c r="AV244" t="s">
        <v>222</v>
      </c>
      <c r="AW244" t="s">
        <v>222</v>
      </c>
      <c r="AX244" t="s">
        <v>222</v>
      </c>
      <c r="AY244" t="s">
        <v>222</v>
      </c>
      <c r="AZ244" t="s">
        <v>222</v>
      </c>
      <c r="BA244" t="s">
        <v>222</v>
      </c>
      <c r="BB244" t="s">
        <v>222</v>
      </c>
      <c r="BC244" t="s">
        <v>222</v>
      </c>
      <c r="BD244">
        <v>0</v>
      </c>
      <c r="BE244">
        <v>0</v>
      </c>
      <c r="BF244">
        <v>1</v>
      </c>
      <c r="BG244">
        <v>1</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1</v>
      </c>
      <c r="CD244">
        <v>1</v>
      </c>
      <c r="CE244">
        <v>0</v>
      </c>
      <c r="CF244">
        <v>0</v>
      </c>
      <c r="CG244">
        <v>0</v>
      </c>
      <c r="CH244">
        <v>0</v>
      </c>
      <c r="CI244">
        <v>0</v>
      </c>
      <c r="CJ244">
        <v>0</v>
      </c>
      <c r="CK244">
        <v>0</v>
      </c>
      <c r="CL244">
        <v>0</v>
      </c>
      <c r="CM244">
        <v>0</v>
      </c>
      <c r="CN244">
        <v>0</v>
      </c>
      <c r="CO244">
        <v>0</v>
      </c>
      <c r="CP244">
        <v>0</v>
      </c>
      <c r="CQ244">
        <v>0</v>
      </c>
      <c r="CR244">
        <v>0</v>
      </c>
      <c r="CS244">
        <v>1</v>
      </c>
      <c r="CT244">
        <v>0</v>
      </c>
      <c r="CU244">
        <v>1</v>
      </c>
      <c r="CV244">
        <v>0</v>
      </c>
      <c r="CW244">
        <v>0</v>
      </c>
      <c r="CX244">
        <v>0</v>
      </c>
      <c r="CY244">
        <v>0</v>
      </c>
      <c r="CZ244">
        <v>0</v>
      </c>
      <c r="DA244">
        <v>0</v>
      </c>
      <c r="DB244">
        <v>0</v>
      </c>
      <c r="DC244">
        <v>1</v>
      </c>
      <c r="DD244">
        <v>0</v>
      </c>
      <c r="DE244">
        <v>1</v>
      </c>
      <c r="DF244">
        <v>0</v>
      </c>
      <c r="DG244">
        <v>0</v>
      </c>
      <c r="DH244">
        <v>1</v>
      </c>
      <c r="DI244">
        <v>0</v>
      </c>
      <c r="DJ244">
        <v>0</v>
      </c>
      <c r="DK244">
        <v>0</v>
      </c>
      <c r="DL244">
        <v>0</v>
      </c>
      <c r="DM244">
        <v>0</v>
      </c>
      <c r="DN244">
        <v>0</v>
      </c>
      <c r="DO244">
        <v>0</v>
      </c>
      <c r="DP244">
        <v>0</v>
      </c>
      <c r="DQ244">
        <v>1</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1</v>
      </c>
      <c r="EQ244">
        <v>0</v>
      </c>
      <c r="ER244">
        <v>0</v>
      </c>
      <c r="ES244">
        <v>0</v>
      </c>
      <c r="ET244">
        <v>0</v>
      </c>
      <c r="EU244">
        <v>0</v>
      </c>
      <c r="EV244">
        <v>0</v>
      </c>
      <c r="EW244">
        <v>0</v>
      </c>
      <c r="EX244">
        <v>0</v>
      </c>
      <c r="EY244">
        <v>0</v>
      </c>
      <c r="EZ244">
        <v>0</v>
      </c>
      <c r="FA244">
        <v>0</v>
      </c>
      <c r="FB244">
        <v>1</v>
      </c>
      <c r="FC244">
        <v>0</v>
      </c>
      <c r="FD244" t="s">
        <v>222</v>
      </c>
      <c r="FE244" t="s">
        <v>222</v>
      </c>
      <c r="FF244" t="s">
        <v>222</v>
      </c>
      <c r="FG244" t="s">
        <v>222</v>
      </c>
      <c r="FH244" t="s">
        <v>222</v>
      </c>
      <c r="FI244" t="s">
        <v>222</v>
      </c>
      <c r="FJ244" t="s">
        <v>222</v>
      </c>
      <c r="FK244" t="s">
        <v>222</v>
      </c>
      <c r="FL244" t="s">
        <v>222</v>
      </c>
      <c r="FM244">
        <v>0</v>
      </c>
      <c r="FN244">
        <v>0</v>
      </c>
      <c r="FO244">
        <v>1</v>
      </c>
      <c r="FP244">
        <v>1</v>
      </c>
      <c r="FQ244">
        <v>0</v>
      </c>
      <c r="FR244">
        <v>0</v>
      </c>
      <c r="FS244">
        <v>0</v>
      </c>
      <c r="FT244">
        <v>0</v>
      </c>
      <c r="FU244">
        <v>0</v>
      </c>
      <c r="FV244">
        <v>0</v>
      </c>
      <c r="FW244">
        <v>0</v>
      </c>
      <c r="FX244">
        <v>0</v>
      </c>
      <c r="FY244">
        <v>0</v>
      </c>
      <c r="FZ244">
        <v>0</v>
      </c>
      <c r="GA244">
        <v>0</v>
      </c>
      <c r="GB244">
        <v>0</v>
      </c>
      <c r="GC244">
        <v>0</v>
      </c>
      <c r="GD244">
        <v>0</v>
      </c>
      <c r="GE244">
        <v>0</v>
      </c>
      <c r="GF244">
        <v>0</v>
      </c>
      <c r="GG244">
        <v>0</v>
      </c>
      <c r="GH244">
        <v>0</v>
      </c>
      <c r="GI244">
        <v>0</v>
      </c>
      <c r="GJ244">
        <v>0</v>
      </c>
      <c r="GK244">
        <v>0</v>
      </c>
      <c r="GL244">
        <v>1</v>
      </c>
      <c r="GM244">
        <v>1</v>
      </c>
      <c r="GN244">
        <v>0</v>
      </c>
      <c r="GO244">
        <v>0</v>
      </c>
      <c r="GP244">
        <v>0</v>
      </c>
      <c r="GQ244">
        <v>0</v>
      </c>
      <c r="GR244">
        <v>0</v>
      </c>
      <c r="GS244">
        <v>0</v>
      </c>
      <c r="GT244">
        <v>0</v>
      </c>
      <c r="GU244">
        <v>0</v>
      </c>
      <c r="GV244">
        <v>0</v>
      </c>
      <c r="GW244">
        <v>0</v>
      </c>
      <c r="GX244">
        <v>0</v>
      </c>
      <c r="GY244">
        <v>0</v>
      </c>
      <c r="GZ244">
        <v>0</v>
      </c>
      <c r="HA244">
        <v>0</v>
      </c>
      <c r="HB244">
        <v>1</v>
      </c>
      <c r="HC244">
        <v>0</v>
      </c>
      <c r="HD244">
        <v>1</v>
      </c>
      <c r="HE244">
        <v>0</v>
      </c>
      <c r="HF244">
        <v>0</v>
      </c>
      <c r="HG244">
        <v>0</v>
      </c>
      <c r="HH244">
        <v>0</v>
      </c>
      <c r="HI244">
        <v>0</v>
      </c>
      <c r="HJ244">
        <v>0</v>
      </c>
      <c r="HK244">
        <v>0</v>
      </c>
      <c r="HL244">
        <v>1</v>
      </c>
      <c r="HM244">
        <v>0</v>
      </c>
      <c r="HN244">
        <v>0</v>
      </c>
    </row>
    <row r="245" spans="1:222" x14ac:dyDescent="0.35">
      <c r="A245" t="s">
        <v>264</v>
      </c>
      <c r="B245" s="1">
        <v>43282</v>
      </c>
      <c r="C245" s="1">
        <v>43465</v>
      </c>
      <c r="D245">
        <v>2</v>
      </c>
      <c r="E245">
        <v>1</v>
      </c>
      <c r="F245">
        <v>1</v>
      </c>
      <c r="G245">
        <v>1</v>
      </c>
      <c r="H245">
        <v>1</v>
      </c>
      <c r="I245">
        <v>1</v>
      </c>
      <c r="J245">
        <v>1</v>
      </c>
      <c r="K245">
        <v>1</v>
      </c>
      <c r="L245">
        <v>0</v>
      </c>
      <c r="M245">
        <v>0</v>
      </c>
      <c r="N245">
        <v>0</v>
      </c>
      <c r="O245">
        <v>1</v>
      </c>
      <c r="P245">
        <v>0</v>
      </c>
      <c r="Q245">
        <v>0</v>
      </c>
      <c r="R245">
        <v>0</v>
      </c>
      <c r="S245">
        <v>0</v>
      </c>
      <c r="T245">
        <v>1</v>
      </c>
      <c r="U245">
        <v>0</v>
      </c>
      <c r="V245">
        <v>0</v>
      </c>
      <c r="W245">
        <v>0</v>
      </c>
      <c r="X245">
        <v>0</v>
      </c>
      <c r="Y245">
        <v>0</v>
      </c>
      <c r="Z245">
        <v>1</v>
      </c>
      <c r="AA245">
        <v>1</v>
      </c>
      <c r="AB245">
        <v>0</v>
      </c>
      <c r="AC245">
        <v>1</v>
      </c>
      <c r="AD245">
        <v>1</v>
      </c>
      <c r="AE245">
        <v>0</v>
      </c>
      <c r="AF245">
        <v>0</v>
      </c>
      <c r="AG245">
        <v>0</v>
      </c>
      <c r="AH245">
        <v>0</v>
      </c>
      <c r="AI245">
        <v>0</v>
      </c>
      <c r="AJ245">
        <v>0</v>
      </c>
      <c r="AK245">
        <v>1</v>
      </c>
      <c r="AL245">
        <v>0</v>
      </c>
      <c r="AM245">
        <v>0</v>
      </c>
      <c r="AN245">
        <v>0</v>
      </c>
      <c r="AO245">
        <v>0</v>
      </c>
      <c r="AP245">
        <v>1</v>
      </c>
      <c r="AQ245">
        <v>0</v>
      </c>
      <c r="AR245">
        <v>0</v>
      </c>
      <c r="AS245">
        <v>1</v>
      </c>
      <c r="AT245">
        <v>1</v>
      </c>
      <c r="AU245">
        <v>0</v>
      </c>
      <c r="AV245">
        <v>0</v>
      </c>
      <c r="AW245">
        <v>0</v>
      </c>
      <c r="AX245">
        <v>0</v>
      </c>
      <c r="AY245">
        <v>0</v>
      </c>
      <c r="AZ245">
        <v>0</v>
      </c>
      <c r="BA245">
        <v>0</v>
      </c>
      <c r="BB245">
        <v>0</v>
      </c>
      <c r="BC245">
        <v>1</v>
      </c>
      <c r="BD245">
        <v>0</v>
      </c>
      <c r="BE245">
        <v>0</v>
      </c>
      <c r="BF245">
        <v>1</v>
      </c>
      <c r="BG245">
        <v>1</v>
      </c>
      <c r="BH245">
        <v>1</v>
      </c>
      <c r="BI245">
        <v>0</v>
      </c>
      <c r="BJ245">
        <v>0</v>
      </c>
      <c r="BK245">
        <v>0</v>
      </c>
      <c r="BL245">
        <v>0</v>
      </c>
      <c r="BM245">
        <v>1</v>
      </c>
      <c r="BN245">
        <v>1</v>
      </c>
      <c r="BO245">
        <v>1</v>
      </c>
      <c r="BP245">
        <v>1</v>
      </c>
      <c r="BQ245">
        <v>0</v>
      </c>
      <c r="BR245">
        <v>1</v>
      </c>
      <c r="BS245">
        <v>0</v>
      </c>
      <c r="BT245">
        <v>0</v>
      </c>
      <c r="BU245">
        <v>0</v>
      </c>
      <c r="BV245">
        <v>0</v>
      </c>
      <c r="BW245">
        <v>0</v>
      </c>
      <c r="BX245">
        <v>0</v>
      </c>
      <c r="BY245">
        <v>0</v>
      </c>
      <c r="BZ245">
        <v>0</v>
      </c>
      <c r="CA245">
        <v>0</v>
      </c>
      <c r="CB245">
        <v>0</v>
      </c>
      <c r="CC245">
        <v>0</v>
      </c>
      <c r="CD245">
        <v>1</v>
      </c>
      <c r="CE245">
        <v>1</v>
      </c>
      <c r="CF245">
        <v>0</v>
      </c>
      <c r="CG245">
        <v>0</v>
      </c>
      <c r="CH245">
        <v>0</v>
      </c>
      <c r="CI245">
        <v>0</v>
      </c>
      <c r="CJ245">
        <v>0</v>
      </c>
      <c r="CK245">
        <v>0</v>
      </c>
      <c r="CL245">
        <v>0</v>
      </c>
      <c r="CM245">
        <v>0</v>
      </c>
      <c r="CN245">
        <v>0</v>
      </c>
      <c r="CO245">
        <v>0</v>
      </c>
      <c r="CP245">
        <v>0</v>
      </c>
      <c r="CQ245">
        <v>0</v>
      </c>
      <c r="CR245">
        <v>0</v>
      </c>
      <c r="CS245">
        <v>1</v>
      </c>
      <c r="CT245">
        <v>0</v>
      </c>
      <c r="CU245">
        <v>1</v>
      </c>
      <c r="CV245">
        <v>0</v>
      </c>
      <c r="CW245">
        <v>0</v>
      </c>
      <c r="CX245">
        <v>0</v>
      </c>
      <c r="CY245">
        <v>0</v>
      </c>
      <c r="CZ245">
        <v>0</v>
      </c>
      <c r="DA245">
        <v>0</v>
      </c>
      <c r="DB245">
        <v>0</v>
      </c>
      <c r="DC245">
        <v>1</v>
      </c>
      <c r="DD245">
        <v>0</v>
      </c>
      <c r="DE245">
        <v>1</v>
      </c>
      <c r="DF245">
        <v>1</v>
      </c>
      <c r="DG245">
        <v>1</v>
      </c>
      <c r="DH245">
        <v>1</v>
      </c>
      <c r="DI245">
        <v>1</v>
      </c>
      <c r="DJ245">
        <v>1</v>
      </c>
      <c r="DK245">
        <v>0</v>
      </c>
      <c r="DL245">
        <v>0</v>
      </c>
      <c r="DM245">
        <v>0</v>
      </c>
      <c r="DN245">
        <v>1</v>
      </c>
      <c r="DO245">
        <v>0</v>
      </c>
      <c r="DP245">
        <v>0</v>
      </c>
      <c r="DQ245">
        <v>0</v>
      </c>
      <c r="DR245">
        <v>0</v>
      </c>
      <c r="DS245">
        <v>1</v>
      </c>
      <c r="DT245">
        <v>0</v>
      </c>
      <c r="DU245">
        <v>0</v>
      </c>
      <c r="DV245">
        <v>0</v>
      </c>
      <c r="DW245">
        <v>0</v>
      </c>
      <c r="DX245">
        <v>0</v>
      </c>
      <c r="DY245">
        <v>0</v>
      </c>
      <c r="DZ245">
        <v>0</v>
      </c>
      <c r="EA245">
        <v>0</v>
      </c>
      <c r="EB245">
        <v>1</v>
      </c>
      <c r="EC245">
        <v>1</v>
      </c>
      <c r="ED245">
        <v>0</v>
      </c>
      <c r="EE245">
        <v>1</v>
      </c>
      <c r="EF245">
        <v>1</v>
      </c>
      <c r="EG245">
        <v>0</v>
      </c>
      <c r="EH245">
        <v>0</v>
      </c>
      <c r="EI245">
        <v>1</v>
      </c>
      <c r="EJ245">
        <v>0</v>
      </c>
      <c r="EK245">
        <v>0</v>
      </c>
      <c r="EL245">
        <v>0</v>
      </c>
      <c r="EM245">
        <v>0</v>
      </c>
      <c r="EN245">
        <v>0</v>
      </c>
      <c r="EO245">
        <v>0</v>
      </c>
      <c r="EP245">
        <v>0</v>
      </c>
      <c r="EQ245">
        <v>1</v>
      </c>
      <c r="ER245">
        <v>0</v>
      </c>
      <c r="ES245">
        <v>0</v>
      </c>
      <c r="ET245">
        <v>0</v>
      </c>
      <c r="EU245">
        <v>0</v>
      </c>
      <c r="EV245">
        <v>1</v>
      </c>
      <c r="EW245">
        <v>0</v>
      </c>
      <c r="EX245">
        <v>1</v>
      </c>
      <c r="EY245">
        <v>0</v>
      </c>
      <c r="EZ245">
        <v>0</v>
      </c>
      <c r="FA245">
        <v>0</v>
      </c>
      <c r="FB245">
        <v>0</v>
      </c>
      <c r="FC245">
        <v>1</v>
      </c>
      <c r="FD245">
        <v>0</v>
      </c>
      <c r="FE245">
        <v>0</v>
      </c>
      <c r="FF245">
        <v>0</v>
      </c>
      <c r="FG245">
        <v>0</v>
      </c>
      <c r="FH245">
        <v>0</v>
      </c>
      <c r="FI245">
        <v>0</v>
      </c>
      <c r="FJ245">
        <v>0</v>
      </c>
      <c r="FK245">
        <v>0</v>
      </c>
      <c r="FL245">
        <v>1</v>
      </c>
      <c r="FM245">
        <v>0</v>
      </c>
      <c r="FN245">
        <v>0</v>
      </c>
      <c r="FO245">
        <v>1</v>
      </c>
      <c r="FP245">
        <v>1</v>
      </c>
      <c r="FQ245">
        <v>1</v>
      </c>
      <c r="FR245">
        <v>0</v>
      </c>
      <c r="FS245">
        <v>0</v>
      </c>
      <c r="FT245">
        <v>0</v>
      </c>
      <c r="FU245">
        <v>0</v>
      </c>
      <c r="FV245">
        <v>1</v>
      </c>
      <c r="FW245">
        <v>1</v>
      </c>
      <c r="FX245">
        <v>1</v>
      </c>
      <c r="FY245">
        <v>1</v>
      </c>
      <c r="FZ245">
        <v>1</v>
      </c>
      <c r="GA245">
        <v>0</v>
      </c>
      <c r="GB245">
        <v>0</v>
      </c>
      <c r="GC245">
        <v>0</v>
      </c>
      <c r="GD245">
        <v>0</v>
      </c>
      <c r="GE245">
        <v>0</v>
      </c>
      <c r="GF245">
        <v>0</v>
      </c>
      <c r="GG245">
        <v>0</v>
      </c>
      <c r="GH245">
        <v>0</v>
      </c>
      <c r="GI245">
        <v>0</v>
      </c>
      <c r="GJ245">
        <v>0</v>
      </c>
      <c r="GK245">
        <v>0</v>
      </c>
      <c r="GL245">
        <v>0</v>
      </c>
      <c r="GM245">
        <v>1</v>
      </c>
      <c r="GN245">
        <v>1</v>
      </c>
      <c r="GO245">
        <v>0</v>
      </c>
      <c r="GP245">
        <v>0</v>
      </c>
      <c r="GQ245">
        <v>0</v>
      </c>
      <c r="GR245">
        <v>0</v>
      </c>
      <c r="GS245">
        <v>0</v>
      </c>
      <c r="GT245">
        <v>0</v>
      </c>
      <c r="GU245">
        <v>0</v>
      </c>
      <c r="GV245">
        <v>0</v>
      </c>
      <c r="GW245">
        <v>0</v>
      </c>
      <c r="GX245">
        <v>0</v>
      </c>
      <c r="GY245">
        <v>0</v>
      </c>
      <c r="GZ245">
        <v>0</v>
      </c>
      <c r="HA245">
        <v>0</v>
      </c>
      <c r="HB245">
        <v>1</v>
      </c>
      <c r="HC245">
        <v>0</v>
      </c>
      <c r="HD245">
        <v>1</v>
      </c>
      <c r="HE245">
        <v>0</v>
      </c>
      <c r="HF245">
        <v>0</v>
      </c>
      <c r="HG245">
        <v>0</v>
      </c>
      <c r="HH245">
        <v>0</v>
      </c>
      <c r="HI245">
        <v>0</v>
      </c>
      <c r="HJ245">
        <v>0</v>
      </c>
      <c r="HK245">
        <v>0</v>
      </c>
      <c r="HL245">
        <v>1</v>
      </c>
      <c r="HM245">
        <v>0</v>
      </c>
      <c r="HN245">
        <v>0</v>
      </c>
    </row>
    <row r="246" spans="1:222" x14ac:dyDescent="0.35">
      <c r="A246" t="s">
        <v>264</v>
      </c>
      <c r="B246" s="1">
        <v>43466</v>
      </c>
      <c r="C246" s="1">
        <v>43563</v>
      </c>
      <c r="D246">
        <v>2</v>
      </c>
      <c r="E246">
        <v>1</v>
      </c>
      <c r="F246">
        <v>1</v>
      </c>
      <c r="G246">
        <v>1</v>
      </c>
      <c r="H246">
        <v>1</v>
      </c>
      <c r="I246">
        <v>1</v>
      </c>
      <c r="J246">
        <v>1</v>
      </c>
      <c r="K246">
        <v>1</v>
      </c>
      <c r="L246">
        <v>0</v>
      </c>
      <c r="M246">
        <v>0</v>
      </c>
      <c r="N246">
        <v>1</v>
      </c>
      <c r="O246">
        <v>1</v>
      </c>
      <c r="P246">
        <v>0</v>
      </c>
      <c r="Q246">
        <v>0</v>
      </c>
      <c r="R246">
        <v>0</v>
      </c>
      <c r="S246">
        <v>0</v>
      </c>
      <c r="T246">
        <v>1</v>
      </c>
      <c r="U246">
        <v>0</v>
      </c>
      <c r="V246">
        <v>0</v>
      </c>
      <c r="W246">
        <v>0</v>
      </c>
      <c r="X246">
        <v>0</v>
      </c>
      <c r="Y246">
        <v>0</v>
      </c>
      <c r="Z246">
        <v>1</v>
      </c>
      <c r="AA246">
        <v>1</v>
      </c>
      <c r="AB246">
        <v>0</v>
      </c>
      <c r="AC246">
        <v>1</v>
      </c>
      <c r="AD246">
        <v>1</v>
      </c>
      <c r="AE246">
        <v>0</v>
      </c>
      <c r="AF246">
        <v>0</v>
      </c>
      <c r="AG246">
        <v>0</v>
      </c>
      <c r="AH246">
        <v>0</v>
      </c>
      <c r="AI246">
        <v>0</v>
      </c>
      <c r="AJ246">
        <v>0</v>
      </c>
      <c r="AK246">
        <v>1</v>
      </c>
      <c r="AL246">
        <v>0</v>
      </c>
      <c r="AM246">
        <v>0</v>
      </c>
      <c r="AN246">
        <v>0</v>
      </c>
      <c r="AO246">
        <v>0</v>
      </c>
      <c r="AP246">
        <v>1</v>
      </c>
      <c r="AQ246">
        <v>0</v>
      </c>
      <c r="AR246">
        <v>0</v>
      </c>
      <c r="AS246">
        <v>1</v>
      </c>
      <c r="AT246">
        <v>1</v>
      </c>
      <c r="AU246">
        <v>0</v>
      </c>
      <c r="AV246">
        <v>0</v>
      </c>
      <c r="AW246">
        <v>0</v>
      </c>
      <c r="AX246">
        <v>0</v>
      </c>
      <c r="AY246">
        <v>0</v>
      </c>
      <c r="AZ246">
        <v>0</v>
      </c>
      <c r="BA246">
        <v>0</v>
      </c>
      <c r="BB246">
        <v>0</v>
      </c>
      <c r="BC246">
        <v>1</v>
      </c>
      <c r="BD246">
        <v>0</v>
      </c>
      <c r="BE246">
        <v>0</v>
      </c>
      <c r="BF246">
        <v>1</v>
      </c>
      <c r="BG246">
        <v>1</v>
      </c>
      <c r="BH246">
        <v>1</v>
      </c>
      <c r="BI246">
        <v>0</v>
      </c>
      <c r="BJ246">
        <v>0</v>
      </c>
      <c r="BK246">
        <v>0</v>
      </c>
      <c r="BL246">
        <v>0</v>
      </c>
      <c r="BM246">
        <v>1</v>
      </c>
      <c r="BN246">
        <v>1</v>
      </c>
      <c r="BO246">
        <v>1</v>
      </c>
      <c r="BP246">
        <v>1</v>
      </c>
      <c r="BQ246">
        <v>0</v>
      </c>
      <c r="BR246">
        <v>1</v>
      </c>
      <c r="BS246">
        <v>0</v>
      </c>
      <c r="BT246">
        <v>0</v>
      </c>
      <c r="BU246">
        <v>0</v>
      </c>
      <c r="BV246">
        <v>0</v>
      </c>
      <c r="BW246">
        <v>0</v>
      </c>
      <c r="BX246">
        <v>0</v>
      </c>
      <c r="BY246">
        <v>0</v>
      </c>
      <c r="BZ246">
        <v>0</v>
      </c>
      <c r="CA246">
        <v>0</v>
      </c>
      <c r="CB246">
        <v>0</v>
      </c>
      <c r="CC246">
        <v>0</v>
      </c>
      <c r="CD246">
        <v>1</v>
      </c>
      <c r="CE246">
        <v>1</v>
      </c>
      <c r="CF246">
        <v>0</v>
      </c>
      <c r="CG246">
        <v>0</v>
      </c>
      <c r="CH246">
        <v>0</v>
      </c>
      <c r="CI246">
        <v>0</v>
      </c>
      <c r="CJ246">
        <v>0</v>
      </c>
      <c r="CK246">
        <v>0</v>
      </c>
      <c r="CL246">
        <v>0</v>
      </c>
      <c r="CM246">
        <v>0</v>
      </c>
      <c r="CN246">
        <v>0</v>
      </c>
      <c r="CO246">
        <v>0</v>
      </c>
      <c r="CP246">
        <v>0</v>
      </c>
      <c r="CQ246">
        <v>0</v>
      </c>
      <c r="CR246">
        <v>0</v>
      </c>
      <c r="CS246">
        <v>1</v>
      </c>
      <c r="CT246">
        <v>0</v>
      </c>
      <c r="CU246">
        <v>1</v>
      </c>
      <c r="CV246">
        <v>0</v>
      </c>
      <c r="CW246">
        <v>0</v>
      </c>
      <c r="CX246">
        <v>0</v>
      </c>
      <c r="CY246">
        <v>0</v>
      </c>
      <c r="CZ246">
        <v>0</v>
      </c>
      <c r="DA246">
        <v>0</v>
      </c>
      <c r="DB246">
        <v>0</v>
      </c>
      <c r="DC246">
        <v>1</v>
      </c>
      <c r="DD246">
        <v>0</v>
      </c>
      <c r="DE246">
        <v>1</v>
      </c>
      <c r="DF246">
        <v>1</v>
      </c>
      <c r="DG246">
        <v>1</v>
      </c>
      <c r="DH246">
        <v>1</v>
      </c>
      <c r="DI246">
        <v>1</v>
      </c>
      <c r="DJ246">
        <v>1</v>
      </c>
      <c r="DK246">
        <v>0</v>
      </c>
      <c r="DL246">
        <v>0</v>
      </c>
      <c r="DM246">
        <v>1</v>
      </c>
      <c r="DN246">
        <v>1</v>
      </c>
      <c r="DO246">
        <v>0</v>
      </c>
      <c r="DP246">
        <v>0</v>
      </c>
      <c r="DQ246">
        <v>0</v>
      </c>
      <c r="DR246">
        <v>0</v>
      </c>
      <c r="DS246">
        <v>1</v>
      </c>
      <c r="DT246">
        <v>0</v>
      </c>
      <c r="DU246">
        <v>0</v>
      </c>
      <c r="DV246">
        <v>0</v>
      </c>
      <c r="DW246">
        <v>0</v>
      </c>
      <c r="DX246">
        <v>0</v>
      </c>
      <c r="DY246">
        <v>0</v>
      </c>
      <c r="DZ246">
        <v>0</v>
      </c>
      <c r="EA246">
        <v>0</v>
      </c>
      <c r="EB246">
        <v>1</v>
      </c>
      <c r="EC246">
        <v>1</v>
      </c>
      <c r="ED246">
        <v>0</v>
      </c>
      <c r="EE246">
        <v>1</v>
      </c>
      <c r="EF246">
        <v>1</v>
      </c>
      <c r="EG246">
        <v>0</v>
      </c>
      <c r="EH246">
        <v>0</v>
      </c>
      <c r="EI246">
        <v>1</v>
      </c>
      <c r="EJ246">
        <v>0</v>
      </c>
      <c r="EK246">
        <v>0</v>
      </c>
      <c r="EL246">
        <v>0</v>
      </c>
      <c r="EM246">
        <v>0</v>
      </c>
      <c r="EN246">
        <v>0</v>
      </c>
      <c r="EO246">
        <v>0</v>
      </c>
      <c r="EP246">
        <v>0</v>
      </c>
      <c r="EQ246">
        <v>1</v>
      </c>
      <c r="ER246">
        <v>0</v>
      </c>
      <c r="ES246">
        <v>0</v>
      </c>
      <c r="ET246">
        <v>0</v>
      </c>
      <c r="EU246">
        <v>0</v>
      </c>
      <c r="EV246">
        <v>1</v>
      </c>
      <c r="EW246">
        <v>0</v>
      </c>
      <c r="EX246">
        <v>1</v>
      </c>
      <c r="EY246">
        <v>0</v>
      </c>
      <c r="EZ246">
        <v>0</v>
      </c>
      <c r="FA246">
        <v>0</v>
      </c>
      <c r="FB246">
        <v>0</v>
      </c>
      <c r="FC246">
        <v>1</v>
      </c>
      <c r="FD246">
        <v>0</v>
      </c>
      <c r="FE246">
        <v>0</v>
      </c>
      <c r="FF246">
        <v>0</v>
      </c>
      <c r="FG246">
        <v>0</v>
      </c>
      <c r="FH246">
        <v>0</v>
      </c>
      <c r="FI246">
        <v>0</v>
      </c>
      <c r="FJ246">
        <v>0</v>
      </c>
      <c r="FK246">
        <v>0</v>
      </c>
      <c r="FL246">
        <v>1</v>
      </c>
      <c r="FM246">
        <v>0</v>
      </c>
      <c r="FN246">
        <v>0</v>
      </c>
      <c r="FO246">
        <v>1</v>
      </c>
      <c r="FP246">
        <v>1</v>
      </c>
      <c r="FQ246">
        <v>1</v>
      </c>
      <c r="FR246">
        <v>0</v>
      </c>
      <c r="FS246">
        <v>0</v>
      </c>
      <c r="FT246">
        <v>0</v>
      </c>
      <c r="FU246">
        <v>0</v>
      </c>
      <c r="FV246">
        <v>1</v>
      </c>
      <c r="FW246">
        <v>1</v>
      </c>
      <c r="FX246">
        <v>1</v>
      </c>
      <c r="FY246">
        <v>1</v>
      </c>
      <c r="FZ246">
        <v>1</v>
      </c>
      <c r="GA246">
        <v>0</v>
      </c>
      <c r="GB246">
        <v>0</v>
      </c>
      <c r="GC246">
        <v>0</v>
      </c>
      <c r="GD246">
        <v>0</v>
      </c>
      <c r="GE246">
        <v>0</v>
      </c>
      <c r="GF246">
        <v>0</v>
      </c>
      <c r="GG246">
        <v>0</v>
      </c>
      <c r="GH246">
        <v>0</v>
      </c>
      <c r="GI246">
        <v>0</v>
      </c>
      <c r="GJ246">
        <v>0</v>
      </c>
      <c r="GK246">
        <v>0</v>
      </c>
      <c r="GL246">
        <v>0</v>
      </c>
      <c r="GM246">
        <v>1</v>
      </c>
      <c r="GN246">
        <v>1</v>
      </c>
      <c r="GO246">
        <v>0</v>
      </c>
      <c r="GP246">
        <v>0</v>
      </c>
      <c r="GQ246">
        <v>0</v>
      </c>
      <c r="GR246">
        <v>0</v>
      </c>
      <c r="GS246">
        <v>0</v>
      </c>
      <c r="GT246">
        <v>0</v>
      </c>
      <c r="GU246">
        <v>0</v>
      </c>
      <c r="GV246">
        <v>0</v>
      </c>
      <c r="GW246">
        <v>0</v>
      </c>
      <c r="GX246">
        <v>0</v>
      </c>
      <c r="GY246">
        <v>0</v>
      </c>
      <c r="GZ246">
        <v>0</v>
      </c>
      <c r="HA246">
        <v>0</v>
      </c>
      <c r="HB246">
        <v>1</v>
      </c>
      <c r="HC246">
        <v>0</v>
      </c>
      <c r="HD246">
        <v>1</v>
      </c>
      <c r="HE246">
        <v>0</v>
      </c>
      <c r="HF246">
        <v>0</v>
      </c>
      <c r="HG246">
        <v>0</v>
      </c>
      <c r="HH246">
        <v>0</v>
      </c>
      <c r="HI246">
        <v>0</v>
      </c>
      <c r="HJ246">
        <v>0</v>
      </c>
      <c r="HK246">
        <v>0</v>
      </c>
      <c r="HL246">
        <v>1</v>
      </c>
      <c r="HM246">
        <v>0</v>
      </c>
      <c r="HN246">
        <v>0</v>
      </c>
    </row>
    <row r="247" spans="1:222" x14ac:dyDescent="0.35">
      <c r="A247" t="s">
        <v>264</v>
      </c>
      <c r="B247" s="1">
        <v>43564</v>
      </c>
      <c r="C247" s="1">
        <v>43577</v>
      </c>
      <c r="D247">
        <v>2</v>
      </c>
      <c r="E247">
        <v>1</v>
      </c>
      <c r="F247">
        <v>1</v>
      </c>
      <c r="G247">
        <v>1</v>
      </c>
      <c r="H247">
        <v>1</v>
      </c>
      <c r="I247">
        <v>1</v>
      </c>
      <c r="J247">
        <v>1</v>
      </c>
      <c r="K247">
        <v>1</v>
      </c>
      <c r="L247">
        <v>0</v>
      </c>
      <c r="M247">
        <v>0</v>
      </c>
      <c r="N247">
        <v>1</v>
      </c>
      <c r="O247">
        <v>1</v>
      </c>
      <c r="P247">
        <v>0</v>
      </c>
      <c r="Q247">
        <v>0</v>
      </c>
      <c r="R247">
        <v>0</v>
      </c>
      <c r="S247">
        <v>0</v>
      </c>
      <c r="T247">
        <v>1</v>
      </c>
      <c r="U247">
        <v>0</v>
      </c>
      <c r="V247">
        <v>0</v>
      </c>
      <c r="W247">
        <v>0</v>
      </c>
      <c r="X247">
        <v>0</v>
      </c>
      <c r="Y247">
        <v>0</v>
      </c>
      <c r="Z247">
        <v>1</v>
      </c>
      <c r="AA247">
        <v>1</v>
      </c>
      <c r="AB247">
        <v>0</v>
      </c>
      <c r="AC247">
        <v>1</v>
      </c>
      <c r="AD247">
        <v>1</v>
      </c>
      <c r="AE247">
        <v>0</v>
      </c>
      <c r="AF247">
        <v>0</v>
      </c>
      <c r="AG247">
        <v>0</v>
      </c>
      <c r="AH247">
        <v>0</v>
      </c>
      <c r="AI247">
        <v>0</v>
      </c>
      <c r="AJ247">
        <v>0</v>
      </c>
      <c r="AK247">
        <v>1</v>
      </c>
      <c r="AL247">
        <v>0</v>
      </c>
      <c r="AM247">
        <v>0</v>
      </c>
      <c r="AN247">
        <v>0</v>
      </c>
      <c r="AO247">
        <v>0</v>
      </c>
      <c r="AP247">
        <v>1</v>
      </c>
      <c r="AQ247">
        <v>0</v>
      </c>
      <c r="AR247">
        <v>0</v>
      </c>
      <c r="AS247">
        <v>1</v>
      </c>
      <c r="AT247">
        <v>1</v>
      </c>
      <c r="AU247">
        <v>0</v>
      </c>
      <c r="AV247">
        <v>0</v>
      </c>
      <c r="AW247">
        <v>0</v>
      </c>
      <c r="AX247">
        <v>0</v>
      </c>
      <c r="AY247">
        <v>0</v>
      </c>
      <c r="AZ247">
        <v>0</v>
      </c>
      <c r="BA247">
        <v>0</v>
      </c>
      <c r="BB247">
        <v>0</v>
      </c>
      <c r="BC247">
        <v>1</v>
      </c>
      <c r="BD247">
        <v>0</v>
      </c>
      <c r="BE247">
        <v>0</v>
      </c>
      <c r="BF247">
        <v>1</v>
      </c>
      <c r="BG247">
        <v>1</v>
      </c>
      <c r="BH247">
        <v>1</v>
      </c>
      <c r="BI247">
        <v>0</v>
      </c>
      <c r="BJ247">
        <v>0</v>
      </c>
      <c r="BK247">
        <v>0</v>
      </c>
      <c r="BL247">
        <v>0</v>
      </c>
      <c r="BM247">
        <v>1</v>
      </c>
      <c r="BN247">
        <v>1</v>
      </c>
      <c r="BO247">
        <v>1</v>
      </c>
      <c r="BP247">
        <v>1</v>
      </c>
      <c r="BQ247">
        <v>0</v>
      </c>
      <c r="BR247">
        <v>1</v>
      </c>
      <c r="BS247">
        <v>0</v>
      </c>
      <c r="BT247">
        <v>0</v>
      </c>
      <c r="BU247">
        <v>0</v>
      </c>
      <c r="BV247">
        <v>0</v>
      </c>
      <c r="BW247">
        <v>0</v>
      </c>
      <c r="BX247">
        <v>0</v>
      </c>
      <c r="BY247">
        <v>0</v>
      </c>
      <c r="BZ247">
        <v>0</v>
      </c>
      <c r="CA247">
        <v>0</v>
      </c>
      <c r="CB247">
        <v>0</v>
      </c>
      <c r="CC247">
        <v>0</v>
      </c>
      <c r="CD247">
        <v>1</v>
      </c>
      <c r="CE247">
        <v>1</v>
      </c>
      <c r="CF247">
        <v>0</v>
      </c>
      <c r="CG247">
        <v>0</v>
      </c>
      <c r="CH247">
        <v>0</v>
      </c>
      <c r="CI247">
        <v>0</v>
      </c>
      <c r="CJ247">
        <v>0</v>
      </c>
      <c r="CK247">
        <v>0</v>
      </c>
      <c r="CL247">
        <v>0</v>
      </c>
      <c r="CM247">
        <v>0</v>
      </c>
      <c r="CN247">
        <v>0</v>
      </c>
      <c r="CO247">
        <v>0</v>
      </c>
      <c r="CP247">
        <v>0</v>
      </c>
      <c r="CQ247">
        <v>0</v>
      </c>
      <c r="CR247">
        <v>0</v>
      </c>
      <c r="CS247">
        <v>1</v>
      </c>
      <c r="CT247">
        <v>0</v>
      </c>
      <c r="CU247">
        <v>1</v>
      </c>
      <c r="CV247">
        <v>0</v>
      </c>
      <c r="CW247">
        <v>0</v>
      </c>
      <c r="CX247">
        <v>0</v>
      </c>
      <c r="CY247">
        <v>0</v>
      </c>
      <c r="CZ247">
        <v>0</v>
      </c>
      <c r="DA247">
        <v>0</v>
      </c>
      <c r="DB247">
        <v>0</v>
      </c>
      <c r="DC247">
        <v>1</v>
      </c>
      <c r="DD247">
        <v>0</v>
      </c>
      <c r="DE247">
        <v>1</v>
      </c>
      <c r="DF247">
        <v>1</v>
      </c>
      <c r="DG247">
        <v>1</v>
      </c>
      <c r="DH247">
        <v>1</v>
      </c>
      <c r="DI247">
        <v>1</v>
      </c>
      <c r="DJ247">
        <v>1</v>
      </c>
      <c r="DK247">
        <v>0</v>
      </c>
      <c r="DL247">
        <v>0</v>
      </c>
      <c r="DM247">
        <v>1</v>
      </c>
      <c r="DN247">
        <v>1</v>
      </c>
      <c r="DO247">
        <v>0</v>
      </c>
      <c r="DP247">
        <v>0</v>
      </c>
      <c r="DQ247">
        <v>0</v>
      </c>
      <c r="DR247">
        <v>0</v>
      </c>
      <c r="DS247">
        <v>1</v>
      </c>
      <c r="DT247">
        <v>0</v>
      </c>
      <c r="DU247">
        <v>0</v>
      </c>
      <c r="DV247">
        <v>0</v>
      </c>
      <c r="DW247">
        <v>0</v>
      </c>
      <c r="DX247">
        <v>0</v>
      </c>
      <c r="DY247">
        <v>0</v>
      </c>
      <c r="DZ247">
        <v>0</v>
      </c>
      <c r="EA247">
        <v>0</v>
      </c>
      <c r="EB247">
        <v>1</v>
      </c>
      <c r="EC247">
        <v>1</v>
      </c>
      <c r="ED247">
        <v>0</v>
      </c>
      <c r="EE247">
        <v>1</v>
      </c>
      <c r="EF247">
        <v>1</v>
      </c>
      <c r="EG247">
        <v>0</v>
      </c>
      <c r="EH247">
        <v>0</v>
      </c>
      <c r="EI247">
        <v>1</v>
      </c>
      <c r="EJ247">
        <v>0</v>
      </c>
      <c r="EK247">
        <v>0</v>
      </c>
      <c r="EL247">
        <v>0</v>
      </c>
      <c r="EM247">
        <v>0</v>
      </c>
      <c r="EN247">
        <v>0</v>
      </c>
      <c r="EO247">
        <v>0</v>
      </c>
      <c r="EP247">
        <v>0</v>
      </c>
      <c r="EQ247">
        <v>1</v>
      </c>
      <c r="ER247">
        <v>0</v>
      </c>
      <c r="ES247">
        <v>0</v>
      </c>
      <c r="ET247">
        <v>0</v>
      </c>
      <c r="EU247">
        <v>0</v>
      </c>
      <c r="EV247">
        <v>1</v>
      </c>
      <c r="EW247">
        <v>0</v>
      </c>
      <c r="EX247">
        <v>1</v>
      </c>
      <c r="EY247">
        <v>0</v>
      </c>
      <c r="EZ247">
        <v>0</v>
      </c>
      <c r="FA247">
        <v>0</v>
      </c>
      <c r="FB247">
        <v>0</v>
      </c>
      <c r="FC247">
        <v>1</v>
      </c>
      <c r="FD247">
        <v>0</v>
      </c>
      <c r="FE247">
        <v>0</v>
      </c>
      <c r="FF247">
        <v>0</v>
      </c>
      <c r="FG247">
        <v>0</v>
      </c>
      <c r="FH247">
        <v>0</v>
      </c>
      <c r="FI247">
        <v>0</v>
      </c>
      <c r="FJ247">
        <v>0</v>
      </c>
      <c r="FK247">
        <v>0</v>
      </c>
      <c r="FL247">
        <v>1</v>
      </c>
      <c r="FM247">
        <v>0</v>
      </c>
      <c r="FN247">
        <v>0</v>
      </c>
      <c r="FO247">
        <v>1</v>
      </c>
      <c r="FP247">
        <v>1</v>
      </c>
      <c r="FQ247">
        <v>1</v>
      </c>
      <c r="FR247">
        <v>0</v>
      </c>
      <c r="FS247">
        <v>0</v>
      </c>
      <c r="FT247">
        <v>0</v>
      </c>
      <c r="FU247">
        <v>0</v>
      </c>
      <c r="FV247">
        <v>1</v>
      </c>
      <c r="FW247">
        <v>1</v>
      </c>
      <c r="FX247">
        <v>1</v>
      </c>
      <c r="FY247">
        <v>1</v>
      </c>
      <c r="FZ247">
        <v>1</v>
      </c>
      <c r="GA247">
        <v>0</v>
      </c>
      <c r="GB247">
        <v>0</v>
      </c>
      <c r="GC247">
        <v>0</v>
      </c>
      <c r="GD247">
        <v>0</v>
      </c>
      <c r="GE247">
        <v>0</v>
      </c>
      <c r="GF247">
        <v>0</v>
      </c>
      <c r="GG247">
        <v>0</v>
      </c>
      <c r="GH247">
        <v>0</v>
      </c>
      <c r="GI247">
        <v>0</v>
      </c>
      <c r="GJ247">
        <v>0</v>
      </c>
      <c r="GK247">
        <v>0</v>
      </c>
      <c r="GL247">
        <v>0</v>
      </c>
      <c r="GM247">
        <v>1</v>
      </c>
      <c r="GN247">
        <v>1</v>
      </c>
      <c r="GO247">
        <v>0</v>
      </c>
      <c r="GP247">
        <v>0</v>
      </c>
      <c r="GQ247">
        <v>0</v>
      </c>
      <c r="GR247">
        <v>0</v>
      </c>
      <c r="GS247">
        <v>0</v>
      </c>
      <c r="GT247">
        <v>0</v>
      </c>
      <c r="GU247">
        <v>0</v>
      </c>
      <c r="GV247">
        <v>0</v>
      </c>
      <c r="GW247">
        <v>0</v>
      </c>
      <c r="GX247">
        <v>0</v>
      </c>
      <c r="GY247">
        <v>0</v>
      </c>
      <c r="GZ247">
        <v>0</v>
      </c>
      <c r="HA247">
        <v>0</v>
      </c>
      <c r="HB247">
        <v>1</v>
      </c>
      <c r="HC247">
        <v>0</v>
      </c>
      <c r="HD247">
        <v>1</v>
      </c>
      <c r="HE247">
        <v>0</v>
      </c>
      <c r="HF247">
        <v>0</v>
      </c>
      <c r="HG247">
        <v>0</v>
      </c>
      <c r="HH247">
        <v>0</v>
      </c>
      <c r="HI247">
        <v>0</v>
      </c>
      <c r="HJ247">
        <v>0</v>
      </c>
      <c r="HK247">
        <v>0</v>
      </c>
      <c r="HL247">
        <v>1</v>
      </c>
      <c r="HM247">
        <v>0</v>
      </c>
      <c r="HN247">
        <v>0</v>
      </c>
    </row>
    <row r="248" spans="1:222" x14ac:dyDescent="0.35">
      <c r="A248" t="s">
        <v>264</v>
      </c>
      <c r="B248" s="1">
        <v>43578</v>
      </c>
      <c r="C248" s="1">
        <v>43646</v>
      </c>
      <c r="D248">
        <v>2</v>
      </c>
      <c r="E248">
        <v>1</v>
      </c>
      <c r="F248">
        <v>1</v>
      </c>
      <c r="G248">
        <v>1</v>
      </c>
      <c r="H248">
        <v>1</v>
      </c>
      <c r="I248">
        <v>1</v>
      </c>
      <c r="J248">
        <v>1</v>
      </c>
      <c r="K248">
        <v>1</v>
      </c>
      <c r="L248">
        <v>0</v>
      </c>
      <c r="M248">
        <v>0</v>
      </c>
      <c r="N248">
        <v>1</v>
      </c>
      <c r="O248">
        <v>1</v>
      </c>
      <c r="P248">
        <v>0</v>
      </c>
      <c r="Q248">
        <v>0</v>
      </c>
      <c r="R248">
        <v>0</v>
      </c>
      <c r="S248">
        <v>0</v>
      </c>
      <c r="T248">
        <v>1</v>
      </c>
      <c r="U248">
        <v>0</v>
      </c>
      <c r="V248">
        <v>0</v>
      </c>
      <c r="W248">
        <v>0</v>
      </c>
      <c r="X248">
        <v>0</v>
      </c>
      <c r="Y248">
        <v>0</v>
      </c>
      <c r="Z248">
        <v>1</v>
      </c>
      <c r="AA248">
        <v>1</v>
      </c>
      <c r="AB248">
        <v>0</v>
      </c>
      <c r="AC248">
        <v>1</v>
      </c>
      <c r="AD248">
        <v>1</v>
      </c>
      <c r="AE248">
        <v>0</v>
      </c>
      <c r="AF248">
        <v>0</v>
      </c>
      <c r="AG248">
        <v>0</v>
      </c>
      <c r="AH248">
        <v>0</v>
      </c>
      <c r="AI248">
        <v>0</v>
      </c>
      <c r="AJ248">
        <v>0</v>
      </c>
      <c r="AK248">
        <v>1</v>
      </c>
      <c r="AL248">
        <v>0</v>
      </c>
      <c r="AM248">
        <v>0</v>
      </c>
      <c r="AN248">
        <v>0</v>
      </c>
      <c r="AO248">
        <v>0</v>
      </c>
      <c r="AP248">
        <v>1</v>
      </c>
      <c r="AQ248">
        <v>0</v>
      </c>
      <c r="AR248">
        <v>0</v>
      </c>
      <c r="AS248">
        <v>1</v>
      </c>
      <c r="AT248">
        <v>1</v>
      </c>
      <c r="AU248">
        <v>0</v>
      </c>
      <c r="AV248">
        <v>0</v>
      </c>
      <c r="AW248">
        <v>0</v>
      </c>
      <c r="AX248">
        <v>0</v>
      </c>
      <c r="AY248">
        <v>0</v>
      </c>
      <c r="AZ248">
        <v>0</v>
      </c>
      <c r="BA248">
        <v>0</v>
      </c>
      <c r="BB248">
        <v>0</v>
      </c>
      <c r="BC248">
        <v>1</v>
      </c>
      <c r="BD248">
        <v>0</v>
      </c>
      <c r="BE248">
        <v>0</v>
      </c>
      <c r="BF248">
        <v>1</v>
      </c>
      <c r="BG248">
        <v>1</v>
      </c>
      <c r="BH248">
        <v>1</v>
      </c>
      <c r="BI248">
        <v>0</v>
      </c>
      <c r="BJ248">
        <v>0</v>
      </c>
      <c r="BK248">
        <v>0</v>
      </c>
      <c r="BL248">
        <v>0</v>
      </c>
      <c r="BM248">
        <v>1</v>
      </c>
      <c r="BN248">
        <v>1</v>
      </c>
      <c r="BO248">
        <v>1</v>
      </c>
      <c r="BP248">
        <v>1</v>
      </c>
      <c r="BQ248">
        <v>0</v>
      </c>
      <c r="BR248">
        <v>1</v>
      </c>
      <c r="BS248">
        <v>0</v>
      </c>
      <c r="BT248">
        <v>0</v>
      </c>
      <c r="BU248">
        <v>0</v>
      </c>
      <c r="BV248">
        <v>0</v>
      </c>
      <c r="BW248">
        <v>0</v>
      </c>
      <c r="BX248">
        <v>0</v>
      </c>
      <c r="BY248">
        <v>0</v>
      </c>
      <c r="BZ248">
        <v>0</v>
      </c>
      <c r="CA248">
        <v>0</v>
      </c>
      <c r="CB248">
        <v>0</v>
      </c>
      <c r="CC248">
        <v>0</v>
      </c>
      <c r="CD248">
        <v>1</v>
      </c>
      <c r="CE248">
        <v>1</v>
      </c>
      <c r="CF248">
        <v>0</v>
      </c>
      <c r="CG248">
        <v>0</v>
      </c>
      <c r="CH248">
        <v>0</v>
      </c>
      <c r="CI248">
        <v>0</v>
      </c>
      <c r="CJ248">
        <v>0</v>
      </c>
      <c r="CK248">
        <v>0</v>
      </c>
      <c r="CL248">
        <v>0</v>
      </c>
      <c r="CM248">
        <v>0</v>
      </c>
      <c r="CN248">
        <v>0</v>
      </c>
      <c r="CO248">
        <v>0</v>
      </c>
      <c r="CP248">
        <v>0</v>
      </c>
      <c r="CQ248">
        <v>0</v>
      </c>
      <c r="CR248">
        <v>0</v>
      </c>
      <c r="CS248">
        <v>1</v>
      </c>
      <c r="CT248">
        <v>0</v>
      </c>
      <c r="CU248">
        <v>1</v>
      </c>
      <c r="CV248">
        <v>0</v>
      </c>
      <c r="CW248">
        <v>0</v>
      </c>
      <c r="CX248">
        <v>0</v>
      </c>
      <c r="CY248">
        <v>0</v>
      </c>
      <c r="CZ248">
        <v>0</v>
      </c>
      <c r="DA248">
        <v>0</v>
      </c>
      <c r="DB248">
        <v>0</v>
      </c>
      <c r="DC248">
        <v>1</v>
      </c>
      <c r="DD248">
        <v>0</v>
      </c>
      <c r="DE248">
        <v>1</v>
      </c>
      <c r="DF248">
        <v>1</v>
      </c>
      <c r="DG248">
        <v>1</v>
      </c>
      <c r="DH248">
        <v>1</v>
      </c>
      <c r="DI248">
        <v>1</v>
      </c>
      <c r="DJ248">
        <v>1</v>
      </c>
      <c r="DK248">
        <v>0</v>
      </c>
      <c r="DL248">
        <v>0</v>
      </c>
      <c r="DM248">
        <v>1</v>
      </c>
      <c r="DN248">
        <v>1</v>
      </c>
      <c r="DO248">
        <v>0</v>
      </c>
      <c r="DP248">
        <v>0</v>
      </c>
      <c r="DQ248">
        <v>0</v>
      </c>
      <c r="DR248">
        <v>0</v>
      </c>
      <c r="DS248">
        <v>1</v>
      </c>
      <c r="DT248">
        <v>0</v>
      </c>
      <c r="DU248">
        <v>0</v>
      </c>
      <c r="DV248">
        <v>0</v>
      </c>
      <c r="DW248">
        <v>0</v>
      </c>
      <c r="DX248">
        <v>0</v>
      </c>
      <c r="DY248">
        <v>0</v>
      </c>
      <c r="DZ248">
        <v>0</v>
      </c>
      <c r="EA248">
        <v>0</v>
      </c>
      <c r="EB248">
        <v>1</v>
      </c>
      <c r="EC248">
        <v>1</v>
      </c>
      <c r="ED248">
        <v>0</v>
      </c>
      <c r="EE248">
        <v>1</v>
      </c>
      <c r="EF248">
        <v>1</v>
      </c>
      <c r="EG248">
        <v>0</v>
      </c>
      <c r="EH248">
        <v>0</v>
      </c>
      <c r="EI248">
        <v>1</v>
      </c>
      <c r="EJ248">
        <v>0</v>
      </c>
      <c r="EK248">
        <v>0</v>
      </c>
      <c r="EL248">
        <v>0</v>
      </c>
      <c r="EM248">
        <v>0</v>
      </c>
      <c r="EN248">
        <v>0</v>
      </c>
      <c r="EO248">
        <v>0</v>
      </c>
      <c r="EP248">
        <v>0</v>
      </c>
      <c r="EQ248">
        <v>1</v>
      </c>
      <c r="ER248">
        <v>0</v>
      </c>
      <c r="ES248">
        <v>0</v>
      </c>
      <c r="ET248">
        <v>0</v>
      </c>
      <c r="EU248">
        <v>0</v>
      </c>
      <c r="EV248">
        <v>1</v>
      </c>
      <c r="EW248">
        <v>0</v>
      </c>
      <c r="EX248">
        <v>1</v>
      </c>
      <c r="EY248">
        <v>0</v>
      </c>
      <c r="EZ248">
        <v>0</v>
      </c>
      <c r="FA248">
        <v>0</v>
      </c>
      <c r="FB248">
        <v>0</v>
      </c>
      <c r="FC248">
        <v>1</v>
      </c>
      <c r="FD248">
        <v>0</v>
      </c>
      <c r="FE248">
        <v>0</v>
      </c>
      <c r="FF248">
        <v>0</v>
      </c>
      <c r="FG248">
        <v>0</v>
      </c>
      <c r="FH248">
        <v>0</v>
      </c>
      <c r="FI248">
        <v>0</v>
      </c>
      <c r="FJ248">
        <v>0</v>
      </c>
      <c r="FK248">
        <v>0</v>
      </c>
      <c r="FL248">
        <v>1</v>
      </c>
      <c r="FM248">
        <v>0</v>
      </c>
      <c r="FN248">
        <v>0</v>
      </c>
      <c r="FO248">
        <v>1</v>
      </c>
      <c r="FP248">
        <v>1</v>
      </c>
      <c r="FQ248">
        <v>1</v>
      </c>
      <c r="FR248">
        <v>0</v>
      </c>
      <c r="FS248">
        <v>0</v>
      </c>
      <c r="FT248">
        <v>0</v>
      </c>
      <c r="FU248">
        <v>0</v>
      </c>
      <c r="FV248">
        <v>1</v>
      </c>
      <c r="FW248">
        <v>1</v>
      </c>
      <c r="FX248">
        <v>1</v>
      </c>
      <c r="FY248">
        <v>1</v>
      </c>
      <c r="FZ248">
        <v>1</v>
      </c>
      <c r="GA248">
        <v>0</v>
      </c>
      <c r="GB248">
        <v>0</v>
      </c>
      <c r="GC248">
        <v>0</v>
      </c>
      <c r="GD248">
        <v>0</v>
      </c>
      <c r="GE248">
        <v>0</v>
      </c>
      <c r="GF248">
        <v>0</v>
      </c>
      <c r="GG248">
        <v>0</v>
      </c>
      <c r="GH248">
        <v>0</v>
      </c>
      <c r="GI248">
        <v>0</v>
      </c>
      <c r="GJ248">
        <v>0</v>
      </c>
      <c r="GK248">
        <v>0</v>
      </c>
      <c r="GL248">
        <v>0</v>
      </c>
      <c r="GM248">
        <v>1</v>
      </c>
      <c r="GN248">
        <v>1</v>
      </c>
      <c r="GO248">
        <v>0</v>
      </c>
      <c r="GP248">
        <v>0</v>
      </c>
      <c r="GQ248">
        <v>0</v>
      </c>
      <c r="GR248">
        <v>0</v>
      </c>
      <c r="GS248">
        <v>0</v>
      </c>
      <c r="GT248">
        <v>0</v>
      </c>
      <c r="GU248">
        <v>0</v>
      </c>
      <c r="GV248">
        <v>0</v>
      </c>
      <c r="GW248">
        <v>0</v>
      </c>
      <c r="GX248">
        <v>0</v>
      </c>
      <c r="GY248">
        <v>0</v>
      </c>
      <c r="GZ248">
        <v>0</v>
      </c>
      <c r="HA248">
        <v>0</v>
      </c>
      <c r="HB248">
        <v>1</v>
      </c>
      <c r="HC248">
        <v>0</v>
      </c>
      <c r="HD248">
        <v>1</v>
      </c>
      <c r="HE248">
        <v>0</v>
      </c>
      <c r="HF248">
        <v>0</v>
      </c>
      <c r="HG248">
        <v>0</v>
      </c>
      <c r="HH248">
        <v>0</v>
      </c>
      <c r="HI248">
        <v>0</v>
      </c>
      <c r="HJ248">
        <v>0</v>
      </c>
      <c r="HK248">
        <v>0</v>
      </c>
      <c r="HL248">
        <v>1</v>
      </c>
      <c r="HM248">
        <v>0</v>
      </c>
      <c r="HN248">
        <v>0</v>
      </c>
    </row>
    <row r="249" spans="1:222" x14ac:dyDescent="0.35">
      <c r="A249" t="s">
        <v>264</v>
      </c>
      <c r="B249" s="1">
        <v>43647</v>
      </c>
      <c r="C249" s="1">
        <v>43830</v>
      </c>
      <c r="D249">
        <v>2</v>
      </c>
      <c r="E249">
        <v>1</v>
      </c>
      <c r="F249">
        <v>1</v>
      </c>
      <c r="G249">
        <v>1</v>
      </c>
      <c r="H249">
        <v>1</v>
      </c>
      <c r="I249">
        <v>1</v>
      </c>
      <c r="J249">
        <v>1</v>
      </c>
      <c r="K249">
        <v>1</v>
      </c>
      <c r="L249">
        <v>0</v>
      </c>
      <c r="M249">
        <v>0</v>
      </c>
      <c r="N249">
        <v>1</v>
      </c>
      <c r="O249">
        <v>1</v>
      </c>
      <c r="P249">
        <v>0</v>
      </c>
      <c r="Q249">
        <v>0</v>
      </c>
      <c r="R249">
        <v>0</v>
      </c>
      <c r="S249">
        <v>0</v>
      </c>
      <c r="T249">
        <v>1</v>
      </c>
      <c r="U249">
        <v>0</v>
      </c>
      <c r="V249">
        <v>0</v>
      </c>
      <c r="W249">
        <v>0</v>
      </c>
      <c r="X249">
        <v>0</v>
      </c>
      <c r="Y249">
        <v>0</v>
      </c>
      <c r="Z249">
        <v>1</v>
      </c>
      <c r="AA249">
        <v>1</v>
      </c>
      <c r="AB249">
        <v>0</v>
      </c>
      <c r="AC249">
        <v>1</v>
      </c>
      <c r="AD249">
        <v>1</v>
      </c>
      <c r="AE249">
        <v>0</v>
      </c>
      <c r="AF249">
        <v>0</v>
      </c>
      <c r="AG249">
        <v>0</v>
      </c>
      <c r="AH249">
        <v>0</v>
      </c>
      <c r="AI249">
        <v>0</v>
      </c>
      <c r="AJ249">
        <v>0</v>
      </c>
      <c r="AK249">
        <v>1</v>
      </c>
      <c r="AL249">
        <v>0</v>
      </c>
      <c r="AM249">
        <v>0</v>
      </c>
      <c r="AN249">
        <v>0</v>
      </c>
      <c r="AO249">
        <v>0</v>
      </c>
      <c r="AP249">
        <v>1</v>
      </c>
      <c r="AQ249">
        <v>0</v>
      </c>
      <c r="AR249">
        <v>0</v>
      </c>
      <c r="AS249">
        <v>1</v>
      </c>
      <c r="AT249">
        <v>1</v>
      </c>
      <c r="AU249">
        <v>0</v>
      </c>
      <c r="AV249">
        <v>0</v>
      </c>
      <c r="AW249">
        <v>0</v>
      </c>
      <c r="AX249">
        <v>0</v>
      </c>
      <c r="AY249">
        <v>0</v>
      </c>
      <c r="AZ249">
        <v>0</v>
      </c>
      <c r="BA249">
        <v>0</v>
      </c>
      <c r="BB249">
        <v>0</v>
      </c>
      <c r="BC249">
        <v>1</v>
      </c>
      <c r="BD249">
        <v>0</v>
      </c>
      <c r="BE249">
        <v>0</v>
      </c>
      <c r="BF249">
        <v>1</v>
      </c>
      <c r="BG249">
        <v>1</v>
      </c>
      <c r="BH249">
        <v>1</v>
      </c>
      <c r="BI249">
        <v>0</v>
      </c>
      <c r="BJ249">
        <v>0</v>
      </c>
      <c r="BK249">
        <v>0</v>
      </c>
      <c r="BL249">
        <v>0</v>
      </c>
      <c r="BM249">
        <v>1</v>
      </c>
      <c r="BN249">
        <v>1</v>
      </c>
      <c r="BO249">
        <v>1</v>
      </c>
      <c r="BP249">
        <v>1</v>
      </c>
      <c r="BQ249">
        <v>0</v>
      </c>
      <c r="BR249">
        <v>1</v>
      </c>
      <c r="BS249">
        <v>0</v>
      </c>
      <c r="BT249">
        <v>0</v>
      </c>
      <c r="BU249">
        <v>0</v>
      </c>
      <c r="BV249">
        <v>0</v>
      </c>
      <c r="BW249">
        <v>0</v>
      </c>
      <c r="BX249">
        <v>0</v>
      </c>
      <c r="BY249">
        <v>0</v>
      </c>
      <c r="BZ249">
        <v>0</v>
      </c>
      <c r="CA249">
        <v>0</v>
      </c>
      <c r="CB249">
        <v>0</v>
      </c>
      <c r="CC249">
        <v>0</v>
      </c>
      <c r="CD249">
        <v>1</v>
      </c>
      <c r="CE249">
        <v>1</v>
      </c>
      <c r="CF249">
        <v>0</v>
      </c>
      <c r="CG249">
        <v>0</v>
      </c>
      <c r="CH249">
        <v>0</v>
      </c>
      <c r="CI249">
        <v>0</v>
      </c>
      <c r="CJ249">
        <v>0</v>
      </c>
      <c r="CK249">
        <v>0</v>
      </c>
      <c r="CL249">
        <v>0</v>
      </c>
      <c r="CM249">
        <v>0</v>
      </c>
      <c r="CN249">
        <v>0</v>
      </c>
      <c r="CO249">
        <v>0</v>
      </c>
      <c r="CP249">
        <v>0</v>
      </c>
      <c r="CQ249">
        <v>0</v>
      </c>
      <c r="CR249">
        <v>0</v>
      </c>
      <c r="CS249">
        <v>1</v>
      </c>
      <c r="CT249">
        <v>0</v>
      </c>
      <c r="CU249">
        <v>1</v>
      </c>
      <c r="CV249">
        <v>0</v>
      </c>
      <c r="CW249">
        <v>0</v>
      </c>
      <c r="CX249">
        <v>0</v>
      </c>
      <c r="CY249">
        <v>0</v>
      </c>
      <c r="CZ249">
        <v>0</v>
      </c>
      <c r="DA249">
        <v>0</v>
      </c>
      <c r="DB249">
        <v>0</v>
      </c>
      <c r="DC249">
        <v>1</v>
      </c>
      <c r="DD249">
        <v>0</v>
      </c>
      <c r="DE249">
        <v>1</v>
      </c>
      <c r="DF249">
        <v>1</v>
      </c>
      <c r="DG249">
        <v>1</v>
      </c>
      <c r="DH249">
        <v>1</v>
      </c>
      <c r="DI249">
        <v>1</v>
      </c>
      <c r="DJ249">
        <v>1</v>
      </c>
      <c r="DK249">
        <v>0</v>
      </c>
      <c r="DL249">
        <v>0</v>
      </c>
      <c r="DM249">
        <v>1</v>
      </c>
      <c r="DN249">
        <v>1</v>
      </c>
      <c r="DO249">
        <v>0</v>
      </c>
      <c r="DP249">
        <v>0</v>
      </c>
      <c r="DQ249">
        <v>0</v>
      </c>
      <c r="DR249">
        <v>0</v>
      </c>
      <c r="DS249">
        <v>1</v>
      </c>
      <c r="DT249">
        <v>0</v>
      </c>
      <c r="DU249">
        <v>0</v>
      </c>
      <c r="DV249">
        <v>0</v>
      </c>
      <c r="DW249">
        <v>0</v>
      </c>
      <c r="DX249">
        <v>0</v>
      </c>
      <c r="DY249">
        <v>0</v>
      </c>
      <c r="DZ249">
        <v>0</v>
      </c>
      <c r="EA249">
        <v>0</v>
      </c>
      <c r="EB249">
        <v>1</v>
      </c>
      <c r="EC249">
        <v>1</v>
      </c>
      <c r="ED249">
        <v>0</v>
      </c>
      <c r="EE249">
        <v>1</v>
      </c>
      <c r="EF249">
        <v>1</v>
      </c>
      <c r="EG249">
        <v>0</v>
      </c>
      <c r="EH249">
        <v>0</v>
      </c>
      <c r="EI249">
        <v>1</v>
      </c>
      <c r="EJ249">
        <v>0</v>
      </c>
      <c r="EK249">
        <v>0</v>
      </c>
      <c r="EL249">
        <v>0</v>
      </c>
      <c r="EM249">
        <v>0</v>
      </c>
      <c r="EN249">
        <v>0</v>
      </c>
      <c r="EO249">
        <v>0</v>
      </c>
      <c r="EP249">
        <v>0</v>
      </c>
      <c r="EQ249">
        <v>1</v>
      </c>
      <c r="ER249">
        <v>0</v>
      </c>
      <c r="ES249">
        <v>0</v>
      </c>
      <c r="ET249">
        <v>0</v>
      </c>
      <c r="EU249">
        <v>0</v>
      </c>
      <c r="EV249">
        <v>1</v>
      </c>
      <c r="EW249">
        <v>0</v>
      </c>
      <c r="EX249">
        <v>1</v>
      </c>
      <c r="EY249">
        <v>0</v>
      </c>
      <c r="EZ249">
        <v>0</v>
      </c>
      <c r="FA249">
        <v>0</v>
      </c>
      <c r="FB249">
        <v>0</v>
      </c>
      <c r="FC249">
        <v>1</v>
      </c>
      <c r="FD249">
        <v>0</v>
      </c>
      <c r="FE249">
        <v>0</v>
      </c>
      <c r="FF249">
        <v>0</v>
      </c>
      <c r="FG249">
        <v>0</v>
      </c>
      <c r="FH249">
        <v>0</v>
      </c>
      <c r="FI249">
        <v>0</v>
      </c>
      <c r="FJ249">
        <v>0</v>
      </c>
      <c r="FK249">
        <v>0</v>
      </c>
      <c r="FL249">
        <v>1</v>
      </c>
      <c r="FM249">
        <v>0</v>
      </c>
      <c r="FN249">
        <v>0</v>
      </c>
      <c r="FO249">
        <v>1</v>
      </c>
      <c r="FP249">
        <v>1</v>
      </c>
      <c r="FQ249">
        <v>1</v>
      </c>
      <c r="FR249">
        <v>0</v>
      </c>
      <c r="FS249">
        <v>0</v>
      </c>
      <c r="FT249">
        <v>0</v>
      </c>
      <c r="FU249">
        <v>0</v>
      </c>
      <c r="FV249">
        <v>1</v>
      </c>
      <c r="FW249">
        <v>1</v>
      </c>
      <c r="FX249">
        <v>1</v>
      </c>
      <c r="FY249">
        <v>1</v>
      </c>
      <c r="FZ249">
        <v>1</v>
      </c>
      <c r="GA249">
        <v>0</v>
      </c>
      <c r="GB249">
        <v>0</v>
      </c>
      <c r="GC249">
        <v>0</v>
      </c>
      <c r="GD249">
        <v>0</v>
      </c>
      <c r="GE249">
        <v>0</v>
      </c>
      <c r="GF249">
        <v>0</v>
      </c>
      <c r="GG249">
        <v>0</v>
      </c>
      <c r="GH249">
        <v>0</v>
      </c>
      <c r="GI249">
        <v>0</v>
      </c>
      <c r="GJ249">
        <v>0</v>
      </c>
      <c r="GK249">
        <v>0</v>
      </c>
      <c r="GL249">
        <v>0</v>
      </c>
      <c r="GM249">
        <v>1</v>
      </c>
      <c r="GN249">
        <v>1</v>
      </c>
      <c r="GO249">
        <v>0</v>
      </c>
      <c r="GP249">
        <v>0</v>
      </c>
      <c r="GQ249">
        <v>0</v>
      </c>
      <c r="GR249">
        <v>0</v>
      </c>
      <c r="GS249">
        <v>0</v>
      </c>
      <c r="GT249">
        <v>0</v>
      </c>
      <c r="GU249">
        <v>0</v>
      </c>
      <c r="GV249">
        <v>0</v>
      </c>
      <c r="GW249">
        <v>0</v>
      </c>
      <c r="GX249">
        <v>0</v>
      </c>
      <c r="GY249">
        <v>0</v>
      </c>
      <c r="GZ249">
        <v>0</v>
      </c>
      <c r="HA249">
        <v>0</v>
      </c>
      <c r="HB249">
        <v>1</v>
      </c>
      <c r="HC249">
        <v>0</v>
      </c>
      <c r="HD249">
        <v>1</v>
      </c>
      <c r="HE249">
        <v>0</v>
      </c>
      <c r="HF249">
        <v>0</v>
      </c>
      <c r="HG249">
        <v>0</v>
      </c>
      <c r="HH249">
        <v>0</v>
      </c>
      <c r="HI249">
        <v>0</v>
      </c>
      <c r="HJ249">
        <v>0</v>
      </c>
      <c r="HK249">
        <v>0</v>
      </c>
      <c r="HL249">
        <v>1</v>
      </c>
      <c r="HM249">
        <v>0</v>
      </c>
      <c r="HN249">
        <v>0</v>
      </c>
    </row>
    <row r="250" spans="1:222" x14ac:dyDescent="0.35">
      <c r="A250" t="s">
        <v>265</v>
      </c>
      <c r="B250" s="1">
        <v>41640</v>
      </c>
      <c r="C250" s="1">
        <v>42190</v>
      </c>
      <c r="D250">
        <v>3</v>
      </c>
      <c r="E250" t="s">
        <v>222</v>
      </c>
      <c r="F250" t="s">
        <v>222</v>
      </c>
      <c r="G250" t="s">
        <v>222</v>
      </c>
      <c r="H250" t="s">
        <v>222</v>
      </c>
      <c r="I250" t="s">
        <v>222</v>
      </c>
      <c r="J250" t="s">
        <v>222</v>
      </c>
      <c r="K250" t="s">
        <v>222</v>
      </c>
      <c r="L250" t="s">
        <v>222</v>
      </c>
      <c r="M250" t="s">
        <v>222</v>
      </c>
      <c r="N250" t="s">
        <v>222</v>
      </c>
      <c r="O250" t="s">
        <v>222</v>
      </c>
      <c r="P250" t="s">
        <v>222</v>
      </c>
      <c r="Q250" t="s">
        <v>222</v>
      </c>
      <c r="R250" t="s">
        <v>222</v>
      </c>
      <c r="S250" t="s">
        <v>222</v>
      </c>
      <c r="T250" t="s">
        <v>222</v>
      </c>
      <c r="U250" t="s">
        <v>222</v>
      </c>
      <c r="V250" t="s">
        <v>222</v>
      </c>
      <c r="W250" t="s">
        <v>222</v>
      </c>
      <c r="X250" t="s">
        <v>222</v>
      </c>
      <c r="Y250" t="s">
        <v>222</v>
      </c>
      <c r="Z250" t="s">
        <v>222</v>
      </c>
      <c r="AA250" t="s">
        <v>222</v>
      </c>
      <c r="AB250" t="s">
        <v>222</v>
      </c>
      <c r="AC250" t="s">
        <v>222</v>
      </c>
      <c r="AD250" t="s">
        <v>222</v>
      </c>
      <c r="AE250" t="s">
        <v>222</v>
      </c>
      <c r="AF250" t="s">
        <v>222</v>
      </c>
      <c r="AG250" t="s">
        <v>222</v>
      </c>
      <c r="AH250" t="s">
        <v>222</v>
      </c>
      <c r="AI250" t="s">
        <v>222</v>
      </c>
      <c r="AJ250" t="s">
        <v>222</v>
      </c>
      <c r="AK250" t="s">
        <v>222</v>
      </c>
      <c r="AL250" t="s">
        <v>222</v>
      </c>
      <c r="AM250" t="s">
        <v>222</v>
      </c>
      <c r="AN250" t="s">
        <v>222</v>
      </c>
      <c r="AO250" t="s">
        <v>222</v>
      </c>
      <c r="AP250" t="s">
        <v>222</v>
      </c>
      <c r="AQ250" t="s">
        <v>222</v>
      </c>
      <c r="AR250" t="s">
        <v>222</v>
      </c>
      <c r="AS250" t="s">
        <v>222</v>
      </c>
      <c r="AT250" t="s">
        <v>222</v>
      </c>
      <c r="AU250" t="s">
        <v>222</v>
      </c>
      <c r="AV250" t="s">
        <v>222</v>
      </c>
      <c r="AW250" t="s">
        <v>222</v>
      </c>
      <c r="AX250" t="s">
        <v>222</v>
      </c>
      <c r="AY250" t="s">
        <v>222</v>
      </c>
      <c r="AZ250" t="s">
        <v>222</v>
      </c>
      <c r="BA250" t="s">
        <v>222</v>
      </c>
      <c r="BB250" t="s">
        <v>222</v>
      </c>
      <c r="BC250" t="s">
        <v>222</v>
      </c>
      <c r="BD250" t="s">
        <v>222</v>
      </c>
      <c r="BE250" t="s">
        <v>222</v>
      </c>
      <c r="BF250" t="s">
        <v>222</v>
      </c>
      <c r="BG250" t="s">
        <v>222</v>
      </c>
      <c r="BH250" t="s">
        <v>222</v>
      </c>
      <c r="BI250" t="s">
        <v>222</v>
      </c>
      <c r="BJ250" t="s">
        <v>222</v>
      </c>
      <c r="BK250" t="s">
        <v>222</v>
      </c>
      <c r="BL250" t="s">
        <v>222</v>
      </c>
      <c r="BM250" t="s">
        <v>222</v>
      </c>
      <c r="BN250" t="s">
        <v>222</v>
      </c>
      <c r="BO250" t="s">
        <v>222</v>
      </c>
      <c r="BP250" t="s">
        <v>222</v>
      </c>
      <c r="BQ250" t="s">
        <v>222</v>
      </c>
      <c r="BR250" t="s">
        <v>222</v>
      </c>
      <c r="BS250" t="s">
        <v>222</v>
      </c>
      <c r="BT250" t="s">
        <v>222</v>
      </c>
      <c r="BU250" t="s">
        <v>222</v>
      </c>
      <c r="BV250" t="s">
        <v>222</v>
      </c>
      <c r="BW250" t="s">
        <v>222</v>
      </c>
      <c r="BX250" t="s">
        <v>222</v>
      </c>
      <c r="BY250" t="s">
        <v>222</v>
      </c>
      <c r="BZ250" t="s">
        <v>222</v>
      </c>
      <c r="CA250" t="s">
        <v>222</v>
      </c>
      <c r="CB250" t="s">
        <v>222</v>
      </c>
      <c r="CC250" t="s">
        <v>222</v>
      </c>
      <c r="CD250" t="s">
        <v>222</v>
      </c>
      <c r="CE250" t="s">
        <v>222</v>
      </c>
      <c r="CF250" t="s">
        <v>222</v>
      </c>
      <c r="CG250" t="s">
        <v>222</v>
      </c>
      <c r="CH250" t="s">
        <v>222</v>
      </c>
      <c r="CI250" t="s">
        <v>222</v>
      </c>
      <c r="CJ250" t="s">
        <v>222</v>
      </c>
      <c r="CK250" t="s">
        <v>222</v>
      </c>
      <c r="CL250" t="s">
        <v>222</v>
      </c>
      <c r="CM250" t="s">
        <v>222</v>
      </c>
      <c r="CN250" t="s">
        <v>222</v>
      </c>
      <c r="CO250" t="s">
        <v>222</v>
      </c>
      <c r="CP250" t="s">
        <v>222</v>
      </c>
      <c r="CQ250" t="s">
        <v>222</v>
      </c>
      <c r="CR250" t="s">
        <v>222</v>
      </c>
      <c r="CS250" t="s">
        <v>222</v>
      </c>
      <c r="CT250" t="s">
        <v>222</v>
      </c>
      <c r="CU250" t="s">
        <v>222</v>
      </c>
      <c r="CV250" t="s">
        <v>222</v>
      </c>
      <c r="CW250" t="s">
        <v>222</v>
      </c>
      <c r="CX250" t="s">
        <v>222</v>
      </c>
      <c r="CY250" t="s">
        <v>222</v>
      </c>
      <c r="CZ250" t="s">
        <v>222</v>
      </c>
      <c r="DA250" t="s">
        <v>222</v>
      </c>
      <c r="DB250" t="s">
        <v>222</v>
      </c>
      <c r="DC250" t="s">
        <v>222</v>
      </c>
      <c r="DD250" t="s">
        <v>222</v>
      </c>
      <c r="DE250" t="s">
        <v>222</v>
      </c>
      <c r="DF250" t="s">
        <v>222</v>
      </c>
      <c r="DG250" t="s">
        <v>222</v>
      </c>
      <c r="DH250" t="s">
        <v>222</v>
      </c>
      <c r="DI250" t="s">
        <v>222</v>
      </c>
      <c r="DJ250" t="s">
        <v>222</v>
      </c>
      <c r="DK250" t="s">
        <v>222</v>
      </c>
      <c r="DL250" t="s">
        <v>222</v>
      </c>
      <c r="DM250" t="s">
        <v>222</v>
      </c>
      <c r="DN250" t="s">
        <v>222</v>
      </c>
      <c r="DO250" t="s">
        <v>222</v>
      </c>
      <c r="DP250" t="s">
        <v>222</v>
      </c>
      <c r="DQ250" t="s">
        <v>222</v>
      </c>
      <c r="DR250" t="s">
        <v>222</v>
      </c>
      <c r="DS250" t="s">
        <v>222</v>
      </c>
      <c r="DT250" t="s">
        <v>222</v>
      </c>
      <c r="DU250" t="s">
        <v>222</v>
      </c>
      <c r="DV250" t="s">
        <v>222</v>
      </c>
      <c r="DW250" t="s">
        <v>222</v>
      </c>
      <c r="DX250" t="s">
        <v>222</v>
      </c>
      <c r="DY250" t="s">
        <v>222</v>
      </c>
      <c r="DZ250" t="s">
        <v>222</v>
      </c>
      <c r="EA250" t="s">
        <v>222</v>
      </c>
      <c r="EB250" t="s">
        <v>222</v>
      </c>
      <c r="EC250" t="s">
        <v>222</v>
      </c>
      <c r="ED250" t="s">
        <v>222</v>
      </c>
      <c r="EE250" t="s">
        <v>222</v>
      </c>
      <c r="EF250" t="s">
        <v>222</v>
      </c>
      <c r="EG250" t="s">
        <v>222</v>
      </c>
      <c r="EH250" t="s">
        <v>222</v>
      </c>
      <c r="EI250" t="s">
        <v>222</v>
      </c>
      <c r="EJ250" t="s">
        <v>222</v>
      </c>
      <c r="EK250" t="s">
        <v>222</v>
      </c>
      <c r="EL250" t="s">
        <v>222</v>
      </c>
      <c r="EM250" t="s">
        <v>222</v>
      </c>
      <c r="EN250" t="s">
        <v>222</v>
      </c>
      <c r="EO250" t="s">
        <v>222</v>
      </c>
      <c r="EP250" t="s">
        <v>222</v>
      </c>
      <c r="EQ250" t="s">
        <v>222</v>
      </c>
      <c r="ER250" t="s">
        <v>222</v>
      </c>
      <c r="ES250" t="s">
        <v>222</v>
      </c>
      <c r="ET250" t="s">
        <v>222</v>
      </c>
      <c r="EU250" t="s">
        <v>222</v>
      </c>
      <c r="EV250" t="s">
        <v>222</v>
      </c>
      <c r="EW250" t="s">
        <v>222</v>
      </c>
      <c r="EX250" t="s">
        <v>222</v>
      </c>
      <c r="EY250" t="s">
        <v>222</v>
      </c>
      <c r="EZ250" t="s">
        <v>222</v>
      </c>
      <c r="FA250" t="s">
        <v>222</v>
      </c>
      <c r="FB250" t="s">
        <v>222</v>
      </c>
      <c r="FC250" t="s">
        <v>222</v>
      </c>
      <c r="FD250" t="s">
        <v>222</v>
      </c>
      <c r="FE250" t="s">
        <v>222</v>
      </c>
      <c r="FF250" t="s">
        <v>222</v>
      </c>
      <c r="FG250" t="s">
        <v>222</v>
      </c>
      <c r="FH250" t="s">
        <v>222</v>
      </c>
      <c r="FI250" t="s">
        <v>222</v>
      </c>
      <c r="FJ250" t="s">
        <v>222</v>
      </c>
      <c r="FK250" t="s">
        <v>222</v>
      </c>
      <c r="FL250" t="s">
        <v>222</v>
      </c>
      <c r="FM250" t="s">
        <v>222</v>
      </c>
      <c r="FN250" t="s">
        <v>222</v>
      </c>
      <c r="FO250" t="s">
        <v>222</v>
      </c>
      <c r="FP250" t="s">
        <v>222</v>
      </c>
      <c r="FQ250" t="s">
        <v>222</v>
      </c>
      <c r="FR250" t="s">
        <v>222</v>
      </c>
      <c r="FS250" t="s">
        <v>222</v>
      </c>
      <c r="FT250" t="s">
        <v>222</v>
      </c>
      <c r="FU250" t="s">
        <v>222</v>
      </c>
      <c r="FV250" t="s">
        <v>222</v>
      </c>
      <c r="FW250" t="s">
        <v>222</v>
      </c>
      <c r="FX250" t="s">
        <v>222</v>
      </c>
      <c r="FY250" t="s">
        <v>222</v>
      </c>
      <c r="FZ250" t="s">
        <v>222</v>
      </c>
      <c r="GA250" t="s">
        <v>222</v>
      </c>
      <c r="GB250" t="s">
        <v>222</v>
      </c>
      <c r="GC250" t="s">
        <v>222</v>
      </c>
      <c r="GD250" t="s">
        <v>222</v>
      </c>
      <c r="GE250" t="s">
        <v>222</v>
      </c>
      <c r="GF250" t="s">
        <v>222</v>
      </c>
      <c r="GG250" t="s">
        <v>222</v>
      </c>
      <c r="GH250" t="s">
        <v>222</v>
      </c>
      <c r="GI250" t="s">
        <v>222</v>
      </c>
      <c r="GJ250" t="s">
        <v>222</v>
      </c>
      <c r="GK250" t="s">
        <v>222</v>
      </c>
      <c r="GL250" t="s">
        <v>222</v>
      </c>
      <c r="GM250" t="s">
        <v>222</v>
      </c>
      <c r="GN250" t="s">
        <v>222</v>
      </c>
      <c r="GO250" t="s">
        <v>222</v>
      </c>
      <c r="GP250" t="s">
        <v>222</v>
      </c>
      <c r="GQ250" t="s">
        <v>222</v>
      </c>
      <c r="GR250" t="s">
        <v>222</v>
      </c>
      <c r="GS250" t="s">
        <v>222</v>
      </c>
      <c r="GT250" t="s">
        <v>222</v>
      </c>
      <c r="GU250" t="s">
        <v>222</v>
      </c>
      <c r="GV250" t="s">
        <v>222</v>
      </c>
      <c r="GW250" t="s">
        <v>222</v>
      </c>
      <c r="GX250" t="s">
        <v>222</v>
      </c>
      <c r="GY250" t="s">
        <v>222</v>
      </c>
      <c r="GZ250" t="s">
        <v>222</v>
      </c>
      <c r="HA250" t="s">
        <v>222</v>
      </c>
      <c r="HB250" t="s">
        <v>222</v>
      </c>
      <c r="HC250" t="s">
        <v>222</v>
      </c>
      <c r="HD250" t="s">
        <v>222</v>
      </c>
      <c r="HE250" t="s">
        <v>222</v>
      </c>
      <c r="HF250" t="s">
        <v>222</v>
      </c>
      <c r="HG250" t="s">
        <v>222</v>
      </c>
      <c r="HH250" t="s">
        <v>222</v>
      </c>
      <c r="HI250" t="s">
        <v>222</v>
      </c>
      <c r="HJ250" t="s">
        <v>222</v>
      </c>
      <c r="HK250" t="s">
        <v>222</v>
      </c>
      <c r="HL250" t="s">
        <v>222</v>
      </c>
      <c r="HM250" t="s">
        <v>222</v>
      </c>
      <c r="HN250" t="s">
        <v>222</v>
      </c>
    </row>
    <row r="251" spans="1:222" x14ac:dyDescent="0.35">
      <c r="A251" t="s">
        <v>265</v>
      </c>
      <c r="B251" s="1">
        <v>42191</v>
      </c>
      <c r="C251" s="1">
        <v>42219</v>
      </c>
      <c r="D251">
        <v>3</v>
      </c>
      <c r="E251" t="s">
        <v>222</v>
      </c>
      <c r="F251" t="s">
        <v>222</v>
      </c>
      <c r="G251" t="s">
        <v>222</v>
      </c>
      <c r="H251" t="s">
        <v>222</v>
      </c>
      <c r="I251" t="s">
        <v>222</v>
      </c>
      <c r="J251" t="s">
        <v>222</v>
      </c>
      <c r="K251" t="s">
        <v>222</v>
      </c>
      <c r="L251" t="s">
        <v>222</v>
      </c>
      <c r="M251" t="s">
        <v>222</v>
      </c>
      <c r="N251" t="s">
        <v>222</v>
      </c>
      <c r="O251" t="s">
        <v>222</v>
      </c>
      <c r="P251" t="s">
        <v>222</v>
      </c>
      <c r="Q251" t="s">
        <v>222</v>
      </c>
      <c r="R251" t="s">
        <v>222</v>
      </c>
      <c r="S251" t="s">
        <v>222</v>
      </c>
      <c r="T251" t="s">
        <v>222</v>
      </c>
      <c r="U251" t="s">
        <v>222</v>
      </c>
      <c r="V251" t="s">
        <v>222</v>
      </c>
      <c r="W251" t="s">
        <v>222</v>
      </c>
      <c r="X251" t="s">
        <v>222</v>
      </c>
      <c r="Y251" t="s">
        <v>222</v>
      </c>
      <c r="Z251" t="s">
        <v>222</v>
      </c>
      <c r="AA251" t="s">
        <v>222</v>
      </c>
      <c r="AB251" t="s">
        <v>222</v>
      </c>
      <c r="AC251" t="s">
        <v>222</v>
      </c>
      <c r="AD251" t="s">
        <v>222</v>
      </c>
      <c r="AE251" t="s">
        <v>222</v>
      </c>
      <c r="AF251" t="s">
        <v>222</v>
      </c>
      <c r="AG251" t="s">
        <v>222</v>
      </c>
      <c r="AH251" t="s">
        <v>222</v>
      </c>
      <c r="AI251" t="s">
        <v>222</v>
      </c>
      <c r="AJ251" t="s">
        <v>222</v>
      </c>
      <c r="AK251" t="s">
        <v>222</v>
      </c>
      <c r="AL251" t="s">
        <v>222</v>
      </c>
      <c r="AM251" t="s">
        <v>222</v>
      </c>
      <c r="AN251" t="s">
        <v>222</v>
      </c>
      <c r="AO251" t="s">
        <v>222</v>
      </c>
      <c r="AP251" t="s">
        <v>222</v>
      </c>
      <c r="AQ251" t="s">
        <v>222</v>
      </c>
      <c r="AR251" t="s">
        <v>222</v>
      </c>
      <c r="AS251" t="s">
        <v>222</v>
      </c>
      <c r="AT251" t="s">
        <v>222</v>
      </c>
      <c r="AU251" t="s">
        <v>222</v>
      </c>
      <c r="AV251" t="s">
        <v>222</v>
      </c>
      <c r="AW251" t="s">
        <v>222</v>
      </c>
      <c r="AX251" t="s">
        <v>222</v>
      </c>
      <c r="AY251" t="s">
        <v>222</v>
      </c>
      <c r="AZ251" t="s">
        <v>222</v>
      </c>
      <c r="BA251" t="s">
        <v>222</v>
      </c>
      <c r="BB251" t="s">
        <v>222</v>
      </c>
      <c r="BC251" t="s">
        <v>222</v>
      </c>
      <c r="BD251" t="s">
        <v>222</v>
      </c>
      <c r="BE251" t="s">
        <v>222</v>
      </c>
      <c r="BF251" t="s">
        <v>222</v>
      </c>
      <c r="BG251" t="s">
        <v>222</v>
      </c>
      <c r="BH251" t="s">
        <v>222</v>
      </c>
      <c r="BI251" t="s">
        <v>222</v>
      </c>
      <c r="BJ251" t="s">
        <v>222</v>
      </c>
      <c r="BK251" t="s">
        <v>222</v>
      </c>
      <c r="BL251" t="s">
        <v>222</v>
      </c>
      <c r="BM251" t="s">
        <v>222</v>
      </c>
      <c r="BN251" t="s">
        <v>222</v>
      </c>
      <c r="BO251" t="s">
        <v>222</v>
      </c>
      <c r="BP251" t="s">
        <v>222</v>
      </c>
      <c r="BQ251" t="s">
        <v>222</v>
      </c>
      <c r="BR251" t="s">
        <v>222</v>
      </c>
      <c r="BS251" t="s">
        <v>222</v>
      </c>
      <c r="BT251" t="s">
        <v>222</v>
      </c>
      <c r="BU251" t="s">
        <v>222</v>
      </c>
      <c r="BV251" t="s">
        <v>222</v>
      </c>
      <c r="BW251" t="s">
        <v>222</v>
      </c>
      <c r="BX251" t="s">
        <v>222</v>
      </c>
      <c r="BY251" t="s">
        <v>222</v>
      </c>
      <c r="BZ251" t="s">
        <v>222</v>
      </c>
      <c r="CA251" t="s">
        <v>222</v>
      </c>
      <c r="CB251" t="s">
        <v>222</v>
      </c>
      <c r="CC251" t="s">
        <v>222</v>
      </c>
      <c r="CD251" t="s">
        <v>222</v>
      </c>
      <c r="CE251" t="s">
        <v>222</v>
      </c>
      <c r="CF251" t="s">
        <v>222</v>
      </c>
      <c r="CG251" t="s">
        <v>222</v>
      </c>
      <c r="CH251" t="s">
        <v>222</v>
      </c>
      <c r="CI251" t="s">
        <v>222</v>
      </c>
      <c r="CJ251" t="s">
        <v>222</v>
      </c>
      <c r="CK251" t="s">
        <v>222</v>
      </c>
      <c r="CL251" t="s">
        <v>222</v>
      </c>
      <c r="CM251" t="s">
        <v>222</v>
      </c>
      <c r="CN251" t="s">
        <v>222</v>
      </c>
      <c r="CO251" t="s">
        <v>222</v>
      </c>
      <c r="CP251" t="s">
        <v>222</v>
      </c>
      <c r="CQ251" t="s">
        <v>222</v>
      </c>
      <c r="CR251" t="s">
        <v>222</v>
      </c>
      <c r="CS251" t="s">
        <v>222</v>
      </c>
      <c r="CT251" t="s">
        <v>222</v>
      </c>
      <c r="CU251" t="s">
        <v>222</v>
      </c>
      <c r="CV251" t="s">
        <v>222</v>
      </c>
      <c r="CW251" t="s">
        <v>222</v>
      </c>
      <c r="CX251" t="s">
        <v>222</v>
      </c>
      <c r="CY251" t="s">
        <v>222</v>
      </c>
      <c r="CZ251" t="s">
        <v>222</v>
      </c>
      <c r="DA251" t="s">
        <v>222</v>
      </c>
      <c r="DB251" t="s">
        <v>222</v>
      </c>
      <c r="DC251" t="s">
        <v>222</v>
      </c>
      <c r="DD251" t="s">
        <v>222</v>
      </c>
      <c r="DE251" t="s">
        <v>222</v>
      </c>
      <c r="DF251" t="s">
        <v>222</v>
      </c>
      <c r="DG251" t="s">
        <v>222</v>
      </c>
      <c r="DH251" t="s">
        <v>222</v>
      </c>
      <c r="DI251" t="s">
        <v>222</v>
      </c>
      <c r="DJ251" t="s">
        <v>222</v>
      </c>
      <c r="DK251" t="s">
        <v>222</v>
      </c>
      <c r="DL251" t="s">
        <v>222</v>
      </c>
      <c r="DM251" t="s">
        <v>222</v>
      </c>
      <c r="DN251" t="s">
        <v>222</v>
      </c>
      <c r="DO251" t="s">
        <v>222</v>
      </c>
      <c r="DP251" t="s">
        <v>222</v>
      </c>
      <c r="DQ251" t="s">
        <v>222</v>
      </c>
      <c r="DR251" t="s">
        <v>222</v>
      </c>
      <c r="DS251" t="s">
        <v>222</v>
      </c>
      <c r="DT251" t="s">
        <v>222</v>
      </c>
      <c r="DU251" t="s">
        <v>222</v>
      </c>
      <c r="DV251" t="s">
        <v>222</v>
      </c>
      <c r="DW251" t="s">
        <v>222</v>
      </c>
      <c r="DX251" t="s">
        <v>222</v>
      </c>
      <c r="DY251" t="s">
        <v>222</v>
      </c>
      <c r="DZ251" t="s">
        <v>222</v>
      </c>
      <c r="EA251" t="s">
        <v>222</v>
      </c>
      <c r="EB251" t="s">
        <v>222</v>
      </c>
      <c r="EC251" t="s">
        <v>222</v>
      </c>
      <c r="ED251" t="s">
        <v>222</v>
      </c>
      <c r="EE251" t="s">
        <v>222</v>
      </c>
      <c r="EF251" t="s">
        <v>222</v>
      </c>
      <c r="EG251" t="s">
        <v>222</v>
      </c>
      <c r="EH251" t="s">
        <v>222</v>
      </c>
      <c r="EI251" t="s">
        <v>222</v>
      </c>
      <c r="EJ251" t="s">
        <v>222</v>
      </c>
      <c r="EK251" t="s">
        <v>222</v>
      </c>
      <c r="EL251" t="s">
        <v>222</v>
      </c>
      <c r="EM251" t="s">
        <v>222</v>
      </c>
      <c r="EN251" t="s">
        <v>222</v>
      </c>
      <c r="EO251" t="s">
        <v>222</v>
      </c>
      <c r="EP251" t="s">
        <v>222</v>
      </c>
      <c r="EQ251" t="s">
        <v>222</v>
      </c>
      <c r="ER251" t="s">
        <v>222</v>
      </c>
      <c r="ES251" t="s">
        <v>222</v>
      </c>
      <c r="ET251" t="s">
        <v>222</v>
      </c>
      <c r="EU251" t="s">
        <v>222</v>
      </c>
      <c r="EV251" t="s">
        <v>222</v>
      </c>
      <c r="EW251" t="s">
        <v>222</v>
      </c>
      <c r="EX251" t="s">
        <v>222</v>
      </c>
      <c r="EY251" t="s">
        <v>222</v>
      </c>
      <c r="EZ251" t="s">
        <v>222</v>
      </c>
      <c r="FA251" t="s">
        <v>222</v>
      </c>
      <c r="FB251" t="s">
        <v>222</v>
      </c>
      <c r="FC251" t="s">
        <v>222</v>
      </c>
      <c r="FD251" t="s">
        <v>222</v>
      </c>
      <c r="FE251" t="s">
        <v>222</v>
      </c>
      <c r="FF251" t="s">
        <v>222</v>
      </c>
      <c r="FG251" t="s">
        <v>222</v>
      </c>
      <c r="FH251" t="s">
        <v>222</v>
      </c>
      <c r="FI251" t="s">
        <v>222</v>
      </c>
      <c r="FJ251" t="s">
        <v>222</v>
      </c>
      <c r="FK251" t="s">
        <v>222</v>
      </c>
      <c r="FL251" t="s">
        <v>222</v>
      </c>
      <c r="FM251" t="s">
        <v>222</v>
      </c>
      <c r="FN251" t="s">
        <v>222</v>
      </c>
      <c r="FO251" t="s">
        <v>222</v>
      </c>
      <c r="FP251" t="s">
        <v>222</v>
      </c>
      <c r="FQ251" t="s">
        <v>222</v>
      </c>
      <c r="FR251" t="s">
        <v>222</v>
      </c>
      <c r="FS251" t="s">
        <v>222</v>
      </c>
      <c r="FT251" t="s">
        <v>222</v>
      </c>
      <c r="FU251" t="s">
        <v>222</v>
      </c>
      <c r="FV251" t="s">
        <v>222</v>
      </c>
      <c r="FW251" t="s">
        <v>222</v>
      </c>
      <c r="FX251" t="s">
        <v>222</v>
      </c>
      <c r="FY251" t="s">
        <v>222</v>
      </c>
      <c r="FZ251" t="s">
        <v>222</v>
      </c>
      <c r="GA251" t="s">
        <v>222</v>
      </c>
      <c r="GB251" t="s">
        <v>222</v>
      </c>
      <c r="GC251" t="s">
        <v>222</v>
      </c>
      <c r="GD251" t="s">
        <v>222</v>
      </c>
      <c r="GE251" t="s">
        <v>222</v>
      </c>
      <c r="GF251" t="s">
        <v>222</v>
      </c>
      <c r="GG251" t="s">
        <v>222</v>
      </c>
      <c r="GH251" t="s">
        <v>222</v>
      </c>
      <c r="GI251" t="s">
        <v>222</v>
      </c>
      <c r="GJ251" t="s">
        <v>222</v>
      </c>
      <c r="GK251" t="s">
        <v>222</v>
      </c>
      <c r="GL251" t="s">
        <v>222</v>
      </c>
      <c r="GM251" t="s">
        <v>222</v>
      </c>
      <c r="GN251" t="s">
        <v>222</v>
      </c>
      <c r="GO251" t="s">
        <v>222</v>
      </c>
      <c r="GP251" t="s">
        <v>222</v>
      </c>
      <c r="GQ251" t="s">
        <v>222</v>
      </c>
      <c r="GR251" t="s">
        <v>222</v>
      </c>
      <c r="GS251" t="s">
        <v>222</v>
      </c>
      <c r="GT251" t="s">
        <v>222</v>
      </c>
      <c r="GU251" t="s">
        <v>222</v>
      </c>
      <c r="GV251" t="s">
        <v>222</v>
      </c>
      <c r="GW251" t="s">
        <v>222</v>
      </c>
      <c r="GX251" t="s">
        <v>222</v>
      </c>
      <c r="GY251" t="s">
        <v>222</v>
      </c>
      <c r="GZ251" t="s">
        <v>222</v>
      </c>
      <c r="HA251" t="s">
        <v>222</v>
      </c>
      <c r="HB251" t="s">
        <v>222</v>
      </c>
      <c r="HC251" t="s">
        <v>222</v>
      </c>
      <c r="HD251" t="s">
        <v>222</v>
      </c>
      <c r="HE251" t="s">
        <v>222</v>
      </c>
      <c r="HF251" t="s">
        <v>222</v>
      </c>
      <c r="HG251" t="s">
        <v>222</v>
      </c>
      <c r="HH251" t="s">
        <v>222</v>
      </c>
      <c r="HI251" t="s">
        <v>222</v>
      </c>
      <c r="HJ251" t="s">
        <v>222</v>
      </c>
      <c r="HK251" t="s">
        <v>222</v>
      </c>
      <c r="HL251" t="s">
        <v>222</v>
      </c>
      <c r="HM251" t="s">
        <v>222</v>
      </c>
      <c r="HN251" t="s">
        <v>222</v>
      </c>
    </row>
    <row r="252" spans="1:222" x14ac:dyDescent="0.35">
      <c r="A252" t="s">
        <v>265</v>
      </c>
      <c r="B252" s="1">
        <v>42220</v>
      </c>
      <c r="C252" s="1">
        <v>42557</v>
      </c>
      <c r="D252">
        <v>2</v>
      </c>
      <c r="E252">
        <v>1</v>
      </c>
      <c r="F252">
        <v>1</v>
      </c>
      <c r="G252">
        <v>1</v>
      </c>
      <c r="H252">
        <v>0</v>
      </c>
      <c r="I252">
        <v>0</v>
      </c>
      <c r="J252">
        <v>0</v>
      </c>
      <c r="K252">
        <v>0</v>
      </c>
      <c r="L252">
        <v>0</v>
      </c>
      <c r="M252">
        <v>0</v>
      </c>
      <c r="N252">
        <v>0</v>
      </c>
      <c r="O252">
        <v>0</v>
      </c>
      <c r="P252">
        <v>0</v>
      </c>
      <c r="Q252">
        <v>0</v>
      </c>
      <c r="R252">
        <v>0</v>
      </c>
      <c r="S252">
        <v>1</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1</v>
      </c>
      <c r="AP252">
        <v>0</v>
      </c>
      <c r="AQ252">
        <v>0</v>
      </c>
      <c r="AR252">
        <v>0</v>
      </c>
      <c r="AS252">
        <v>1</v>
      </c>
      <c r="AT252">
        <v>1</v>
      </c>
      <c r="AU252">
        <v>0</v>
      </c>
      <c r="AV252">
        <v>0</v>
      </c>
      <c r="AW252">
        <v>0</v>
      </c>
      <c r="AX252">
        <v>0</v>
      </c>
      <c r="AY252">
        <v>0</v>
      </c>
      <c r="AZ252">
        <v>0</v>
      </c>
      <c r="BA252">
        <v>0</v>
      </c>
      <c r="BB252">
        <v>0</v>
      </c>
      <c r="BC252">
        <v>1</v>
      </c>
      <c r="BD252">
        <v>0</v>
      </c>
      <c r="BE252">
        <v>0</v>
      </c>
      <c r="BF252">
        <v>1</v>
      </c>
      <c r="BG252">
        <v>1</v>
      </c>
      <c r="BH252">
        <v>1</v>
      </c>
      <c r="BI252">
        <v>0</v>
      </c>
      <c r="BJ252">
        <v>0</v>
      </c>
      <c r="BK252">
        <v>0</v>
      </c>
      <c r="BL252">
        <v>0</v>
      </c>
      <c r="BM252">
        <v>1</v>
      </c>
      <c r="BN252">
        <v>1</v>
      </c>
      <c r="BO252">
        <v>1</v>
      </c>
      <c r="BP252">
        <v>0</v>
      </c>
      <c r="BQ252">
        <v>0</v>
      </c>
      <c r="BR252">
        <v>0</v>
      </c>
      <c r="BS252">
        <v>0</v>
      </c>
      <c r="BT252">
        <v>0</v>
      </c>
      <c r="BU252">
        <v>1</v>
      </c>
      <c r="BV252">
        <v>0</v>
      </c>
      <c r="BW252">
        <v>1</v>
      </c>
      <c r="BX252">
        <v>0</v>
      </c>
      <c r="BY252">
        <v>0</v>
      </c>
      <c r="BZ252">
        <v>0</v>
      </c>
      <c r="CA252">
        <v>0</v>
      </c>
      <c r="CB252">
        <v>0</v>
      </c>
      <c r="CC252">
        <v>0</v>
      </c>
      <c r="CD252">
        <v>1</v>
      </c>
      <c r="CE252">
        <v>0</v>
      </c>
      <c r="CF252">
        <v>0</v>
      </c>
      <c r="CG252">
        <v>0</v>
      </c>
      <c r="CH252">
        <v>0</v>
      </c>
      <c r="CI252">
        <v>0</v>
      </c>
      <c r="CJ252">
        <v>0</v>
      </c>
      <c r="CK252">
        <v>0</v>
      </c>
      <c r="CL252">
        <v>0</v>
      </c>
      <c r="CM252">
        <v>0</v>
      </c>
      <c r="CN252">
        <v>0</v>
      </c>
      <c r="CO252">
        <v>0</v>
      </c>
      <c r="CP252">
        <v>0</v>
      </c>
      <c r="CQ252">
        <v>0</v>
      </c>
      <c r="CR252">
        <v>0</v>
      </c>
      <c r="CS252">
        <v>1</v>
      </c>
      <c r="CT252">
        <v>1</v>
      </c>
      <c r="CU252">
        <v>0</v>
      </c>
      <c r="CV252">
        <v>0</v>
      </c>
      <c r="CW252">
        <v>0</v>
      </c>
      <c r="CX252">
        <v>0</v>
      </c>
      <c r="CY252">
        <v>0</v>
      </c>
      <c r="CZ252">
        <v>0</v>
      </c>
      <c r="DA252">
        <v>0</v>
      </c>
      <c r="DB252">
        <v>1</v>
      </c>
      <c r="DC252">
        <v>1</v>
      </c>
      <c r="DD252">
        <v>0</v>
      </c>
      <c r="DE252">
        <v>1</v>
      </c>
      <c r="DF252">
        <v>1</v>
      </c>
      <c r="DG252">
        <v>0</v>
      </c>
      <c r="DH252">
        <v>0</v>
      </c>
      <c r="DI252">
        <v>0</v>
      </c>
      <c r="DJ252">
        <v>0</v>
      </c>
      <c r="DK252">
        <v>0</v>
      </c>
      <c r="DL252">
        <v>0</v>
      </c>
      <c r="DM252">
        <v>0</v>
      </c>
      <c r="DN252">
        <v>0</v>
      </c>
      <c r="DO252">
        <v>0</v>
      </c>
      <c r="DP252">
        <v>0</v>
      </c>
      <c r="DQ252">
        <v>1</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1</v>
      </c>
      <c r="EQ252">
        <v>0</v>
      </c>
      <c r="ER252">
        <v>0</v>
      </c>
      <c r="ES252">
        <v>0</v>
      </c>
      <c r="ET252">
        <v>0</v>
      </c>
      <c r="EU252">
        <v>0</v>
      </c>
      <c r="EV252">
        <v>0</v>
      </c>
      <c r="EW252">
        <v>0</v>
      </c>
      <c r="EX252">
        <v>1</v>
      </c>
      <c r="EY252">
        <v>1</v>
      </c>
      <c r="EZ252">
        <v>0</v>
      </c>
      <c r="FA252">
        <v>0</v>
      </c>
      <c r="FB252">
        <v>0</v>
      </c>
      <c r="FC252">
        <v>1</v>
      </c>
      <c r="FD252">
        <v>0</v>
      </c>
      <c r="FE252">
        <v>0</v>
      </c>
      <c r="FF252">
        <v>0</v>
      </c>
      <c r="FG252">
        <v>0</v>
      </c>
      <c r="FH252">
        <v>0</v>
      </c>
      <c r="FI252">
        <v>0</v>
      </c>
      <c r="FJ252">
        <v>0</v>
      </c>
      <c r="FK252">
        <v>0</v>
      </c>
      <c r="FL252">
        <v>1</v>
      </c>
      <c r="FM252">
        <v>0</v>
      </c>
      <c r="FN252">
        <v>0</v>
      </c>
      <c r="FO252">
        <v>1</v>
      </c>
      <c r="FP252">
        <v>1</v>
      </c>
      <c r="FQ252">
        <v>1</v>
      </c>
      <c r="FR252">
        <v>0</v>
      </c>
      <c r="FS252">
        <v>0</v>
      </c>
      <c r="FT252">
        <v>0</v>
      </c>
      <c r="FU252">
        <v>0</v>
      </c>
      <c r="FV252">
        <v>1</v>
      </c>
      <c r="FW252">
        <v>1</v>
      </c>
      <c r="FX252">
        <v>1</v>
      </c>
      <c r="FY252">
        <v>0</v>
      </c>
      <c r="FZ252">
        <v>0</v>
      </c>
      <c r="GA252">
        <v>0</v>
      </c>
      <c r="GB252">
        <v>0</v>
      </c>
      <c r="GC252">
        <v>0</v>
      </c>
      <c r="GD252">
        <v>1</v>
      </c>
      <c r="GE252">
        <v>0</v>
      </c>
      <c r="GF252">
        <v>1</v>
      </c>
      <c r="GG252">
        <v>0</v>
      </c>
      <c r="GH252">
        <v>0</v>
      </c>
      <c r="GI252">
        <v>0</v>
      </c>
      <c r="GJ252">
        <v>0</v>
      </c>
      <c r="GK252">
        <v>0</v>
      </c>
      <c r="GL252">
        <v>0</v>
      </c>
      <c r="GM252">
        <v>1</v>
      </c>
      <c r="GN252">
        <v>0</v>
      </c>
      <c r="GO252">
        <v>0</v>
      </c>
      <c r="GP252">
        <v>0</v>
      </c>
      <c r="GQ252">
        <v>0</v>
      </c>
      <c r="GR252">
        <v>0</v>
      </c>
      <c r="GS252">
        <v>0</v>
      </c>
      <c r="GT252">
        <v>0</v>
      </c>
      <c r="GU252">
        <v>0</v>
      </c>
      <c r="GV252">
        <v>0</v>
      </c>
      <c r="GW252">
        <v>0</v>
      </c>
      <c r="GX252">
        <v>0</v>
      </c>
      <c r="GY252">
        <v>0</v>
      </c>
      <c r="GZ252">
        <v>0</v>
      </c>
      <c r="HA252">
        <v>0</v>
      </c>
      <c r="HB252">
        <v>1</v>
      </c>
      <c r="HC252">
        <v>1</v>
      </c>
      <c r="HD252">
        <v>0</v>
      </c>
      <c r="HE252">
        <v>0</v>
      </c>
      <c r="HF252">
        <v>0</v>
      </c>
      <c r="HG252">
        <v>0</v>
      </c>
      <c r="HH252">
        <v>0</v>
      </c>
      <c r="HI252">
        <v>0</v>
      </c>
      <c r="HJ252">
        <v>0</v>
      </c>
      <c r="HK252">
        <v>1</v>
      </c>
      <c r="HL252">
        <v>1</v>
      </c>
      <c r="HM252">
        <v>0</v>
      </c>
      <c r="HN252">
        <v>0</v>
      </c>
    </row>
    <row r="253" spans="1:222" x14ac:dyDescent="0.35">
      <c r="A253" t="s">
        <v>265</v>
      </c>
      <c r="B253" s="1">
        <v>42558</v>
      </c>
      <c r="C253" s="1">
        <v>43152</v>
      </c>
      <c r="D253">
        <v>2</v>
      </c>
      <c r="E253">
        <v>1</v>
      </c>
      <c r="F253">
        <v>1</v>
      </c>
      <c r="G253">
        <v>1</v>
      </c>
      <c r="H253">
        <v>0</v>
      </c>
      <c r="I253">
        <v>0</v>
      </c>
      <c r="J253">
        <v>0</v>
      </c>
      <c r="K253">
        <v>0</v>
      </c>
      <c r="L253">
        <v>0</v>
      </c>
      <c r="M253">
        <v>0</v>
      </c>
      <c r="N253">
        <v>0</v>
      </c>
      <c r="O253">
        <v>0</v>
      </c>
      <c r="P253">
        <v>0</v>
      </c>
      <c r="Q253">
        <v>0</v>
      </c>
      <c r="R253">
        <v>0</v>
      </c>
      <c r="S253">
        <v>1</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1</v>
      </c>
      <c r="AP253">
        <v>0</v>
      </c>
      <c r="AQ253">
        <v>0</v>
      </c>
      <c r="AR253">
        <v>0</v>
      </c>
      <c r="AS253">
        <v>1</v>
      </c>
      <c r="AT253">
        <v>1</v>
      </c>
      <c r="AU253">
        <v>0</v>
      </c>
      <c r="AV253">
        <v>0</v>
      </c>
      <c r="AW253">
        <v>0</v>
      </c>
      <c r="AX253">
        <v>0</v>
      </c>
      <c r="AY253">
        <v>0</v>
      </c>
      <c r="AZ253">
        <v>0</v>
      </c>
      <c r="BA253">
        <v>0</v>
      </c>
      <c r="BB253">
        <v>0</v>
      </c>
      <c r="BC253">
        <v>1</v>
      </c>
      <c r="BD253">
        <v>0</v>
      </c>
      <c r="BE253">
        <v>0</v>
      </c>
      <c r="BF253">
        <v>1</v>
      </c>
      <c r="BG253">
        <v>1</v>
      </c>
      <c r="BH253">
        <v>1</v>
      </c>
      <c r="BI253">
        <v>0</v>
      </c>
      <c r="BJ253">
        <v>0</v>
      </c>
      <c r="BK253">
        <v>0</v>
      </c>
      <c r="BL253">
        <v>0</v>
      </c>
      <c r="BM253">
        <v>1</v>
      </c>
      <c r="BN253">
        <v>1</v>
      </c>
      <c r="BO253">
        <v>1</v>
      </c>
      <c r="BP253">
        <v>0</v>
      </c>
      <c r="BQ253">
        <v>0</v>
      </c>
      <c r="BR253">
        <v>0</v>
      </c>
      <c r="BS253">
        <v>0</v>
      </c>
      <c r="BT253">
        <v>0</v>
      </c>
      <c r="BU253">
        <v>1</v>
      </c>
      <c r="BV253">
        <v>0</v>
      </c>
      <c r="BW253">
        <v>1</v>
      </c>
      <c r="BX253">
        <v>0</v>
      </c>
      <c r="BY253">
        <v>0</v>
      </c>
      <c r="BZ253">
        <v>0</v>
      </c>
      <c r="CA253">
        <v>0</v>
      </c>
      <c r="CB253">
        <v>0</v>
      </c>
      <c r="CC253">
        <v>0</v>
      </c>
      <c r="CD253">
        <v>1</v>
      </c>
      <c r="CE253">
        <v>0</v>
      </c>
      <c r="CF253">
        <v>0</v>
      </c>
      <c r="CG253">
        <v>0</v>
      </c>
      <c r="CH253">
        <v>0</v>
      </c>
      <c r="CI253">
        <v>0</v>
      </c>
      <c r="CJ253">
        <v>0</v>
      </c>
      <c r="CK253">
        <v>0</v>
      </c>
      <c r="CL253">
        <v>0</v>
      </c>
      <c r="CM253">
        <v>0</v>
      </c>
      <c r="CN253">
        <v>0</v>
      </c>
      <c r="CO253">
        <v>0</v>
      </c>
      <c r="CP253">
        <v>0</v>
      </c>
      <c r="CQ253">
        <v>0</v>
      </c>
      <c r="CR253">
        <v>0</v>
      </c>
      <c r="CS253">
        <v>1</v>
      </c>
      <c r="CT253">
        <v>1</v>
      </c>
      <c r="CU253">
        <v>0</v>
      </c>
      <c r="CV253">
        <v>0</v>
      </c>
      <c r="CW253">
        <v>0</v>
      </c>
      <c r="CX253">
        <v>0</v>
      </c>
      <c r="CY253">
        <v>0</v>
      </c>
      <c r="CZ253">
        <v>0</v>
      </c>
      <c r="DA253">
        <v>0</v>
      </c>
      <c r="DB253">
        <v>1</v>
      </c>
      <c r="DC253">
        <v>1</v>
      </c>
      <c r="DD253">
        <v>0</v>
      </c>
      <c r="DE253">
        <v>1</v>
      </c>
      <c r="DF253">
        <v>1</v>
      </c>
      <c r="DG253">
        <v>0</v>
      </c>
      <c r="DH253">
        <v>0</v>
      </c>
      <c r="DI253">
        <v>0</v>
      </c>
      <c r="DJ253">
        <v>0</v>
      </c>
      <c r="DK253">
        <v>0</v>
      </c>
      <c r="DL253">
        <v>0</v>
      </c>
      <c r="DM253">
        <v>0</v>
      </c>
      <c r="DN253">
        <v>0</v>
      </c>
      <c r="DO253">
        <v>0</v>
      </c>
      <c r="DP253">
        <v>0</v>
      </c>
      <c r="DQ253">
        <v>1</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1</v>
      </c>
      <c r="EQ253">
        <v>0</v>
      </c>
      <c r="ER253">
        <v>0</v>
      </c>
      <c r="ES253">
        <v>0</v>
      </c>
      <c r="ET253">
        <v>0</v>
      </c>
      <c r="EU253">
        <v>0</v>
      </c>
      <c r="EV253">
        <v>0</v>
      </c>
      <c r="EW253">
        <v>0</v>
      </c>
      <c r="EX253">
        <v>1</v>
      </c>
      <c r="EY253">
        <v>1</v>
      </c>
      <c r="EZ253">
        <v>0</v>
      </c>
      <c r="FA253">
        <v>0</v>
      </c>
      <c r="FB253">
        <v>0</v>
      </c>
      <c r="FC253">
        <v>1</v>
      </c>
      <c r="FD253">
        <v>0</v>
      </c>
      <c r="FE253">
        <v>0</v>
      </c>
      <c r="FF253">
        <v>0</v>
      </c>
      <c r="FG253">
        <v>0</v>
      </c>
      <c r="FH253">
        <v>0</v>
      </c>
      <c r="FI253">
        <v>0</v>
      </c>
      <c r="FJ253">
        <v>0</v>
      </c>
      <c r="FK253">
        <v>0</v>
      </c>
      <c r="FL253">
        <v>1</v>
      </c>
      <c r="FM253">
        <v>0</v>
      </c>
      <c r="FN253">
        <v>0</v>
      </c>
      <c r="FO253">
        <v>1</v>
      </c>
      <c r="FP253">
        <v>1</v>
      </c>
      <c r="FQ253">
        <v>1</v>
      </c>
      <c r="FR253">
        <v>0</v>
      </c>
      <c r="FS253">
        <v>0</v>
      </c>
      <c r="FT253">
        <v>0</v>
      </c>
      <c r="FU253">
        <v>0</v>
      </c>
      <c r="FV253">
        <v>1</v>
      </c>
      <c r="FW253">
        <v>1</v>
      </c>
      <c r="FX253">
        <v>1</v>
      </c>
      <c r="FY253">
        <v>0</v>
      </c>
      <c r="FZ253">
        <v>0</v>
      </c>
      <c r="GA253">
        <v>0</v>
      </c>
      <c r="GB253">
        <v>0</v>
      </c>
      <c r="GC253">
        <v>0</v>
      </c>
      <c r="GD253">
        <v>1</v>
      </c>
      <c r="GE253">
        <v>0</v>
      </c>
      <c r="GF253">
        <v>1</v>
      </c>
      <c r="GG253">
        <v>0</v>
      </c>
      <c r="GH253">
        <v>0</v>
      </c>
      <c r="GI253">
        <v>0</v>
      </c>
      <c r="GJ253">
        <v>0</v>
      </c>
      <c r="GK253">
        <v>0</v>
      </c>
      <c r="GL253">
        <v>0</v>
      </c>
      <c r="GM253">
        <v>1</v>
      </c>
      <c r="GN253">
        <v>0</v>
      </c>
      <c r="GO253">
        <v>0</v>
      </c>
      <c r="GP253">
        <v>0</v>
      </c>
      <c r="GQ253">
        <v>0</v>
      </c>
      <c r="GR253">
        <v>0</v>
      </c>
      <c r="GS253">
        <v>0</v>
      </c>
      <c r="GT253">
        <v>0</v>
      </c>
      <c r="GU253">
        <v>0</v>
      </c>
      <c r="GV253">
        <v>0</v>
      </c>
      <c r="GW253">
        <v>0</v>
      </c>
      <c r="GX253">
        <v>0</v>
      </c>
      <c r="GY253">
        <v>0</v>
      </c>
      <c r="GZ253">
        <v>0</v>
      </c>
      <c r="HA253">
        <v>0</v>
      </c>
      <c r="HB253">
        <v>1</v>
      </c>
      <c r="HC253">
        <v>1</v>
      </c>
      <c r="HD253">
        <v>0</v>
      </c>
      <c r="HE253">
        <v>0</v>
      </c>
      <c r="HF253">
        <v>0</v>
      </c>
      <c r="HG253">
        <v>0</v>
      </c>
      <c r="HH253">
        <v>0</v>
      </c>
      <c r="HI253">
        <v>0</v>
      </c>
      <c r="HJ253">
        <v>0</v>
      </c>
      <c r="HK253">
        <v>1</v>
      </c>
      <c r="HL253">
        <v>1</v>
      </c>
      <c r="HM253">
        <v>0</v>
      </c>
      <c r="HN253">
        <v>0</v>
      </c>
    </row>
    <row r="254" spans="1:222" x14ac:dyDescent="0.35">
      <c r="A254" t="s">
        <v>265</v>
      </c>
      <c r="B254" s="1">
        <v>43153</v>
      </c>
      <c r="C254" s="1">
        <v>43302</v>
      </c>
      <c r="D254">
        <v>2</v>
      </c>
      <c r="E254">
        <v>1</v>
      </c>
      <c r="F254">
        <v>1</v>
      </c>
      <c r="G254">
        <v>1</v>
      </c>
      <c r="H254">
        <v>0</v>
      </c>
      <c r="I254">
        <v>0</v>
      </c>
      <c r="J254">
        <v>0</v>
      </c>
      <c r="K254">
        <v>0</v>
      </c>
      <c r="L254">
        <v>0</v>
      </c>
      <c r="M254">
        <v>0</v>
      </c>
      <c r="N254">
        <v>0</v>
      </c>
      <c r="O254">
        <v>0</v>
      </c>
      <c r="P254">
        <v>0</v>
      </c>
      <c r="Q254">
        <v>0</v>
      </c>
      <c r="R254">
        <v>0</v>
      </c>
      <c r="S254">
        <v>1</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1</v>
      </c>
      <c r="AP254">
        <v>0</v>
      </c>
      <c r="AQ254">
        <v>0</v>
      </c>
      <c r="AR254">
        <v>0</v>
      </c>
      <c r="AS254">
        <v>1</v>
      </c>
      <c r="AT254">
        <v>1</v>
      </c>
      <c r="AU254">
        <v>0</v>
      </c>
      <c r="AV254">
        <v>0</v>
      </c>
      <c r="AW254">
        <v>0</v>
      </c>
      <c r="AX254">
        <v>0</v>
      </c>
      <c r="AY254">
        <v>0</v>
      </c>
      <c r="AZ254">
        <v>0</v>
      </c>
      <c r="BA254">
        <v>0</v>
      </c>
      <c r="BB254">
        <v>0</v>
      </c>
      <c r="BC254">
        <v>1</v>
      </c>
      <c r="BD254">
        <v>0</v>
      </c>
      <c r="BE254">
        <v>0</v>
      </c>
      <c r="BF254">
        <v>1</v>
      </c>
      <c r="BG254">
        <v>1</v>
      </c>
      <c r="BH254">
        <v>1</v>
      </c>
      <c r="BI254">
        <v>0</v>
      </c>
      <c r="BJ254">
        <v>0</v>
      </c>
      <c r="BK254">
        <v>0</v>
      </c>
      <c r="BL254">
        <v>0</v>
      </c>
      <c r="BM254">
        <v>1</v>
      </c>
      <c r="BN254">
        <v>1</v>
      </c>
      <c r="BO254">
        <v>1</v>
      </c>
      <c r="BP254">
        <v>0</v>
      </c>
      <c r="BQ254">
        <v>0</v>
      </c>
      <c r="BR254">
        <v>0</v>
      </c>
      <c r="BS254">
        <v>0</v>
      </c>
      <c r="BT254">
        <v>0</v>
      </c>
      <c r="BU254">
        <v>1</v>
      </c>
      <c r="BV254">
        <v>0</v>
      </c>
      <c r="BW254">
        <v>1</v>
      </c>
      <c r="BX254">
        <v>0</v>
      </c>
      <c r="BY254">
        <v>0</v>
      </c>
      <c r="BZ254">
        <v>0</v>
      </c>
      <c r="CA254">
        <v>0</v>
      </c>
      <c r="CB254">
        <v>0</v>
      </c>
      <c r="CC254">
        <v>0</v>
      </c>
      <c r="CD254">
        <v>1</v>
      </c>
      <c r="CE254">
        <v>0</v>
      </c>
      <c r="CF254">
        <v>0</v>
      </c>
      <c r="CG254">
        <v>0</v>
      </c>
      <c r="CH254">
        <v>0</v>
      </c>
      <c r="CI254">
        <v>0</v>
      </c>
      <c r="CJ254">
        <v>0</v>
      </c>
      <c r="CK254">
        <v>0</v>
      </c>
      <c r="CL254">
        <v>0</v>
      </c>
      <c r="CM254">
        <v>0</v>
      </c>
      <c r="CN254">
        <v>0</v>
      </c>
      <c r="CO254">
        <v>0</v>
      </c>
      <c r="CP254">
        <v>0</v>
      </c>
      <c r="CQ254">
        <v>0</v>
      </c>
      <c r="CR254">
        <v>0</v>
      </c>
      <c r="CS254">
        <v>1</v>
      </c>
      <c r="CT254">
        <v>1</v>
      </c>
      <c r="CU254">
        <v>0</v>
      </c>
      <c r="CV254">
        <v>0</v>
      </c>
      <c r="CW254">
        <v>0</v>
      </c>
      <c r="CX254">
        <v>0</v>
      </c>
      <c r="CY254">
        <v>0</v>
      </c>
      <c r="CZ254">
        <v>0</v>
      </c>
      <c r="DA254">
        <v>0</v>
      </c>
      <c r="DB254">
        <v>1</v>
      </c>
      <c r="DC254">
        <v>1</v>
      </c>
      <c r="DD254">
        <v>0</v>
      </c>
      <c r="DE254">
        <v>1</v>
      </c>
      <c r="DF254">
        <v>1</v>
      </c>
      <c r="DG254">
        <v>0</v>
      </c>
      <c r="DH254">
        <v>0</v>
      </c>
      <c r="DI254">
        <v>0</v>
      </c>
      <c r="DJ254">
        <v>0</v>
      </c>
      <c r="DK254">
        <v>0</v>
      </c>
      <c r="DL254">
        <v>0</v>
      </c>
      <c r="DM254">
        <v>0</v>
      </c>
      <c r="DN254">
        <v>0</v>
      </c>
      <c r="DO254">
        <v>0</v>
      </c>
      <c r="DP254">
        <v>0</v>
      </c>
      <c r="DQ254">
        <v>1</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c r="EO254">
        <v>0</v>
      </c>
      <c r="EP254">
        <v>1</v>
      </c>
      <c r="EQ254">
        <v>0</v>
      </c>
      <c r="ER254">
        <v>0</v>
      </c>
      <c r="ES254">
        <v>0</v>
      </c>
      <c r="ET254">
        <v>0</v>
      </c>
      <c r="EU254">
        <v>0</v>
      </c>
      <c r="EV254">
        <v>0</v>
      </c>
      <c r="EW254">
        <v>0</v>
      </c>
      <c r="EX254">
        <v>1</v>
      </c>
      <c r="EY254">
        <v>1</v>
      </c>
      <c r="EZ254">
        <v>0</v>
      </c>
      <c r="FA254">
        <v>0</v>
      </c>
      <c r="FB254">
        <v>0</v>
      </c>
      <c r="FC254">
        <v>1</v>
      </c>
      <c r="FD254">
        <v>0</v>
      </c>
      <c r="FE254">
        <v>0</v>
      </c>
      <c r="FF254">
        <v>0</v>
      </c>
      <c r="FG254">
        <v>0</v>
      </c>
      <c r="FH254">
        <v>0</v>
      </c>
      <c r="FI254">
        <v>0</v>
      </c>
      <c r="FJ254">
        <v>0</v>
      </c>
      <c r="FK254">
        <v>0</v>
      </c>
      <c r="FL254">
        <v>1</v>
      </c>
      <c r="FM254">
        <v>0</v>
      </c>
      <c r="FN254">
        <v>0</v>
      </c>
      <c r="FO254">
        <v>1</v>
      </c>
      <c r="FP254">
        <v>1</v>
      </c>
      <c r="FQ254">
        <v>1</v>
      </c>
      <c r="FR254">
        <v>0</v>
      </c>
      <c r="FS254">
        <v>0</v>
      </c>
      <c r="FT254">
        <v>0</v>
      </c>
      <c r="FU254">
        <v>0</v>
      </c>
      <c r="FV254">
        <v>1</v>
      </c>
      <c r="FW254">
        <v>1</v>
      </c>
      <c r="FX254">
        <v>1</v>
      </c>
      <c r="FY254">
        <v>0</v>
      </c>
      <c r="FZ254">
        <v>0</v>
      </c>
      <c r="GA254">
        <v>0</v>
      </c>
      <c r="GB254">
        <v>0</v>
      </c>
      <c r="GC254">
        <v>0</v>
      </c>
      <c r="GD254">
        <v>1</v>
      </c>
      <c r="GE254">
        <v>0</v>
      </c>
      <c r="GF254">
        <v>1</v>
      </c>
      <c r="GG254">
        <v>0</v>
      </c>
      <c r="GH254">
        <v>0</v>
      </c>
      <c r="GI254">
        <v>0</v>
      </c>
      <c r="GJ254">
        <v>0</v>
      </c>
      <c r="GK254">
        <v>0</v>
      </c>
      <c r="GL254">
        <v>0</v>
      </c>
      <c r="GM254">
        <v>1</v>
      </c>
      <c r="GN254">
        <v>0</v>
      </c>
      <c r="GO254">
        <v>0</v>
      </c>
      <c r="GP254">
        <v>0</v>
      </c>
      <c r="GQ254">
        <v>0</v>
      </c>
      <c r="GR254">
        <v>0</v>
      </c>
      <c r="GS254">
        <v>0</v>
      </c>
      <c r="GT254">
        <v>0</v>
      </c>
      <c r="GU254">
        <v>0</v>
      </c>
      <c r="GV254">
        <v>0</v>
      </c>
      <c r="GW254">
        <v>0</v>
      </c>
      <c r="GX254">
        <v>0</v>
      </c>
      <c r="GY254">
        <v>0</v>
      </c>
      <c r="GZ254">
        <v>0</v>
      </c>
      <c r="HA254">
        <v>0</v>
      </c>
      <c r="HB254">
        <v>1</v>
      </c>
      <c r="HC254">
        <v>1</v>
      </c>
      <c r="HD254">
        <v>0</v>
      </c>
      <c r="HE254">
        <v>0</v>
      </c>
      <c r="HF254">
        <v>0</v>
      </c>
      <c r="HG254">
        <v>0</v>
      </c>
      <c r="HH254">
        <v>0</v>
      </c>
      <c r="HI254">
        <v>0</v>
      </c>
      <c r="HJ254">
        <v>0</v>
      </c>
      <c r="HK254">
        <v>1</v>
      </c>
      <c r="HL254">
        <v>1</v>
      </c>
      <c r="HM254">
        <v>0</v>
      </c>
      <c r="HN254">
        <v>0</v>
      </c>
    </row>
    <row r="255" spans="1:222" x14ac:dyDescent="0.35">
      <c r="A255" t="s">
        <v>265</v>
      </c>
      <c r="B255" s="1">
        <v>43303</v>
      </c>
      <c r="C255" s="1">
        <v>43466</v>
      </c>
      <c r="D255">
        <v>2</v>
      </c>
      <c r="E255">
        <v>1</v>
      </c>
      <c r="F255">
        <v>1</v>
      </c>
      <c r="G255">
        <v>1</v>
      </c>
      <c r="H255">
        <v>0</v>
      </c>
      <c r="I255">
        <v>0</v>
      </c>
      <c r="J255">
        <v>0</v>
      </c>
      <c r="K255">
        <v>0</v>
      </c>
      <c r="L255">
        <v>0</v>
      </c>
      <c r="M255">
        <v>0</v>
      </c>
      <c r="N255">
        <v>0</v>
      </c>
      <c r="O255">
        <v>0</v>
      </c>
      <c r="P255">
        <v>0</v>
      </c>
      <c r="Q255">
        <v>0</v>
      </c>
      <c r="R255">
        <v>0</v>
      </c>
      <c r="S255">
        <v>1</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1</v>
      </c>
      <c r="AP255">
        <v>0</v>
      </c>
      <c r="AQ255">
        <v>0</v>
      </c>
      <c r="AR255">
        <v>0</v>
      </c>
      <c r="AS255">
        <v>1</v>
      </c>
      <c r="AT255">
        <v>1</v>
      </c>
      <c r="AU255">
        <v>0</v>
      </c>
      <c r="AV255">
        <v>0</v>
      </c>
      <c r="AW255">
        <v>0</v>
      </c>
      <c r="AX255">
        <v>0</v>
      </c>
      <c r="AY255">
        <v>0</v>
      </c>
      <c r="AZ255">
        <v>0</v>
      </c>
      <c r="BA255">
        <v>0</v>
      </c>
      <c r="BB255">
        <v>0</v>
      </c>
      <c r="BC255">
        <v>1</v>
      </c>
      <c r="BD255">
        <v>0</v>
      </c>
      <c r="BE255">
        <v>0</v>
      </c>
      <c r="BF255">
        <v>1</v>
      </c>
      <c r="BG255">
        <v>1</v>
      </c>
      <c r="BH255">
        <v>1</v>
      </c>
      <c r="BI255">
        <v>0</v>
      </c>
      <c r="BJ255">
        <v>0</v>
      </c>
      <c r="BK255">
        <v>0</v>
      </c>
      <c r="BL255">
        <v>0</v>
      </c>
      <c r="BM255">
        <v>1</v>
      </c>
      <c r="BN255">
        <v>1</v>
      </c>
      <c r="BO255">
        <v>1</v>
      </c>
      <c r="BP255">
        <v>0</v>
      </c>
      <c r="BQ255">
        <v>0</v>
      </c>
      <c r="BR255">
        <v>0</v>
      </c>
      <c r="BS255">
        <v>0</v>
      </c>
      <c r="BT255">
        <v>0</v>
      </c>
      <c r="BU255">
        <v>1</v>
      </c>
      <c r="BV255">
        <v>0</v>
      </c>
      <c r="BW255">
        <v>1</v>
      </c>
      <c r="BX255">
        <v>0</v>
      </c>
      <c r="BY255">
        <v>0</v>
      </c>
      <c r="BZ255">
        <v>0</v>
      </c>
      <c r="CA255">
        <v>0</v>
      </c>
      <c r="CB255">
        <v>0</v>
      </c>
      <c r="CC255">
        <v>0</v>
      </c>
      <c r="CD255">
        <v>1</v>
      </c>
      <c r="CE255">
        <v>0</v>
      </c>
      <c r="CF255">
        <v>0</v>
      </c>
      <c r="CG255">
        <v>0</v>
      </c>
      <c r="CH255">
        <v>0</v>
      </c>
      <c r="CI255">
        <v>0</v>
      </c>
      <c r="CJ255">
        <v>0</v>
      </c>
      <c r="CK255">
        <v>0</v>
      </c>
      <c r="CL255">
        <v>0</v>
      </c>
      <c r="CM255">
        <v>0</v>
      </c>
      <c r="CN255">
        <v>0</v>
      </c>
      <c r="CO255">
        <v>0</v>
      </c>
      <c r="CP255">
        <v>0</v>
      </c>
      <c r="CQ255">
        <v>0</v>
      </c>
      <c r="CR255">
        <v>0</v>
      </c>
      <c r="CS255">
        <v>1</v>
      </c>
      <c r="CT255">
        <v>1</v>
      </c>
      <c r="CU255">
        <v>0</v>
      </c>
      <c r="CV255">
        <v>0</v>
      </c>
      <c r="CW255">
        <v>0</v>
      </c>
      <c r="CX255">
        <v>0</v>
      </c>
      <c r="CY255">
        <v>0</v>
      </c>
      <c r="CZ255">
        <v>0</v>
      </c>
      <c r="DA255">
        <v>0</v>
      </c>
      <c r="DB255">
        <v>1</v>
      </c>
      <c r="DC255">
        <v>1</v>
      </c>
      <c r="DD255">
        <v>0</v>
      </c>
      <c r="DE255">
        <v>1</v>
      </c>
      <c r="DF255">
        <v>1</v>
      </c>
      <c r="DG255">
        <v>0</v>
      </c>
      <c r="DH255">
        <v>0</v>
      </c>
      <c r="DI255">
        <v>0</v>
      </c>
      <c r="DJ255">
        <v>0</v>
      </c>
      <c r="DK255">
        <v>0</v>
      </c>
      <c r="DL255">
        <v>0</v>
      </c>
      <c r="DM255">
        <v>0</v>
      </c>
      <c r="DN255">
        <v>0</v>
      </c>
      <c r="DO255">
        <v>0</v>
      </c>
      <c r="DP255">
        <v>0</v>
      </c>
      <c r="DQ255">
        <v>1</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1</v>
      </c>
      <c r="EQ255">
        <v>0</v>
      </c>
      <c r="ER255">
        <v>0</v>
      </c>
      <c r="ES255">
        <v>0</v>
      </c>
      <c r="ET255">
        <v>0</v>
      </c>
      <c r="EU255">
        <v>0</v>
      </c>
      <c r="EV255">
        <v>0</v>
      </c>
      <c r="EW255">
        <v>0</v>
      </c>
      <c r="EX255">
        <v>1</v>
      </c>
      <c r="EY255">
        <v>1</v>
      </c>
      <c r="EZ255">
        <v>0</v>
      </c>
      <c r="FA255">
        <v>0</v>
      </c>
      <c r="FB255">
        <v>0</v>
      </c>
      <c r="FC255">
        <v>1</v>
      </c>
      <c r="FD255">
        <v>0</v>
      </c>
      <c r="FE255">
        <v>0</v>
      </c>
      <c r="FF255">
        <v>0</v>
      </c>
      <c r="FG255">
        <v>0</v>
      </c>
      <c r="FH255">
        <v>0</v>
      </c>
      <c r="FI255">
        <v>0</v>
      </c>
      <c r="FJ255">
        <v>0</v>
      </c>
      <c r="FK255">
        <v>0</v>
      </c>
      <c r="FL255">
        <v>1</v>
      </c>
      <c r="FM255">
        <v>0</v>
      </c>
      <c r="FN255">
        <v>0</v>
      </c>
      <c r="FO255">
        <v>1</v>
      </c>
      <c r="FP255">
        <v>1</v>
      </c>
      <c r="FQ255">
        <v>1</v>
      </c>
      <c r="FR255">
        <v>0</v>
      </c>
      <c r="FS255">
        <v>0</v>
      </c>
      <c r="FT255">
        <v>0</v>
      </c>
      <c r="FU255">
        <v>0</v>
      </c>
      <c r="FV255">
        <v>1</v>
      </c>
      <c r="FW255">
        <v>1</v>
      </c>
      <c r="FX255">
        <v>1</v>
      </c>
      <c r="FY255">
        <v>0</v>
      </c>
      <c r="FZ255">
        <v>0</v>
      </c>
      <c r="GA255">
        <v>0</v>
      </c>
      <c r="GB255">
        <v>0</v>
      </c>
      <c r="GC255">
        <v>0</v>
      </c>
      <c r="GD255">
        <v>1</v>
      </c>
      <c r="GE255">
        <v>0</v>
      </c>
      <c r="GF255">
        <v>1</v>
      </c>
      <c r="GG255">
        <v>0</v>
      </c>
      <c r="GH255">
        <v>0</v>
      </c>
      <c r="GI255">
        <v>0</v>
      </c>
      <c r="GJ255">
        <v>0</v>
      </c>
      <c r="GK255">
        <v>0</v>
      </c>
      <c r="GL255">
        <v>0</v>
      </c>
      <c r="GM255">
        <v>1</v>
      </c>
      <c r="GN255">
        <v>0</v>
      </c>
      <c r="GO255">
        <v>0</v>
      </c>
      <c r="GP255">
        <v>0</v>
      </c>
      <c r="GQ255">
        <v>0</v>
      </c>
      <c r="GR255">
        <v>0</v>
      </c>
      <c r="GS255">
        <v>0</v>
      </c>
      <c r="GT255">
        <v>0</v>
      </c>
      <c r="GU255">
        <v>0</v>
      </c>
      <c r="GV255">
        <v>0</v>
      </c>
      <c r="GW255">
        <v>0</v>
      </c>
      <c r="GX255">
        <v>0</v>
      </c>
      <c r="GY255">
        <v>0</v>
      </c>
      <c r="GZ255">
        <v>0</v>
      </c>
      <c r="HA255">
        <v>0</v>
      </c>
      <c r="HB255">
        <v>1</v>
      </c>
      <c r="HC255">
        <v>1</v>
      </c>
      <c r="HD255">
        <v>0</v>
      </c>
      <c r="HE255">
        <v>0</v>
      </c>
      <c r="HF255">
        <v>0</v>
      </c>
      <c r="HG255">
        <v>0</v>
      </c>
      <c r="HH255">
        <v>0</v>
      </c>
      <c r="HI255">
        <v>0</v>
      </c>
      <c r="HJ255">
        <v>0</v>
      </c>
      <c r="HK255">
        <v>1</v>
      </c>
      <c r="HL255">
        <v>1</v>
      </c>
      <c r="HM255">
        <v>0</v>
      </c>
      <c r="HN255">
        <v>0</v>
      </c>
    </row>
    <row r="256" spans="1:222" x14ac:dyDescent="0.35">
      <c r="A256" t="s">
        <v>265</v>
      </c>
      <c r="B256" s="1">
        <v>43467</v>
      </c>
      <c r="C256" s="1">
        <v>43708</v>
      </c>
      <c r="D256">
        <v>2</v>
      </c>
      <c r="E256">
        <v>1</v>
      </c>
      <c r="F256">
        <v>1</v>
      </c>
      <c r="G256">
        <v>1</v>
      </c>
      <c r="H256">
        <v>0</v>
      </c>
      <c r="I256">
        <v>0</v>
      </c>
      <c r="J256">
        <v>0</v>
      </c>
      <c r="K256">
        <v>0</v>
      </c>
      <c r="L256">
        <v>0</v>
      </c>
      <c r="M256">
        <v>0</v>
      </c>
      <c r="N256">
        <v>0</v>
      </c>
      <c r="O256">
        <v>0</v>
      </c>
      <c r="P256">
        <v>0</v>
      </c>
      <c r="Q256">
        <v>0</v>
      </c>
      <c r="R256">
        <v>0</v>
      </c>
      <c r="S256">
        <v>1</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1</v>
      </c>
      <c r="AP256">
        <v>0</v>
      </c>
      <c r="AQ256">
        <v>0</v>
      </c>
      <c r="AR256">
        <v>0</v>
      </c>
      <c r="AS256">
        <v>1</v>
      </c>
      <c r="AT256">
        <v>1</v>
      </c>
      <c r="AU256">
        <v>0</v>
      </c>
      <c r="AV256">
        <v>0</v>
      </c>
      <c r="AW256">
        <v>0</v>
      </c>
      <c r="AX256">
        <v>0</v>
      </c>
      <c r="AY256">
        <v>0</v>
      </c>
      <c r="AZ256">
        <v>0</v>
      </c>
      <c r="BA256">
        <v>0</v>
      </c>
      <c r="BB256">
        <v>0</v>
      </c>
      <c r="BC256">
        <v>1</v>
      </c>
      <c r="BD256">
        <v>0</v>
      </c>
      <c r="BE256">
        <v>0</v>
      </c>
      <c r="BF256">
        <v>1</v>
      </c>
      <c r="BG256">
        <v>1</v>
      </c>
      <c r="BH256">
        <v>1</v>
      </c>
      <c r="BI256">
        <v>0</v>
      </c>
      <c r="BJ256">
        <v>0</v>
      </c>
      <c r="BK256">
        <v>0</v>
      </c>
      <c r="BL256">
        <v>0</v>
      </c>
      <c r="BM256">
        <v>1</v>
      </c>
      <c r="BN256">
        <v>1</v>
      </c>
      <c r="BO256">
        <v>1</v>
      </c>
      <c r="BP256">
        <v>0</v>
      </c>
      <c r="BQ256">
        <v>0</v>
      </c>
      <c r="BR256">
        <v>0</v>
      </c>
      <c r="BS256">
        <v>0</v>
      </c>
      <c r="BT256">
        <v>0</v>
      </c>
      <c r="BU256">
        <v>1</v>
      </c>
      <c r="BV256">
        <v>0</v>
      </c>
      <c r="BW256">
        <v>1</v>
      </c>
      <c r="BX256">
        <v>0</v>
      </c>
      <c r="BY256">
        <v>0</v>
      </c>
      <c r="BZ256">
        <v>0</v>
      </c>
      <c r="CA256">
        <v>0</v>
      </c>
      <c r="CB256">
        <v>0</v>
      </c>
      <c r="CC256">
        <v>0</v>
      </c>
      <c r="CD256">
        <v>1</v>
      </c>
      <c r="CE256">
        <v>0</v>
      </c>
      <c r="CF256">
        <v>0</v>
      </c>
      <c r="CG256">
        <v>0</v>
      </c>
      <c r="CH256">
        <v>0</v>
      </c>
      <c r="CI256">
        <v>0</v>
      </c>
      <c r="CJ256">
        <v>0</v>
      </c>
      <c r="CK256">
        <v>0</v>
      </c>
      <c r="CL256">
        <v>0</v>
      </c>
      <c r="CM256">
        <v>0</v>
      </c>
      <c r="CN256">
        <v>0</v>
      </c>
      <c r="CO256">
        <v>0</v>
      </c>
      <c r="CP256">
        <v>0</v>
      </c>
      <c r="CQ256">
        <v>0</v>
      </c>
      <c r="CR256">
        <v>0</v>
      </c>
      <c r="CS256">
        <v>1</v>
      </c>
      <c r="CT256">
        <v>1</v>
      </c>
      <c r="CU256">
        <v>0</v>
      </c>
      <c r="CV256">
        <v>0</v>
      </c>
      <c r="CW256">
        <v>0</v>
      </c>
      <c r="CX256">
        <v>0</v>
      </c>
      <c r="CY256">
        <v>0</v>
      </c>
      <c r="CZ256">
        <v>0</v>
      </c>
      <c r="DA256">
        <v>0</v>
      </c>
      <c r="DB256">
        <v>1</v>
      </c>
      <c r="DC256">
        <v>1</v>
      </c>
      <c r="DD256">
        <v>0</v>
      </c>
      <c r="DE256">
        <v>1</v>
      </c>
      <c r="DF256">
        <v>1</v>
      </c>
      <c r="DG256">
        <v>0</v>
      </c>
      <c r="DH256">
        <v>0</v>
      </c>
      <c r="DI256">
        <v>0</v>
      </c>
      <c r="DJ256">
        <v>0</v>
      </c>
      <c r="DK256">
        <v>0</v>
      </c>
      <c r="DL256">
        <v>0</v>
      </c>
      <c r="DM256">
        <v>0</v>
      </c>
      <c r="DN256">
        <v>0</v>
      </c>
      <c r="DO256">
        <v>0</v>
      </c>
      <c r="DP256">
        <v>0</v>
      </c>
      <c r="DQ256">
        <v>1</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1</v>
      </c>
      <c r="EQ256">
        <v>0</v>
      </c>
      <c r="ER256">
        <v>0</v>
      </c>
      <c r="ES256">
        <v>0</v>
      </c>
      <c r="ET256">
        <v>0</v>
      </c>
      <c r="EU256">
        <v>0</v>
      </c>
      <c r="EV256">
        <v>0</v>
      </c>
      <c r="EW256">
        <v>0</v>
      </c>
      <c r="EX256">
        <v>1</v>
      </c>
      <c r="EY256">
        <v>1</v>
      </c>
      <c r="EZ256">
        <v>0</v>
      </c>
      <c r="FA256">
        <v>0</v>
      </c>
      <c r="FB256">
        <v>0</v>
      </c>
      <c r="FC256">
        <v>1</v>
      </c>
      <c r="FD256">
        <v>0</v>
      </c>
      <c r="FE256">
        <v>0</v>
      </c>
      <c r="FF256">
        <v>0</v>
      </c>
      <c r="FG256">
        <v>0</v>
      </c>
      <c r="FH256">
        <v>0</v>
      </c>
      <c r="FI256">
        <v>0</v>
      </c>
      <c r="FJ256">
        <v>0</v>
      </c>
      <c r="FK256">
        <v>0</v>
      </c>
      <c r="FL256">
        <v>1</v>
      </c>
      <c r="FM256">
        <v>0</v>
      </c>
      <c r="FN256">
        <v>0</v>
      </c>
      <c r="FO256">
        <v>1</v>
      </c>
      <c r="FP256">
        <v>1</v>
      </c>
      <c r="FQ256">
        <v>1</v>
      </c>
      <c r="FR256">
        <v>0</v>
      </c>
      <c r="FS256">
        <v>0</v>
      </c>
      <c r="FT256">
        <v>0</v>
      </c>
      <c r="FU256">
        <v>0</v>
      </c>
      <c r="FV256">
        <v>1</v>
      </c>
      <c r="FW256">
        <v>1</v>
      </c>
      <c r="FX256">
        <v>1</v>
      </c>
      <c r="FY256">
        <v>0</v>
      </c>
      <c r="FZ256">
        <v>0</v>
      </c>
      <c r="GA256">
        <v>0</v>
      </c>
      <c r="GB256">
        <v>0</v>
      </c>
      <c r="GC256">
        <v>0</v>
      </c>
      <c r="GD256">
        <v>1</v>
      </c>
      <c r="GE256">
        <v>0</v>
      </c>
      <c r="GF256">
        <v>1</v>
      </c>
      <c r="GG256">
        <v>0</v>
      </c>
      <c r="GH256">
        <v>0</v>
      </c>
      <c r="GI256">
        <v>0</v>
      </c>
      <c r="GJ256">
        <v>0</v>
      </c>
      <c r="GK256">
        <v>0</v>
      </c>
      <c r="GL256">
        <v>0</v>
      </c>
      <c r="GM256">
        <v>1</v>
      </c>
      <c r="GN256">
        <v>0</v>
      </c>
      <c r="GO256">
        <v>0</v>
      </c>
      <c r="GP256">
        <v>0</v>
      </c>
      <c r="GQ256">
        <v>0</v>
      </c>
      <c r="GR256">
        <v>0</v>
      </c>
      <c r="GS256">
        <v>0</v>
      </c>
      <c r="GT256">
        <v>0</v>
      </c>
      <c r="GU256">
        <v>0</v>
      </c>
      <c r="GV256">
        <v>0</v>
      </c>
      <c r="GW256">
        <v>0</v>
      </c>
      <c r="GX256">
        <v>0</v>
      </c>
      <c r="GY256">
        <v>0</v>
      </c>
      <c r="GZ256">
        <v>0</v>
      </c>
      <c r="HA256">
        <v>0</v>
      </c>
      <c r="HB256">
        <v>1</v>
      </c>
      <c r="HC256">
        <v>1</v>
      </c>
      <c r="HD256">
        <v>0</v>
      </c>
      <c r="HE256">
        <v>0</v>
      </c>
      <c r="HF256">
        <v>0</v>
      </c>
      <c r="HG256">
        <v>0</v>
      </c>
      <c r="HH256">
        <v>0</v>
      </c>
      <c r="HI256">
        <v>0</v>
      </c>
      <c r="HJ256">
        <v>0</v>
      </c>
      <c r="HK256">
        <v>1</v>
      </c>
      <c r="HL256">
        <v>1</v>
      </c>
      <c r="HM256">
        <v>0</v>
      </c>
      <c r="HN256">
        <v>0</v>
      </c>
    </row>
    <row r="257" spans="1:222" x14ac:dyDescent="0.35">
      <c r="A257" t="s">
        <v>265</v>
      </c>
      <c r="B257" s="1">
        <v>43709</v>
      </c>
      <c r="C257" s="1">
        <v>43830</v>
      </c>
      <c r="D257">
        <v>2</v>
      </c>
      <c r="E257">
        <v>1</v>
      </c>
      <c r="F257">
        <v>1</v>
      </c>
      <c r="G257">
        <v>1</v>
      </c>
      <c r="H257">
        <v>0</v>
      </c>
      <c r="I257">
        <v>0</v>
      </c>
      <c r="J257">
        <v>0</v>
      </c>
      <c r="K257">
        <v>1</v>
      </c>
      <c r="L257">
        <v>0</v>
      </c>
      <c r="M257">
        <v>0</v>
      </c>
      <c r="N257">
        <v>0</v>
      </c>
      <c r="O257">
        <v>0</v>
      </c>
      <c r="P257">
        <v>0</v>
      </c>
      <c r="Q257">
        <v>0</v>
      </c>
      <c r="R257">
        <v>0</v>
      </c>
      <c r="S257">
        <v>1</v>
      </c>
      <c r="T257">
        <v>0</v>
      </c>
      <c r="U257">
        <v>0</v>
      </c>
      <c r="V257">
        <v>0</v>
      </c>
      <c r="W257">
        <v>0</v>
      </c>
      <c r="X257">
        <v>0</v>
      </c>
      <c r="Y257">
        <v>1</v>
      </c>
      <c r="Z257">
        <v>0</v>
      </c>
      <c r="AA257">
        <v>0</v>
      </c>
      <c r="AB257">
        <v>0</v>
      </c>
      <c r="AC257">
        <v>0</v>
      </c>
      <c r="AD257">
        <v>0</v>
      </c>
      <c r="AE257">
        <v>0</v>
      </c>
      <c r="AF257">
        <v>0</v>
      </c>
      <c r="AG257">
        <v>0</v>
      </c>
      <c r="AH257">
        <v>0</v>
      </c>
      <c r="AI257">
        <v>0</v>
      </c>
      <c r="AJ257">
        <v>0</v>
      </c>
      <c r="AK257">
        <v>0</v>
      </c>
      <c r="AL257">
        <v>0</v>
      </c>
      <c r="AM257">
        <v>0</v>
      </c>
      <c r="AN257">
        <v>0</v>
      </c>
      <c r="AO257">
        <v>1</v>
      </c>
      <c r="AP257">
        <v>0</v>
      </c>
      <c r="AQ257">
        <v>0</v>
      </c>
      <c r="AR257">
        <v>0</v>
      </c>
      <c r="AS257">
        <v>1</v>
      </c>
      <c r="AT257">
        <v>1</v>
      </c>
      <c r="AU257">
        <v>0</v>
      </c>
      <c r="AV257">
        <v>0</v>
      </c>
      <c r="AW257">
        <v>0</v>
      </c>
      <c r="AX257">
        <v>0</v>
      </c>
      <c r="AY257">
        <v>0</v>
      </c>
      <c r="AZ257">
        <v>0</v>
      </c>
      <c r="BA257">
        <v>0</v>
      </c>
      <c r="BB257">
        <v>0</v>
      </c>
      <c r="BC257">
        <v>1</v>
      </c>
      <c r="BD257">
        <v>0</v>
      </c>
      <c r="BE257">
        <v>0</v>
      </c>
      <c r="BF257">
        <v>1</v>
      </c>
      <c r="BG257">
        <v>1</v>
      </c>
      <c r="BH257">
        <v>1</v>
      </c>
      <c r="BI257">
        <v>0</v>
      </c>
      <c r="BJ257">
        <v>0</v>
      </c>
      <c r="BK257">
        <v>0</v>
      </c>
      <c r="BL257">
        <v>0</v>
      </c>
      <c r="BM257">
        <v>1</v>
      </c>
      <c r="BN257">
        <v>1</v>
      </c>
      <c r="BO257">
        <v>1</v>
      </c>
      <c r="BP257">
        <v>0</v>
      </c>
      <c r="BQ257">
        <v>0</v>
      </c>
      <c r="BR257">
        <v>0</v>
      </c>
      <c r="BS257">
        <v>0</v>
      </c>
      <c r="BT257">
        <v>0</v>
      </c>
      <c r="BU257">
        <v>1</v>
      </c>
      <c r="BV257">
        <v>0</v>
      </c>
      <c r="BW257">
        <v>1</v>
      </c>
      <c r="BX257">
        <v>0</v>
      </c>
      <c r="BY257">
        <v>0</v>
      </c>
      <c r="BZ257">
        <v>0</v>
      </c>
      <c r="CA257">
        <v>0</v>
      </c>
      <c r="CB257">
        <v>0</v>
      </c>
      <c r="CC257">
        <v>0</v>
      </c>
      <c r="CD257">
        <v>1</v>
      </c>
      <c r="CE257">
        <v>0</v>
      </c>
      <c r="CF257">
        <v>0</v>
      </c>
      <c r="CG257">
        <v>1</v>
      </c>
      <c r="CH257">
        <v>1</v>
      </c>
      <c r="CI257">
        <v>1</v>
      </c>
      <c r="CJ257">
        <v>0</v>
      </c>
      <c r="CK257">
        <v>0</v>
      </c>
      <c r="CL257">
        <v>0</v>
      </c>
      <c r="CM257">
        <v>0</v>
      </c>
      <c r="CN257">
        <v>0</v>
      </c>
      <c r="CO257">
        <v>0</v>
      </c>
      <c r="CP257">
        <v>0</v>
      </c>
      <c r="CQ257">
        <v>0</v>
      </c>
      <c r="CR257">
        <v>0</v>
      </c>
      <c r="CS257">
        <v>1</v>
      </c>
      <c r="CT257">
        <v>1</v>
      </c>
      <c r="CU257">
        <v>0</v>
      </c>
      <c r="CV257">
        <v>0</v>
      </c>
      <c r="CW257">
        <v>0</v>
      </c>
      <c r="CX257">
        <v>0</v>
      </c>
      <c r="CY257">
        <v>0</v>
      </c>
      <c r="CZ257">
        <v>0</v>
      </c>
      <c r="DA257">
        <v>0</v>
      </c>
      <c r="DB257">
        <v>1</v>
      </c>
      <c r="DC257">
        <v>1</v>
      </c>
      <c r="DD257">
        <v>0</v>
      </c>
      <c r="DE257">
        <v>1</v>
      </c>
      <c r="DF257">
        <v>1</v>
      </c>
      <c r="DG257">
        <v>0</v>
      </c>
      <c r="DH257">
        <v>0</v>
      </c>
      <c r="DI257">
        <v>0</v>
      </c>
      <c r="DJ257">
        <v>1</v>
      </c>
      <c r="DK257">
        <v>0</v>
      </c>
      <c r="DL257">
        <v>0</v>
      </c>
      <c r="DM257">
        <v>0</v>
      </c>
      <c r="DN257">
        <v>0</v>
      </c>
      <c r="DO257">
        <v>0</v>
      </c>
      <c r="DP257">
        <v>0</v>
      </c>
      <c r="DQ257">
        <v>1</v>
      </c>
      <c r="DR257">
        <v>0</v>
      </c>
      <c r="DS257">
        <v>0</v>
      </c>
      <c r="DT257">
        <v>0</v>
      </c>
      <c r="DU257">
        <v>0</v>
      </c>
      <c r="DV257">
        <v>0</v>
      </c>
      <c r="DW257">
        <v>0</v>
      </c>
      <c r="DX257">
        <v>0</v>
      </c>
      <c r="DY257">
        <v>1</v>
      </c>
      <c r="DZ257">
        <v>0</v>
      </c>
      <c r="EA257">
        <v>0</v>
      </c>
      <c r="EB257">
        <v>0</v>
      </c>
      <c r="EC257">
        <v>0</v>
      </c>
      <c r="ED257">
        <v>0</v>
      </c>
      <c r="EE257">
        <v>0</v>
      </c>
      <c r="EF257">
        <v>0</v>
      </c>
      <c r="EG257">
        <v>0</v>
      </c>
      <c r="EH257">
        <v>0</v>
      </c>
      <c r="EI257">
        <v>0</v>
      </c>
      <c r="EJ257">
        <v>0</v>
      </c>
      <c r="EK257">
        <v>0</v>
      </c>
      <c r="EL257">
        <v>0</v>
      </c>
      <c r="EM257">
        <v>0</v>
      </c>
      <c r="EN257">
        <v>0</v>
      </c>
      <c r="EO257">
        <v>0</v>
      </c>
      <c r="EP257">
        <v>1</v>
      </c>
      <c r="EQ257">
        <v>0</v>
      </c>
      <c r="ER257">
        <v>0</v>
      </c>
      <c r="ES257">
        <v>0</v>
      </c>
      <c r="ET257">
        <v>0</v>
      </c>
      <c r="EU257">
        <v>0</v>
      </c>
      <c r="EV257">
        <v>0</v>
      </c>
      <c r="EW257">
        <v>0</v>
      </c>
      <c r="EX257">
        <v>1</v>
      </c>
      <c r="EY257">
        <v>1</v>
      </c>
      <c r="EZ257">
        <v>0</v>
      </c>
      <c r="FA257">
        <v>0</v>
      </c>
      <c r="FB257">
        <v>0</v>
      </c>
      <c r="FC257">
        <v>1</v>
      </c>
      <c r="FD257">
        <v>0</v>
      </c>
      <c r="FE257">
        <v>0</v>
      </c>
      <c r="FF257">
        <v>0</v>
      </c>
      <c r="FG257">
        <v>0</v>
      </c>
      <c r="FH257">
        <v>0</v>
      </c>
      <c r="FI257">
        <v>0</v>
      </c>
      <c r="FJ257">
        <v>0</v>
      </c>
      <c r="FK257">
        <v>0</v>
      </c>
      <c r="FL257">
        <v>1</v>
      </c>
      <c r="FM257">
        <v>0</v>
      </c>
      <c r="FN257">
        <v>0</v>
      </c>
      <c r="FO257">
        <v>1</v>
      </c>
      <c r="FP257">
        <v>1</v>
      </c>
      <c r="FQ257">
        <v>1</v>
      </c>
      <c r="FR257">
        <v>0</v>
      </c>
      <c r="FS257">
        <v>0</v>
      </c>
      <c r="FT257">
        <v>0</v>
      </c>
      <c r="FU257">
        <v>0</v>
      </c>
      <c r="FV257">
        <v>1</v>
      </c>
      <c r="FW257">
        <v>1</v>
      </c>
      <c r="FX257">
        <v>1</v>
      </c>
      <c r="FY257">
        <v>0</v>
      </c>
      <c r="FZ257">
        <v>0</v>
      </c>
      <c r="GA257">
        <v>0</v>
      </c>
      <c r="GB257">
        <v>0</v>
      </c>
      <c r="GC257">
        <v>0</v>
      </c>
      <c r="GD257">
        <v>1</v>
      </c>
      <c r="GE257">
        <v>0</v>
      </c>
      <c r="GF257">
        <v>1</v>
      </c>
      <c r="GG257">
        <v>0</v>
      </c>
      <c r="GH257">
        <v>0</v>
      </c>
      <c r="GI257">
        <v>0</v>
      </c>
      <c r="GJ257">
        <v>0</v>
      </c>
      <c r="GK257">
        <v>0</v>
      </c>
      <c r="GL257">
        <v>0</v>
      </c>
      <c r="GM257">
        <v>1</v>
      </c>
      <c r="GN257">
        <v>0</v>
      </c>
      <c r="GO257">
        <v>0</v>
      </c>
      <c r="GP257">
        <v>1</v>
      </c>
      <c r="GQ257">
        <v>1</v>
      </c>
      <c r="GR257">
        <v>1</v>
      </c>
      <c r="GS257">
        <v>0</v>
      </c>
      <c r="GT257">
        <v>0</v>
      </c>
      <c r="GU257">
        <v>0</v>
      </c>
      <c r="GV257">
        <v>0</v>
      </c>
      <c r="GW257">
        <v>0</v>
      </c>
      <c r="GX257">
        <v>0</v>
      </c>
      <c r="GY257">
        <v>0</v>
      </c>
      <c r="GZ257">
        <v>0</v>
      </c>
      <c r="HA257">
        <v>0</v>
      </c>
      <c r="HB257">
        <v>1</v>
      </c>
      <c r="HC257">
        <v>1</v>
      </c>
      <c r="HD257">
        <v>0</v>
      </c>
      <c r="HE257">
        <v>0</v>
      </c>
      <c r="HF257">
        <v>0</v>
      </c>
      <c r="HG257">
        <v>0</v>
      </c>
      <c r="HH257">
        <v>0</v>
      </c>
      <c r="HI257">
        <v>0</v>
      </c>
      <c r="HJ257">
        <v>0</v>
      </c>
      <c r="HK257">
        <v>1</v>
      </c>
      <c r="HL257">
        <v>1</v>
      </c>
      <c r="HM257">
        <v>0</v>
      </c>
      <c r="HN257">
        <v>0</v>
      </c>
    </row>
    <row r="258" spans="1:222" x14ac:dyDescent="0.35">
      <c r="A258" t="s">
        <v>266</v>
      </c>
      <c r="B258" s="1">
        <v>41640</v>
      </c>
      <c r="C258" s="1">
        <v>43598</v>
      </c>
      <c r="D258">
        <v>3</v>
      </c>
      <c r="E258" t="s">
        <v>222</v>
      </c>
      <c r="F258" t="s">
        <v>222</v>
      </c>
      <c r="G258" t="s">
        <v>222</v>
      </c>
      <c r="H258" t="s">
        <v>222</v>
      </c>
      <c r="I258" t="s">
        <v>222</v>
      </c>
      <c r="J258" t="s">
        <v>222</v>
      </c>
      <c r="K258" t="s">
        <v>222</v>
      </c>
      <c r="L258" t="s">
        <v>222</v>
      </c>
      <c r="M258" t="s">
        <v>222</v>
      </c>
      <c r="N258" t="s">
        <v>222</v>
      </c>
      <c r="O258" t="s">
        <v>222</v>
      </c>
      <c r="P258" t="s">
        <v>222</v>
      </c>
      <c r="Q258" t="s">
        <v>222</v>
      </c>
      <c r="R258" t="s">
        <v>222</v>
      </c>
      <c r="S258" t="s">
        <v>222</v>
      </c>
      <c r="T258" t="s">
        <v>222</v>
      </c>
      <c r="U258" t="s">
        <v>222</v>
      </c>
      <c r="V258" t="s">
        <v>222</v>
      </c>
      <c r="W258" t="s">
        <v>222</v>
      </c>
      <c r="X258" t="s">
        <v>222</v>
      </c>
      <c r="Y258" t="s">
        <v>222</v>
      </c>
      <c r="Z258" t="s">
        <v>222</v>
      </c>
      <c r="AA258" t="s">
        <v>222</v>
      </c>
      <c r="AB258" t="s">
        <v>222</v>
      </c>
      <c r="AC258" t="s">
        <v>222</v>
      </c>
      <c r="AD258" t="s">
        <v>222</v>
      </c>
      <c r="AE258" t="s">
        <v>222</v>
      </c>
      <c r="AF258" t="s">
        <v>222</v>
      </c>
      <c r="AG258" t="s">
        <v>222</v>
      </c>
      <c r="AH258" t="s">
        <v>222</v>
      </c>
      <c r="AI258" t="s">
        <v>222</v>
      </c>
      <c r="AJ258" t="s">
        <v>222</v>
      </c>
      <c r="AK258" t="s">
        <v>222</v>
      </c>
      <c r="AL258" t="s">
        <v>222</v>
      </c>
      <c r="AM258" t="s">
        <v>222</v>
      </c>
      <c r="AN258" t="s">
        <v>222</v>
      </c>
      <c r="AO258" t="s">
        <v>222</v>
      </c>
      <c r="AP258" t="s">
        <v>222</v>
      </c>
      <c r="AQ258" t="s">
        <v>222</v>
      </c>
      <c r="AR258" t="s">
        <v>222</v>
      </c>
      <c r="AS258" t="s">
        <v>222</v>
      </c>
      <c r="AT258" t="s">
        <v>222</v>
      </c>
      <c r="AU258" t="s">
        <v>222</v>
      </c>
      <c r="AV258" t="s">
        <v>222</v>
      </c>
      <c r="AW258" t="s">
        <v>222</v>
      </c>
      <c r="AX258" t="s">
        <v>222</v>
      </c>
      <c r="AY258" t="s">
        <v>222</v>
      </c>
      <c r="AZ258" t="s">
        <v>222</v>
      </c>
      <c r="BA258" t="s">
        <v>222</v>
      </c>
      <c r="BB258" t="s">
        <v>222</v>
      </c>
      <c r="BC258" t="s">
        <v>222</v>
      </c>
      <c r="BD258" t="s">
        <v>222</v>
      </c>
      <c r="BE258" t="s">
        <v>222</v>
      </c>
      <c r="BF258" t="s">
        <v>222</v>
      </c>
      <c r="BG258" t="s">
        <v>222</v>
      </c>
      <c r="BH258" t="s">
        <v>222</v>
      </c>
      <c r="BI258" t="s">
        <v>222</v>
      </c>
      <c r="BJ258" t="s">
        <v>222</v>
      </c>
      <c r="BK258" t="s">
        <v>222</v>
      </c>
      <c r="BL258" t="s">
        <v>222</v>
      </c>
      <c r="BM258" t="s">
        <v>222</v>
      </c>
      <c r="BN258" t="s">
        <v>222</v>
      </c>
      <c r="BO258" t="s">
        <v>222</v>
      </c>
      <c r="BP258" t="s">
        <v>222</v>
      </c>
      <c r="BQ258" t="s">
        <v>222</v>
      </c>
      <c r="BR258" t="s">
        <v>222</v>
      </c>
      <c r="BS258" t="s">
        <v>222</v>
      </c>
      <c r="BT258" t="s">
        <v>222</v>
      </c>
      <c r="BU258" t="s">
        <v>222</v>
      </c>
      <c r="BV258" t="s">
        <v>222</v>
      </c>
      <c r="BW258" t="s">
        <v>222</v>
      </c>
      <c r="BX258" t="s">
        <v>222</v>
      </c>
      <c r="BY258" t="s">
        <v>222</v>
      </c>
      <c r="BZ258" t="s">
        <v>222</v>
      </c>
      <c r="CA258" t="s">
        <v>222</v>
      </c>
      <c r="CB258" t="s">
        <v>222</v>
      </c>
      <c r="CC258" t="s">
        <v>222</v>
      </c>
      <c r="CD258" t="s">
        <v>222</v>
      </c>
      <c r="CE258" t="s">
        <v>222</v>
      </c>
      <c r="CF258" t="s">
        <v>222</v>
      </c>
      <c r="CG258" t="s">
        <v>222</v>
      </c>
      <c r="CH258" t="s">
        <v>222</v>
      </c>
      <c r="CI258" t="s">
        <v>222</v>
      </c>
      <c r="CJ258" t="s">
        <v>222</v>
      </c>
      <c r="CK258" t="s">
        <v>222</v>
      </c>
      <c r="CL258" t="s">
        <v>222</v>
      </c>
      <c r="CM258" t="s">
        <v>222</v>
      </c>
      <c r="CN258" t="s">
        <v>222</v>
      </c>
      <c r="CO258" t="s">
        <v>222</v>
      </c>
      <c r="CP258" t="s">
        <v>222</v>
      </c>
      <c r="CQ258" t="s">
        <v>222</v>
      </c>
      <c r="CR258" t="s">
        <v>222</v>
      </c>
      <c r="CS258" t="s">
        <v>222</v>
      </c>
      <c r="CT258" t="s">
        <v>222</v>
      </c>
      <c r="CU258" t="s">
        <v>222</v>
      </c>
      <c r="CV258" t="s">
        <v>222</v>
      </c>
      <c r="CW258" t="s">
        <v>222</v>
      </c>
      <c r="CX258" t="s">
        <v>222</v>
      </c>
      <c r="CY258" t="s">
        <v>222</v>
      </c>
      <c r="CZ258" t="s">
        <v>222</v>
      </c>
      <c r="DA258" t="s">
        <v>222</v>
      </c>
      <c r="DB258" t="s">
        <v>222</v>
      </c>
      <c r="DC258" t="s">
        <v>222</v>
      </c>
      <c r="DD258" t="s">
        <v>222</v>
      </c>
      <c r="DE258" t="s">
        <v>222</v>
      </c>
      <c r="DF258" t="s">
        <v>222</v>
      </c>
      <c r="DG258" t="s">
        <v>222</v>
      </c>
      <c r="DH258" t="s">
        <v>222</v>
      </c>
      <c r="DI258" t="s">
        <v>222</v>
      </c>
      <c r="DJ258" t="s">
        <v>222</v>
      </c>
      <c r="DK258" t="s">
        <v>222</v>
      </c>
      <c r="DL258" t="s">
        <v>222</v>
      </c>
      <c r="DM258" t="s">
        <v>222</v>
      </c>
      <c r="DN258" t="s">
        <v>222</v>
      </c>
      <c r="DO258" t="s">
        <v>222</v>
      </c>
      <c r="DP258" t="s">
        <v>222</v>
      </c>
      <c r="DQ258" t="s">
        <v>222</v>
      </c>
      <c r="DR258" t="s">
        <v>222</v>
      </c>
      <c r="DS258" t="s">
        <v>222</v>
      </c>
      <c r="DT258" t="s">
        <v>222</v>
      </c>
      <c r="DU258" t="s">
        <v>222</v>
      </c>
      <c r="DV258" t="s">
        <v>222</v>
      </c>
      <c r="DW258" t="s">
        <v>222</v>
      </c>
      <c r="DX258" t="s">
        <v>222</v>
      </c>
      <c r="DY258" t="s">
        <v>222</v>
      </c>
      <c r="DZ258" t="s">
        <v>222</v>
      </c>
      <c r="EA258" t="s">
        <v>222</v>
      </c>
      <c r="EB258" t="s">
        <v>222</v>
      </c>
      <c r="EC258" t="s">
        <v>222</v>
      </c>
      <c r="ED258" t="s">
        <v>222</v>
      </c>
      <c r="EE258" t="s">
        <v>222</v>
      </c>
      <c r="EF258" t="s">
        <v>222</v>
      </c>
      <c r="EG258" t="s">
        <v>222</v>
      </c>
      <c r="EH258" t="s">
        <v>222</v>
      </c>
      <c r="EI258" t="s">
        <v>222</v>
      </c>
      <c r="EJ258" t="s">
        <v>222</v>
      </c>
      <c r="EK258" t="s">
        <v>222</v>
      </c>
      <c r="EL258" t="s">
        <v>222</v>
      </c>
      <c r="EM258" t="s">
        <v>222</v>
      </c>
      <c r="EN258" t="s">
        <v>222</v>
      </c>
      <c r="EO258" t="s">
        <v>222</v>
      </c>
      <c r="EP258" t="s">
        <v>222</v>
      </c>
      <c r="EQ258" t="s">
        <v>222</v>
      </c>
      <c r="ER258" t="s">
        <v>222</v>
      </c>
      <c r="ES258" t="s">
        <v>222</v>
      </c>
      <c r="ET258" t="s">
        <v>222</v>
      </c>
      <c r="EU258" t="s">
        <v>222</v>
      </c>
      <c r="EV258" t="s">
        <v>222</v>
      </c>
      <c r="EW258" t="s">
        <v>222</v>
      </c>
      <c r="EX258" t="s">
        <v>222</v>
      </c>
      <c r="EY258" t="s">
        <v>222</v>
      </c>
      <c r="EZ258" t="s">
        <v>222</v>
      </c>
      <c r="FA258" t="s">
        <v>222</v>
      </c>
      <c r="FB258" t="s">
        <v>222</v>
      </c>
      <c r="FC258" t="s">
        <v>222</v>
      </c>
      <c r="FD258" t="s">
        <v>222</v>
      </c>
      <c r="FE258" t="s">
        <v>222</v>
      </c>
      <c r="FF258" t="s">
        <v>222</v>
      </c>
      <c r="FG258" t="s">
        <v>222</v>
      </c>
      <c r="FH258" t="s">
        <v>222</v>
      </c>
      <c r="FI258" t="s">
        <v>222</v>
      </c>
      <c r="FJ258" t="s">
        <v>222</v>
      </c>
      <c r="FK258" t="s">
        <v>222</v>
      </c>
      <c r="FL258" t="s">
        <v>222</v>
      </c>
      <c r="FM258" t="s">
        <v>222</v>
      </c>
      <c r="FN258" t="s">
        <v>222</v>
      </c>
      <c r="FO258" t="s">
        <v>222</v>
      </c>
      <c r="FP258" t="s">
        <v>222</v>
      </c>
      <c r="FQ258" t="s">
        <v>222</v>
      </c>
      <c r="FR258" t="s">
        <v>222</v>
      </c>
      <c r="FS258" t="s">
        <v>222</v>
      </c>
      <c r="FT258" t="s">
        <v>222</v>
      </c>
      <c r="FU258" t="s">
        <v>222</v>
      </c>
      <c r="FV258" t="s">
        <v>222</v>
      </c>
      <c r="FW258" t="s">
        <v>222</v>
      </c>
      <c r="FX258" t="s">
        <v>222</v>
      </c>
      <c r="FY258" t="s">
        <v>222</v>
      </c>
      <c r="FZ258" t="s">
        <v>222</v>
      </c>
      <c r="GA258" t="s">
        <v>222</v>
      </c>
      <c r="GB258" t="s">
        <v>222</v>
      </c>
      <c r="GC258" t="s">
        <v>222</v>
      </c>
      <c r="GD258" t="s">
        <v>222</v>
      </c>
      <c r="GE258" t="s">
        <v>222</v>
      </c>
      <c r="GF258" t="s">
        <v>222</v>
      </c>
      <c r="GG258" t="s">
        <v>222</v>
      </c>
      <c r="GH258" t="s">
        <v>222</v>
      </c>
      <c r="GI258" t="s">
        <v>222</v>
      </c>
      <c r="GJ258" t="s">
        <v>222</v>
      </c>
      <c r="GK258" t="s">
        <v>222</v>
      </c>
      <c r="GL258" t="s">
        <v>222</v>
      </c>
      <c r="GM258" t="s">
        <v>222</v>
      </c>
      <c r="GN258" t="s">
        <v>222</v>
      </c>
      <c r="GO258" t="s">
        <v>222</v>
      </c>
      <c r="GP258" t="s">
        <v>222</v>
      </c>
      <c r="GQ258" t="s">
        <v>222</v>
      </c>
      <c r="GR258" t="s">
        <v>222</v>
      </c>
      <c r="GS258" t="s">
        <v>222</v>
      </c>
      <c r="GT258" t="s">
        <v>222</v>
      </c>
      <c r="GU258" t="s">
        <v>222</v>
      </c>
      <c r="GV258" t="s">
        <v>222</v>
      </c>
      <c r="GW258" t="s">
        <v>222</v>
      </c>
      <c r="GX258" t="s">
        <v>222</v>
      </c>
      <c r="GY258" t="s">
        <v>222</v>
      </c>
      <c r="GZ258" t="s">
        <v>222</v>
      </c>
      <c r="HA258" t="s">
        <v>222</v>
      </c>
      <c r="HB258" t="s">
        <v>222</v>
      </c>
      <c r="HC258" t="s">
        <v>222</v>
      </c>
      <c r="HD258" t="s">
        <v>222</v>
      </c>
      <c r="HE258" t="s">
        <v>222</v>
      </c>
      <c r="HF258" t="s">
        <v>222</v>
      </c>
      <c r="HG258" t="s">
        <v>222</v>
      </c>
      <c r="HH258" t="s">
        <v>222</v>
      </c>
      <c r="HI258" t="s">
        <v>222</v>
      </c>
      <c r="HJ258" t="s">
        <v>222</v>
      </c>
      <c r="HK258" t="s">
        <v>222</v>
      </c>
      <c r="HL258" t="s">
        <v>222</v>
      </c>
      <c r="HM258" t="s">
        <v>222</v>
      </c>
      <c r="HN258" t="s">
        <v>222</v>
      </c>
    </row>
    <row r="259" spans="1:222" x14ac:dyDescent="0.35">
      <c r="A259" t="s">
        <v>266</v>
      </c>
      <c r="B259" s="1">
        <v>43599</v>
      </c>
      <c r="C259" s="1">
        <v>43807</v>
      </c>
      <c r="D259">
        <v>2</v>
      </c>
      <c r="E259">
        <v>1</v>
      </c>
      <c r="F259">
        <v>1</v>
      </c>
      <c r="G259">
        <v>1</v>
      </c>
      <c r="H259">
        <v>1</v>
      </c>
      <c r="I259">
        <v>1</v>
      </c>
      <c r="J259">
        <v>1</v>
      </c>
      <c r="K259">
        <v>1</v>
      </c>
      <c r="L259">
        <v>1</v>
      </c>
      <c r="M259">
        <v>0</v>
      </c>
      <c r="N259">
        <v>0</v>
      </c>
      <c r="O259">
        <v>0</v>
      </c>
      <c r="P259">
        <v>0</v>
      </c>
      <c r="Q259">
        <v>0</v>
      </c>
      <c r="R259">
        <v>0</v>
      </c>
      <c r="S259">
        <v>0</v>
      </c>
      <c r="T259">
        <v>0</v>
      </c>
      <c r="U259">
        <v>1</v>
      </c>
      <c r="V259">
        <v>0</v>
      </c>
      <c r="W259">
        <v>0</v>
      </c>
      <c r="X259">
        <v>0</v>
      </c>
      <c r="Y259">
        <v>0</v>
      </c>
      <c r="Z259">
        <v>0</v>
      </c>
      <c r="AA259">
        <v>1</v>
      </c>
      <c r="AB259">
        <v>0</v>
      </c>
      <c r="AC259">
        <v>1</v>
      </c>
      <c r="AD259">
        <v>0</v>
      </c>
      <c r="AE259">
        <v>0</v>
      </c>
      <c r="AF259">
        <v>0</v>
      </c>
      <c r="AG259">
        <v>0</v>
      </c>
      <c r="AH259">
        <v>0</v>
      </c>
      <c r="AI259">
        <v>0</v>
      </c>
      <c r="AJ259">
        <v>0</v>
      </c>
      <c r="AK259">
        <v>0</v>
      </c>
      <c r="AL259">
        <v>0</v>
      </c>
      <c r="AM259">
        <v>0</v>
      </c>
      <c r="AN259">
        <v>0</v>
      </c>
      <c r="AO259">
        <v>0</v>
      </c>
      <c r="AP259">
        <v>0</v>
      </c>
      <c r="AQ259">
        <v>0</v>
      </c>
      <c r="AR259">
        <v>0</v>
      </c>
      <c r="AS259">
        <v>0</v>
      </c>
      <c r="AT259">
        <v>0</v>
      </c>
      <c r="AU259" t="s">
        <v>222</v>
      </c>
      <c r="AV259" t="s">
        <v>222</v>
      </c>
      <c r="AW259" t="s">
        <v>222</v>
      </c>
      <c r="AX259" t="s">
        <v>222</v>
      </c>
      <c r="AY259" t="s">
        <v>222</v>
      </c>
      <c r="AZ259" t="s">
        <v>222</v>
      </c>
      <c r="BA259" t="s">
        <v>222</v>
      </c>
      <c r="BB259" t="s">
        <v>222</v>
      </c>
      <c r="BC259" t="s">
        <v>222</v>
      </c>
      <c r="BD259">
        <v>0</v>
      </c>
      <c r="BE259">
        <v>0</v>
      </c>
      <c r="BF259">
        <v>1</v>
      </c>
      <c r="BG259">
        <v>1</v>
      </c>
      <c r="BH259">
        <v>1</v>
      </c>
      <c r="BI259">
        <v>0</v>
      </c>
      <c r="BJ259">
        <v>0</v>
      </c>
      <c r="BK259">
        <v>0</v>
      </c>
      <c r="BL259">
        <v>1</v>
      </c>
      <c r="BM259">
        <v>0</v>
      </c>
      <c r="BN259">
        <v>0</v>
      </c>
      <c r="BO259">
        <v>1</v>
      </c>
      <c r="BP259">
        <v>0</v>
      </c>
      <c r="BQ259">
        <v>1</v>
      </c>
      <c r="BR259">
        <v>0</v>
      </c>
      <c r="BS259">
        <v>0</v>
      </c>
      <c r="BT259">
        <v>0</v>
      </c>
      <c r="BU259">
        <v>0</v>
      </c>
      <c r="BV259">
        <v>0</v>
      </c>
      <c r="BW259">
        <v>0</v>
      </c>
      <c r="BX259">
        <v>0</v>
      </c>
      <c r="BY259">
        <v>0</v>
      </c>
      <c r="BZ259">
        <v>0</v>
      </c>
      <c r="CA259">
        <v>0</v>
      </c>
      <c r="CB259">
        <v>0</v>
      </c>
      <c r="CC259">
        <v>0</v>
      </c>
      <c r="CD259">
        <v>0</v>
      </c>
      <c r="CE259">
        <v>1</v>
      </c>
      <c r="CF259">
        <v>0</v>
      </c>
      <c r="CG259">
        <v>0</v>
      </c>
      <c r="CH259">
        <v>0</v>
      </c>
      <c r="CI259">
        <v>0</v>
      </c>
      <c r="CJ259">
        <v>0</v>
      </c>
      <c r="CK259">
        <v>0</v>
      </c>
      <c r="CL259">
        <v>0</v>
      </c>
      <c r="CM259">
        <v>0</v>
      </c>
      <c r="CN259">
        <v>0</v>
      </c>
      <c r="CO259">
        <v>0</v>
      </c>
      <c r="CP259">
        <v>0</v>
      </c>
      <c r="CQ259">
        <v>0</v>
      </c>
      <c r="CR259">
        <v>0</v>
      </c>
      <c r="CS259">
        <v>1</v>
      </c>
      <c r="CT259">
        <v>0</v>
      </c>
      <c r="CU259">
        <v>0</v>
      </c>
      <c r="CV259">
        <v>0</v>
      </c>
      <c r="CW259">
        <v>0</v>
      </c>
      <c r="CX259">
        <v>1</v>
      </c>
      <c r="CY259">
        <v>0</v>
      </c>
      <c r="CZ259">
        <v>0</v>
      </c>
      <c r="DA259">
        <v>0</v>
      </c>
      <c r="DB259">
        <v>0</v>
      </c>
      <c r="DC259">
        <v>1</v>
      </c>
      <c r="DD259">
        <v>0</v>
      </c>
      <c r="DE259">
        <v>1</v>
      </c>
      <c r="DF259">
        <v>1</v>
      </c>
      <c r="DG259">
        <v>1</v>
      </c>
      <c r="DH259">
        <v>1</v>
      </c>
      <c r="DI259">
        <v>1</v>
      </c>
      <c r="DJ259">
        <v>1</v>
      </c>
      <c r="DK259">
        <v>1</v>
      </c>
      <c r="DL259">
        <v>0</v>
      </c>
      <c r="DM259">
        <v>0</v>
      </c>
      <c r="DN259">
        <v>0</v>
      </c>
      <c r="DO259">
        <v>0</v>
      </c>
      <c r="DP259">
        <v>0</v>
      </c>
      <c r="DQ259">
        <v>0</v>
      </c>
      <c r="DR259">
        <v>0</v>
      </c>
      <c r="DS259">
        <v>0</v>
      </c>
      <c r="DT259">
        <v>1</v>
      </c>
      <c r="DU259">
        <v>0</v>
      </c>
      <c r="DV259">
        <v>0</v>
      </c>
      <c r="DW259">
        <v>0</v>
      </c>
      <c r="DX259">
        <v>0</v>
      </c>
      <c r="DY259">
        <v>0</v>
      </c>
      <c r="DZ259">
        <v>0</v>
      </c>
      <c r="EA259">
        <v>0</v>
      </c>
      <c r="EB259">
        <v>0</v>
      </c>
      <c r="EC259">
        <v>1</v>
      </c>
      <c r="ED259">
        <v>0</v>
      </c>
      <c r="EE259">
        <v>1</v>
      </c>
      <c r="EF259">
        <v>0</v>
      </c>
      <c r="EG259">
        <v>0</v>
      </c>
      <c r="EH259">
        <v>0</v>
      </c>
      <c r="EI259">
        <v>0</v>
      </c>
      <c r="EJ259">
        <v>0</v>
      </c>
      <c r="EK259">
        <v>0</v>
      </c>
      <c r="EL259">
        <v>0</v>
      </c>
      <c r="EM259">
        <v>0</v>
      </c>
      <c r="EN259">
        <v>0</v>
      </c>
      <c r="EO259">
        <v>0</v>
      </c>
      <c r="EP259">
        <v>0</v>
      </c>
      <c r="EQ259">
        <v>0</v>
      </c>
      <c r="ER259">
        <v>0</v>
      </c>
      <c r="ES259">
        <v>0</v>
      </c>
      <c r="ET259">
        <v>0</v>
      </c>
      <c r="EU259">
        <v>0</v>
      </c>
      <c r="EV259">
        <v>0</v>
      </c>
      <c r="EW259">
        <v>1</v>
      </c>
      <c r="EX259">
        <v>1</v>
      </c>
      <c r="EY259">
        <v>0</v>
      </c>
      <c r="EZ259">
        <v>0</v>
      </c>
      <c r="FA259">
        <v>0</v>
      </c>
      <c r="FB259">
        <v>0</v>
      </c>
      <c r="FC259">
        <v>0</v>
      </c>
      <c r="FD259" t="s">
        <v>222</v>
      </c>
      <c r="FE259" t="s">
        <v>222</v>
      </c>
      <c r="FF259" t="s">
        <v>222</v>
      </c>
      <c r="FG259" t="s">
        <v>222</v>
      </c>
      <c r="FH259" t="s">
        <v>222</v>
      </c>
      <c r="FI259" t="s">
        <v>222</v>
      </c>
      <c r="FJ259" t="s">
        <v>222</v>
      </c>
      <c r="FK259" t="s">
        <v>222</v>
      </c>
      <c r="FL259" t="s">
        <v>222</v>
      </c>
      <c r="FM259">
        <v>0</v>
      </c>
      <c r="FN259">
        <v>0</v>
      </c>
      <c r="FO259">
        <v>1</v>
      </c>
      <c r="FP259">
        <v>1</v>
      </c>
      <c r="FQ259">
        <v>1</v>
      </c>
      <c r="FR259">
        <v>0</v>
      </c>
      <c r="FS259">
        <v>0</v>
      </c>
      <c r="FT259">
        <v>0</v>
      </c>
      <c r="FU259">
        <v>1</v>
      </c>
      <c r="FV259">
        <v>0</v>
      </c>
      <c r="FW259">
        <v>0</v>
      </c>
      <c r="FX259">
        <v>1</v>
      </c>
      <c r="FY259">
        <v>0</v>
      </c>
      <c r="FZ259">
        <v>0</v>
      </c>
      <c r="GA259">
        <v>1</v>
      </c>
      <c r="GB259">
        <v>0</v>
      </c>
      <c r="GC259">
        <v>0</v>
      </c>
      <c r="GD259">
        <v>0</v>
      </c>
      <c r="GE259">
        <v>0</v>
      </c>
      <c r="GF259">
        <v>0</v>
      </c>
      <c r="GG259">
        <v>0</v>
      </c>
      <c r="GH259">
        <v>0</v>
      </c>
      <c r="GI259">
        <v>0</v>
      </c>
      <c r="GJ259">
        <v>0</v>
      </c>
      <c r="GK259">
        <v>0</v>
      </c>
      <c r="GL259">
        <v>0</v>
      </c>
      <c r="GM259">
        <v>0</v>
      </c>
      <c r="GN259">
        <v>1</v>
      </c>
      <c r="GO259">
        <v>0</v>
      </c>
      <c r="GP259">
        <v>0</v>
      </c>
      <c r="GQ259">
        <v>0</v>
      </c>
      <c r="GR259">
        <v>0</v>
      </c>
      <c r="GS259">
        <v>0</v>
      </c>
      <c r="GT259">
        <v>0</v>
      </c>
      <c r="GU259">
        <v>0</v>
      </c>
      <c r="GV259">
        <v>0</v>
      </c>
      <c r="GW259">
        <v>0</v>
      </c>
      <c r="GX259">
        <v>0</v>
      </c>
      <c r="GY259">
        <v>0</v>
      </c>
      <c r="GZ259">
        <v>0</v>
      </c>
      <c r="HA259">
        <v>0</v>
      </c>
      <c r="HB259">
        <v>1</v>
      </c>
      <c r="HC259">
        <v>0</v>
      </c>
      <c r="HD259">
        <v>0</v>
      </c>
      <c r="HE259">
        <v>0</v>
      </c>
      <c r="HF259">
        <v>0</v>
      </c>
      <c r="HG259">
        <v>1</v>
      </c>
      <c r="HH259">
        <v>0</v>
      </c>
      <c r="HI259">
        <v>0</v>
      </c>
      <c r="HJ259">
        <v>0</v>
      </c>
      <c r="HK259">
        <v>0</v>
      </c>
      <c r="HL259">
        <v>1</v>
      </c>
      <c r="HM259">
        <v>0</v>
      </c>
      <c r="HN259">
        <v>0</v>
      </c>
    </row>
    <row r="260" spans="1:222" x14ac:dyDescent="0.35">
      <c r="A260" t="s">
        <v>266</v>
      </c>
      <c r="B260" s="1">
        <v>43808</v>
      </c>
      <c r="C260" s="1">
        <v>43821</v>
      </c>
      <c r="D260">
        <v>2</v>
      </c>
      <c r="E260">
        <v>1</v>
      </c>
      <c r="F260">
        <v>1</v>
      </c>
      <c r="G260">
        <v>1</v>
      </c>
      <c r="H260">
        <v>1</v>
      </c>
      <c r="I260">
        <v>1</v>
      </c>
      <c r="J260">
        <v>1</v>
      </c>
      <c r="K260">
        <v>1</v>
      </c>
      <c r="L260">
        <v>1</v>
      </c>
      <c r="M260">
        <v>0</v>
      </c>
      <c r="N260">
        <v>0</v>
      </c>
      <c r="O260">
        <v>0</v>
      </c>
      <c r="P260">
        <v>0</v>
      </c>
      <c r="Q260">
        <v>0</v>
      </c>
      <c r="R260">
        <v>0</v>
      </c>
      <c r="S260">
        <v>0</v>
      </c>
      <c r="T260">
        <v>0</v>
      </c>
      <c r="U260">
        <v>1</v>
      </c>
      <c r="V260">
        <v>0</v>
      </c>
      <c r="W260">
        <v>0</v>
      </c>
      <c r="X260">
        <v>0</v>
      </c>
      <c r="Y260">
        <v>0</v>
      </c>
      <c r="Z260">
        <v>0</v>
      </c>
      <c r="AA260">
        <v>1</v>
      </c>
      <c r="AB260">
        <v>0</v>
      </c>
      <c r="AC260">
        <v>1</v>
      </c>
      <c r="AD260">
        <v>0</v>
      </c>
      <c r="AE260">
        <v>0</v>
      </c>
      <c r="AF260">
        <v>0</v>
      </c>
      <c r="AG260">
        <v>0</v>
      </c>
      <c r="AH260">
        <v>0</v>
      </c>
      <c r="AI260">
        <v>0</v>
      </c>
      <c r="AJ260">
        <v>0</v>
      </c>
      <c r="AK260">
        <v>0</v>
      </c>
      <c r="AL260">
        <v>0</v>
      </c>
      <c r="AM260">
        <v>0</v>
      </c>
      <c r="AN260">
        <v>0</v>
      </c>
      <c r="AO260">
        <v>0</v>
      </c>
      <c r="AP260">
        <v>0</v>
      </c>
      <c r="AQ260">
        <v>0</v>
      </c>
      <c r="AR260">
        <v>0</v>
      </c>
      <c r="AS260">
        <v>0</v>
      </c>
      <c r="AT260">
        <v>0</v>
      </c>
      <c r="AU260" t="s">
        <v>222</v>
      </c>
      <c r="AV260" t="s">
        <v>222</v>
      </c>
      <c r="AW260" t="s">
        <v>222</v>
      </c>
      <c r="AX260" t="s">
        <v>222</v>
      </c>
      <c r="AY260" t="s">
        <v>222</v>
      </c>
      <c r="AZ260" t="s">
        <v>222</v>
      </c>
      <c r="BA260" t="s">
        <v>222</v>
      </c>
      <c r="BB260" t="s">
        <v>222</v>
      </c>
      <c r="BC260" t="s">
        <v>222</v>
      </c>
      <c r="BD260">
        <v>0</v>
      </c>
      <c r="BE260">
        <v>0</v>
      </c>
      <c r="BF260">
        <v>1</v>
      </c>
      <c r="BG260">
        <v>1</v>
      </c>
      <c r="BH260">
        <v>1</v>
      </c>
      <c r="BI260">
        <v>0</v>
      </c>
      <c r="BJ260">
        <v>0</v>
      </c>
      <c r="BK260">
        <v>0</v>
      </c>
      <c r="BL260">
        <v>1</v>
      </c>
      <c r="BM260">
        <v>0</v>
      </c>
      <c r="BN260">
        <v>0</v>
      </c>
      <c r="BO260">
        <v>1</v>
      </c>
      <c r="BP260">
        <v>0</v>
      </c>
      <c r="BQ260">
        <v>1</v>
      </c>
      <c r="BR260">
        <v>0</v>
      </c>
      <c r="BS260">
        <v>0</v>
      </c>
      <c r="BT260">
        <v>0</v>
      </c>
      <c r="BU260">
        <v>0</v>
      </c>
      <c r="BV260">
        <v>0</v>
      </c>
      <c r="BW260">
        <v>0</v>
      </c>
      <c r="BX260">
        <v>0</v>
      </c>
      <c r="BY260">
        <v>0</v>
      </c>
      <c r="BZ260">
        <v>0</v>
      </c>
      <c r="CA260">
        <v>0</v>
      </c>
      <c r="CB260">
        <v>0</v>
      </c>
      <c r="CC260">
        <v>0</v>
      </c>
      <c r="CD260">
        <v>0</v>
      </c>
      <c r="CE260">
        <v>1</v>
      </c>
      <c r="CF260">
        <v>0</v>
      </c>
      <c r="CG260">
        <v>0</v>
      </c>
      <c r="CH260">
        <v>0</v>
      </c>
      <c r="CI260">
        <v>0</v>
      </c>
      <c r="CJ260">
        <v>0</v>
      </c>
      <c r="CK260">
        <v>0</v>
      </c>
      <c r="CL260">
        <v>0</v>
      </c>
      <c r="CM260">
        <v>0</v>
      </c>
      <c r="CN260">
        <v>0</v>
      </c>
      <c r="CO260">
        <v>0</v>
      </c>
      <c r="CP260">
        <v>0</v>
      </c>
      <c r="CQ260">
        <v>0</v>
      </c>
      <c r="CR260">
        <v>0</v>
      </c>
      <c r="CS260">
        <v>1</v>
      </c>
      <c r="CT260">
        <v>0</v>
      </c>
      <c r="CU260">
        <v>0</v>
      </c>
      <c r="CV260">
        <v>0</v>
      </c>
      <c r="CW260">
        <v>0</v>
      </c>
      <c r="CX260">
        <v>1</v>
      </c>
      <c r="CY260">
        <v>0</v>
      </c>
      <c r="CZ260">
        <v>0</v>
      </c>
      <c r="DA260">
        <v>0</v>
      </c>
      <c r="DB260">
        <v>0</v>
      </c>
      <c r="DC260">
        <v>1</v>
      </c>
      <c r="DD260">
        <v>0</v>
      </c>
      <c r="DE260">
        <v>1</v>
      </c>
      <c r="DF260">
        <v>1</v>
      </c>
      <c r="DG260">
        <v>1</v>
      </c>
      <c r="DH260">
        <v>1</v>
      </c>
      <c r="DI260">
        <v>1</v>
      </c>
      <c r="DJ260">
        <v>1</v>
      </c>
      <c r="DK260">
        <v>1</v>
      </c>
      <c r="DL260">
        <v>0</v>
      </c>
      <c r="DM260">
        <v>0</v>
      </c>
      <c r="DN260">
        <v>0</v>
      </c>
      <c r="DO260">
        <v>0</v>
      </c>
      <c r="DP260">
        <v>0</v>
      </c>
      <c r="DQ260">
        <v>0</v>
      </c>
      <c r="DR260">
        <v>0</v>
      </c>
      <c r="DS260">
        <v>0</v>
      </c>
      <c r="DT260">
        <v>1</v>
      </c>
      <c r="DU260">
        <v>0</v>
      </c>
      <c r="DV260">
        <v>0</v>
      </c>
      <c r="DW260">
        <v>0</v>
      </c>
      <c r="DX260">
        <v>0</v>
      </c>
      <c r="DY260">
        <v>0</v>
      </c>
      <c r="DZ260">
        <v>0</v>
      </c>
      <c r="EA260">
        <v>0</v>
      </c>
      <c r="EB260">
        <v>0</v>
      </c>
      <c r="EC260">
        <v>1</v>
      </c>
      <c r="ED260">
        <v>0</v>
      </c>
      <c r="EE260">
        <v>1</v>
      </c>
      <c r="EF260">
        <v>0</v>
      </c>
      <c r="EG260">
        <v>0</v>
      </c>
      <c r="EH260">
        <v>0</v>
      </c>
      <c r="EI260">
        <v>0</v>
      </c>
      <c r="EJ260">
        <v>0</v>
      </c>
      <c r="EK260">
        <v>0</v>
      </c>
      <c r="EL260">
        <v>0</v>
      </c>
      <c r="EM260">
        <v>0</v>
      </c>
      <c r="EN260">
        <v>0</v>
      </c>
      <c r="EO260">
        <v>0</v>
      </c>
      <c r="EP260">
        <v>0</v>
      </c>
      <c r="EQ260">
        <v>0</v>
      </c>
      <c r="ER260">
        <v>0</v>
      </c>
      <c r="ES260">
        <v>0</v>
      </c>
      <c r="ET260">
        <v>0</v>
      </c>
      <c r="EU260">
        <v>0</v>
      </c>
      <c r="EV260">
        <v>0</v>
      </c>
      <c r="EW260">
        <v>1</v>
      </c>
      <c r="EX260">
        <v>1</v>
      </c>
      <c r="EY260">
        <v>0</v>
      </c>
      <c r="EZ260">
        <v>0</v>
      </c>
      <c r="FA260">
        <v>0</v>
      </c>
      <c r="FB260">
        <v>0</v>
      </c>
      <c r="FC260">
        <v>0</v>
      </c>
      <c r="FD260" t="s">
        <v>222</v>
      </c>
      <c r="FE260" t="s">
        <v>222</v>
      </c>
      <c r="FF260" t="s">
        <v>222</v>
      </c>
      <c r="FG260" t="s">
        <v>222</v>
      </c>
      <c r="FH260" t="s">
        <v>222</v>
      </c>
      <c r="FI260" t="s">
        <v>222</v>
      </c>
      <c r="FJ260" t="s">
        <v>222</v>
      </c>
      <c r="FK260" t="s">
        <v>222</v>
      </c>
      <c r="FL260" t="s">
        <v>222</v>
      </c>
      <c r="FM260">
        <v>0</v>
      </c>
      <c r="FN260">
        <v>0</v>
      </c>
      <c r="FO260">
        <v>1</v>
      </c>
      <c r="FP260">
        <v>1</v>
      </c>
      <c r="FQ260">
        <v>1</v>
      </c>
      <c r="FR260">
        <v>0</v>
      </c>
      <c r="FS260">
        <v>0</v>
      </c>
      <c r="FT260">
        <v>0</v>
      </c>
      <c r="FU260">
        <v>1</v>
      </c>
      <c r="FV260">
        <v>0</v>
      </c>
      <c r="FW260">
        <v>0</v>
      </c>
      <c r="FX260">
        <v>1</v>
      </c>
      <c r="FY260">
        <v>0</v>
      </c>
      <c r="FZ260">
        <v>0</v>
      </c>
      <c r="GA260">
        <v>1</v>
      </c>
      <c r="GB260">
        <v>0</v>
      </c>
      <c r="GC260">
        <v>0</v>
      </c>
      <c r="GD260">
        <v>0</v>
      </c>
      <c r="GE260">
        <v>0</v>
      </c>
      <c r="GF260">
        <v>0</v>
      </c>
      <c r="GG260">
        <v>0</v>
      </c>
      <c r="GH260">
        <v>0</v>
      </c>
      <c r="GI260">
        <v>0</v>
      </c>
      <c r="GJ260">
        <v>0</v>
      </c>
      <c r="GK260">
        <v>0</v>
      </c>
      <c r="GL260">
        <v>0</v>
      </c>
      <c r="GM260">
        <v>0</v>
      </c>
      <c r="GN260">
        <v>1</v>
      </c>
      <c r="GO260">
        <v>0</v>
      </c>
      <c r="GP260">
        <v>0</v>
      </c>
      <c r="GQ260">
        <v>0</v>
      </c>
      <c r="GR260">
        <v>0</v>
      </c>
      <c r="GS260">
        <v>0</v>
      </c>
      <c r="GT260">
        <v>0</v>
      </c>
      <c r="GU260">
        <v>0</v>
      </c>
      <c r="GV260">
        <v>0</v>
      </c>
      <c r="GW260">
        <v>0</v>
      </c>
      <c r="GX260">
        <v>0</v>
      </c>
      <c r="GY260">
        <v>0</v>
      </c>
      <c r="GZ260">
        <v>0</v>
      </c>
      <c r="HA260">
        <v>0</v>
      </c>
      <c r="HB260">
        <v>1</v>
      </c>
      <c r="HC260">
        <v>0</v>
      </c>
      <c r="HD260">
        <v>0</v>
      </c>
      <c r="HE260">
        <v>0</v>
      </c>
      <c r="HF260">
        <v>0</v>
      </c>
      <c r="HG260">
        <v>1</v>
      </c>
      <c r="HH260">
        <v>0</v>
      </c>
      <c r="HI260">
        <v>0</v>
      </c>
      <c r="HJ260">
        <v>0</v>
      </c>
      <c r="HK260">
        <v>0</v>
      </c>
      <c r="HL260">
        <v>1</v>
      </c>
      <c r="HM260">
        <v>0</v>
      </c>
      <c r="HN260">
        <v>0</v>
      </c>
    </row>
    <row r="261" spans="1:222" x14ac:dyDescent="0.35">
      <c r="A261" t="s">
        <v>266</v>
      </c>
      <c r="B261" s="1">
        <v>43822</v>
      </c>
      <c r="C261" s="1">
        <v>43830</v>
      </c>
      <c r="D261">
        <v>2</v>
      </c>
      <c r="E261">
        <v>1</v>
      </c>
      <c r="F261">
        <v>1</v>
      </c>
      <c r="G261">
        <v>1</v>
      </c>
      <c r="H261">
        <v>1</v>
      </c>
      <c r="I261">
        <v>1</v>
      </c>
      <c r="J261">
        <v>1</v>
      </c>
      <c r="K261">
        <v>1</v>
      </c>
      <c r="L261">
        <v>1</v>
      </c>
      <c r="M261">
        <v>0</v>
      </c>
      <c r="N261">
        <v>0</v>
      </c>
      <c r="O261">
        <v>0</v>
      </c>
      <c r="P261">
        <v>0</v>
      </c>
      <c r="Q261">
        <v>0</v>
      </c>
      <c r="R261">
        <v>0</v>
      </c>
      <c r="S261">
        <v>0</v>
      </c>
      <c r="T261">
        <v>0</v>
      </c>
      <c r="U261">
        <v>1</v>
      </c>
      <c r="V261">
        <v>0</v>
      </c>
      <c r="W261">
        <v>0</v>
      </c>
      <c r="X261">
        <v>0</v>
      </c>
      <c r="Y261">
        <v>0</v>
      </c>
      <c r="Z261">
        <v>0</v>
      </c>
      <c r="AA261">
        <v>1</v>
      </c>
      <c r="AB261">
        <v>0</v>
      </c>
      <c r="AC261">
        <v>1</v>
      </c>
      <c r="AD261">
        <v>0</v>
      </c>
      <c r="AE261">
        <v>0</v>
      </c>
      <c r="AF261">
        <v>0</v>
      </c>
      <c r="AG261">
        <v>0</v>
      </c>
      <c r="AH261">
        <v>0</v>
      </c>
      <c r="AI261">
        <v>0</v>
      </c>
      <c r="AJ261">
        <v>0</v>
      </c>
      <c r="AK261">
        <v>0</v>
      </c>
      <c r="AL261">
        <v>0</v>
      </c>
      <c r="AM261">
        <v>0</v>
      </c>
      <c r="AN261">
        <v>0</v>
      </c>
      <c r="AO261">
        <v>0</v>
      </c>
      <c r="AP261">
        <v>0</v>
      </c>
      <c r="AQ261">
        <v>0</v>
      </c>
      <c r="AR261">
        <v>0</v>
      </c>
      <c r="AS261">
        <v>0</v>
      </c>
      <c r="AT261">
        <v>0</v>
      </c>
      <c r="AU261" t="s">
        <v>222</v>
      </c>
      <c r="AV261" t="s">
        <v>222</v>
      </c>
      <c r="AW261" t="s">
        <v>222</v>
      </c>
      <c r="AX261" t="s">
        <v>222</v>
      </c>
      <c r="AY261" t="s">
        <v>222</v>
      </c>
      <c r="AZ261" t="s">
        <v>222</v>
      </c>
      <c r="BA261" t="s">
        <v>222</v>
      </c>
      <c r="BB261" t="s">
        <v>222</v>
      </c>
      <c r="BC261" t="s">
        <v>222</v>
      </c>
      <c r="BD261">
        <v>0</v>
      </c>
      <c r="BE261">
        <v>0</v>
      </c>
      <c r="BF261">
        <v>1</v>
      </c>
      <c r="BG261">
        <v>1</v>
      </c>
      <c r="BH261">
        <v>1</v>
      </c>
      <c r="BI261">
        <v>0</v>
      </c>
      <c r="BJ261">
        <v>0</v>
      </c>
      <c r="BK261">
        <v>0</v>
      </c>
      <c r="BL261">
        <v>1</v>
      </c>
      <c r="BM261">
        <v>0</v>
      </c>
      <c r="BN261">
        <v>0</v>
      </c>
      <c r="BO261">
        <v>1</v>
      </c>
      <c r="BP261">
        <v>0</v>
      </c>
      <c r="BQ261">
        <v>1</v>
      </c>
      <c r="BR261">
        <v>0</v>
      </c>
      <c r="BS261">
        <v>0</v>
      </c>
      <c r="BT261">
        <v>0</v>
      </c>
      <c r="BU261">
        <v>0</v>
      </c>
      <c r="BV261">
        <v>0</v>
      </c>
      <c r="BW261">
        <v>0</v>
      </c>
      <c r="BX261">
        <v>0</v>
      </c>
      <c r="BY261">
        <v>0</v>
      </c>
      <c r="BZ261">
        <v>0</v>
      </c>
      <c r="CA261">
        <v>0</v>
      </c>
      <c r="CB261">
        <v>0</v>
      </c>
      <c r="CC261">
        <v>0</v>
      </c>
      <c r="CD261">
        <v>0</v>
      </c>
      <c r="CE261">
        <v>1</v>
      </c>
      <c r="CF261">
        <v>0</v>
      </c>
      <c r="CG261">
        <v>0</v>
      </c>
      <c r="CH261">
        <v>0</v>
      </c>
      <c r="CI261">
        <v>0</v>
      </c>
      <c r="CJ261">
        <v>0</v>
      </c>
      <c r="CK261">
        <v>0</v>
      </c>
      <c r="CL261">
        <v>0</v>
      </c>
      <c r="CM261">
        <v>0</v>
      </c>
      <c r="CN261">
        <v>0</v>
      </c>
      <c r="CO261">
        <v>0</v>
      </c>
      <c r="CP261">
        <v>0</v>
      </c>
      <c r="CQ261">
        <v>0</v>
      </c>
      <c r="CR261">
        <v>0</v>
      </c>
      <c r="CS261">
        <v>1</v>
      </c>
      <c r="CT261">
        <v>0</v>
      </c>
      <c r="CU261">
        <v>0</v>
      </c>
      <c r="CV261">
        <v>0</v>
      </c>
      <c r="CW261">
        <v>0</v>
      </c>
      <c r="CX261">
        <v>1</v>
      </c>
      <c r="CY261">
        <v>0</v>
      </c>
      <c r="CZ261">
        <v>0</v>
      </c>
      <c r="DA261">
        <v>0</v>
      </c>
      <c r="DB261">
        <v>0</v>
      </c>
      <c r="DC261">
        <v>1</v>
      </c>
      <c r="DD261">
        <v>0</v>
      </c>
      <c r="DE261">
        <v>1</v>
      </c>
      <c r="DF261">
        <v>1</v>
      </c>
      <c r="DG261">
        <v>1</v>
      </c>
      <c r="DH261">
        <v>1</v>
      </c>
      <c r="DI261">
        <v>1</v>
      </c>
      <c r="DJ261">
        <v>1</v>
      </c>
      <c r="DK261">
        <v>1</v>
      </c>
      <c r="DL261">
        <v>0</v>
      </c>
      <c r="DM261">
        <v>0</v>
      </c>
      <c r="DN261">
        <v>0</v>
      </c>
      <c r="DO261">
        <v>0</v>
      </c>
      <c r="DP261">
        <v>0</v>
      </c>
      <c r="DQ261">
        <v>0</v>
      </c>
      <c r="DR261">
        <v>0</v>
      </c>
      <c r="DS261">
        <v>0</v>
      </c>
      <c r="DT261">
        <v>1</v>
      </c>
      <c r="DU261">
        <v>0</v>
      </c>
      <c r="DV261">
        <v>0</v>
      </c>
      <c r="DW261">
        <v>0</v>
      </c>
      <c r="DX261">
        <v>0</v>
      </c>
      <c r="DY261">
        <v>0</v>
      </c>
      <c r="DZ261">
        <v>0</v>
      </c>
      <c r="EA261">
        <v>0</v>
      </c>
      <c r="EB261">
        <v>0</v>
      </c>
      <c r="EC261">
        <v>1</v>
      </c>
      <c r="ED261">
        <v>0</v>
      </c>
      <c r="EE261">
        <v>1</v>
      </c>
      <c r="EF261">
        <v>0</v>
      </c>
      <c r="EG261">
        <v>0</v>
      </c>
      <c r="EH261">
        <v>0</v>
      </c>
      <c r="EI261">
        <v>0</v>
      </c>
      <c r="EJ261">
        <v>0</v>
      </c>
      <c r="EK261">
        <v>0</v>
      </c>
      <c r="EL261">
        <v>0</v>
      </c>
      <c r="EM261">
        <v>0</v>
      </c>
      <c r="EN261">
        <v>0</v>
      </c>
      <c r="EO261">
        <v>0</v>
      </c>
      <c r="EP261">
        <v>0</v>
      </c>
      <c r="EQ261">
        <v>0</v>
      </c>
      <c r="ER261">
        <v>0</v>
      </c>
      <c r="ES261">
        <v>0</v>
      </c>
      <c r="ET261">
        <v>0</v>
      </c>
      <c r="EU261">
        <v>0</v>
      </c>
      <c r="EV261">
        <v>0</v>
      </c>
      <c r="EW261">
        <v>1</v>
      </c>
      <c r="EX261">
        <v>1</v>
      </c>
      <c r="EY261">
        <v>0</v>
      </c>
      <c r="EZ261">
        <v>0</v>
      </c>
      <c r="FA261">
        <v>0</v>
      </c>
      <c r="FB261">
        <v>0</v>
      </c>
      <c r="FC261">
        <v>0</v>
      </c>
      <c r="FD261" t="s">
        <v>222</v>
      </c>
      <c r="FE261" t="s">
        <v>222</v>
      </c>
      <c r="FF261" t="s">
        <v>222</v>
      </c>
      <c r="FG261" t="s">
        <v>222</v>
      </c>
      <c r="FH261" t="s">
        <v>222</v>
      </c>
      <c r="FI261" t="s">
        <v>222</v>
      </c>
      <c r="FJ261" t="s">
        <v>222</v>
      </c>
      <c r="FK261" t="s">
        <v>222</v>
      </c>
      <c r="FL261" t="s">
        <v>222</v>
      </c>
      <c r="FM261">
        <v>0</v>
      </c>
      <c r="FN261">
        <v>0</v>
      </c>
      <c r="FO261">
        <v>1</v>
      </c>
      <c r="FP261">
        <v>1</v>
      </c>
      <c r="FQ261">
        <v>1</v>
      </c>
      <c r="FR261">
        <v>0</v>
      </c>
      <c r="FS261">
        <v>0</v>
      </c>
      <c r="FT261">
        <v>0</v>
      </c>
      <c r="FU261">
        <v>1</v>
      </c>
      <c r="FV261">
        <v>0</v>
      </c>
      <c r="FW261">
        <v>0</v>
      </c>
      <c r="FX261">
        <v>1</v>
      </c>
      <c r="FY261">
        <v>0</v>
      </c>
      <c r="FZ261">
        <v>0</v>
      </c>
      <c r="GA261">
        <v>1</v>
      </c>
      <c r="GB261">
        <v>0</v>
      </c>
      <c r="GC261">
        <v>0</v>
      </c>
      <c r="GD261">
        <v>0</v>
      </c>
      <c r="GE261">
        <v>0</v>
      </c>
      <c r="GF261">
        <v>0</v>
      </c>
      <c r="GG261">
        <v>0</v>
      </c>
      <c r="GH261">
        <v>0</v>
      </c>
      <c r="GI261">
        <v>0</v>
      </c>
      <c r="GJ261">
        <v>0</v>
      </c>
      <c r="GK261">
        <v>0</v>
      </c>
      <c r="GL261">
        <v>0</v>
      </c>
      <c r="GM261">
        <v>0</v>
      </c>
      <c r="GN261">
        <v>1</v>
      </c>
      <c r="GO261">
        <v>0</v>
      </c>
      <c r="GP261">
        <v>0</v>
      </c>
      <c r="GQ261">
        <v>0</v>
      </c>
      <c r="GR261">
        <v>0</v>
      </c>
      <c r="GS261">
        <v>0</v>
      </c>
      <c r="GT261">
        <v>0</v>
      </c>
      <c r="GU261">
        <v>0</v>
      </c>
      <c r="GV261">
        <v>0</v>
      </c>
      <c r="GW261">
        <v>0</v>
      </c>
      <c r="GX261">
        <v>0</v>
      </c>
      <c r="GY261">
        <v>0</v>
      </c>
      <c r="GZ261">
        <v>0</v>
      </c>
      <c r="HA261">
        <v>0</v>
      </c>
      <c r="HB261">
        <v>1</v>
      </c>
      <c r="HC261">
        <v>0</v>
      </c>
      <c r="HD261">
        <v>0</v>
      </c>
      <c r="HE261">
        <v>0</v>
      </c>
      <c r="HF261">
        <v>0</v>
      </c>
      <c r="HG261">
        <v>1</v>
      </c>
      <c r="HH261">
        <v>0</v>
      </c>
      <c r="HI261">
        <v>0</v>
      </c>
      <c r="HJ261">
        <v>0</v>
      </c>
      <c r="HK261">
        <v>0</v>
      </c>
      <c r="HL261">
        <v>1</v>
      </c>
      <c r="HM261">
        <v>0</v>
      </c>
      <c r="HN261">
        <v>0</v>
      </c>
    </row>
    <row r="262" spans="1:222" x14ac:dyDescent="0.35">
      <c r="A262" t="s">
        <v>267</v>
      </c>
      <c r="B262" s="1">
        <v>41640</v>
      </c>
      <c r="C262" s="1">
        <v>42216</v>
      </c>
      <c r="D262">
        <v>3</v>
      </c>
      <c r="E262" t="s">
        <v>222</v>
      </c>
      <c r="F262" t="s">
        <v>222</v>
      </c>
      <c r="G262" t="s">
        <v>222</v>
      </c>
      <c r="H262" t="s">
        <v>222</v>
      </c>
      <c r="I262" t="s">
        <v>222</v>
      </c>
      <c r="J262" t="s">
        <v>222</v>
      </c>
      <c r="K262" t="s">
        <v>222</v>
      </c>
      <c r="L262" t="s">
        <v>222</v>
      </c>
      <c r="M262" t="s">
        <v>222</v>
      </c>
      <c r="N262" t="s">
        <v>222</v>
      </c>
      <c r="O262" t="s">
        <v>222</v>
      </c>
      <c r="P262" t="s">
        <v>222</v>
      </c>
      <c r="Q262" t="s">
        <v>222</v>
      </c>
      <c r="R262" t="s">
        <v>222</v>
      </c>
      <c r="S262" t="s">
        <v>222</v>
      </c>
      <c r="T262" t="s">
        <v>222</v>
      </c>
      <c r="U262" t="s">
        <v>222</v>
      </c>
      <c r="V262" t="s">
        <v>222</v>
      </c>
      <c r="W262" t="s">
        <v>222</v>
      </c>
      <c r="X262" t="s">
        <v>222</v>
      </c>
      <c r="Y262" t="s">
        <v>222</v>
      </c>
      <c r="Z262" t="s">
        <v>222</v>
      </c>
      <c r="AA262" t="s">
        <v>222</v>
      </c>
      <c r="AB262" t="s">
        <v>222</v>
      </c>
      <c r="AC262" t="s">
        <v>222</v>
      </c>
      <c r="AD262" t="s">
        <v>222</v>
      </c>
      <c r="AE262" t="s">
        <v>222</v>
      </c>
      <c r="AF262" t="s">
        <v>222</v>
      </c>
      <c r="AG262" t="s">
        <v>222</v>
      </c>
      <c r="AH262" t="s">
        <v>222</v>
      </c>
      <c r="AI262" t="s">
        <v>222</v>
      </c>
      <c r="AJ262" t="s">
        <v>222</v>
      </c>
      <c r="AK262" t="s">
        <v>222</v>
      </c>
      <c r="AL262" t="s">
        <v>222</v>
      </c>
      <c r="AM262" t="s">
        <v>222</v>
      </c>
      <c r="AN262" t="s">
        <v>222</v>
      </c>
      <c r="AO262" t="s">
        <v>222</v>
      </c>
      <c r="AP262" t="s">
        <v>222</v>
      </c>
      <c r="AQ262" t="s">
        <v>222</v>
      </c>
      <c r="AR262" t="s">
        <v>222</v>
      </c>
      <c r="AS262" t="s">
        <v>222</v>
      </c>
      <c r="AT262" t="s">
        <v>222</v>
      </c>
      <c r="AU262" t="s">
        <v>222</v>
      </c>
      <c r="AV262" t="s">
        <v>222</v>
      </c>
      <c r="AW262" t="s">
        <v>222</v>
      </c>
      <c r="AX262" t="s">
        <v>222</v>
      </c>
      <c r="AY262" t="s">
        <v>222</v>
      </c>
      <c r="AZ262" t="s">
        <v>222</v>
      </c>
      <c r="BA262" t="s">
        <v>222</v>
      </c>
      <c r="BB262" t="s">
        <v>222</v>
      </c>
      <c r="BC262" t="s">
        <v>222</v>
      </c>
      <c r="BD262" t="s">
        <v>222</v>
      </c>
      <c r="BE262" t="s">
        <v>222</v>
      </c>
      <c r="BF262" t="s">
        <v>222</v>
      </c>
      <c r="BG262" t="s">
        <v>222</v>
      </c>
      <c r="BH262" t="s">
        <v>222</v>
      </c>
      <c r="BI262" t="s">
        <v>222</v>
      </c>
      <c r="BJ262" t="s">
        <v>222</v>
      </c>
      <c r="BK262" t="s">
        <v>222</v>
      </c>
      <c r="BL262" t="s">
        <v>222</v>
      </c>
      <c r="BM262" t="s">
        <v>222</v>
      </c>
      <c r="BN262" t="s">
        <v>222</v>
      </c>
      <c r="BO262" t="s">
        <v>222</v>
      </c>
      <c r="BP262" t="s">
        <v>222</v>
      </c>
      <c r="BQ262" t="s">
        <v>222</v>
      </c>
      <c r="BR262" t="s">
        <v>222</v>
      </c>
      <c r="BS262" t="s">
        <v>222</v>
      </c>
      <c r="BT262" t="s">
        <v>222</v>
      </c>
      <c r="BU262" t="s">
        <v>222</v>
      </c>
      <c r="BV262" t="s">
        <v>222</v>
      </c>
      <c r="BW262" t="s">
        <v>222</v>
      </c>
      <c r="BX262" t="s">
        <v>222</v>
      </c>
      <c r="BY262" t="s">
        <v>222</v>
      </c>
      <c r="BZ262" t="s">
        <v>222</v>
      </c>
      <c r="CA262" t="s">
        <v>222</v>
      </c>
      <c r="CB262" t="s">
        <v>222</v>
      </c>
      <c r="CC262" t="s">
        <v>222</v>
      </c>
      <c r="CD262" t="s">
        <v>222</v>
      </c>
      <c r="CE262" t="s">
        <v>222</v>
      </c>
      <c r="CF262" t="s">
        <v>222</v>
      </c>
      <c r="CG262" t="s">
        <v>222</v>
      </c>
      <c r="CH262" t="s">
        <v>222</v>
      </c>
      <c r="CI262" t="s">
        <v>222</v>
      </c>
      <c r="CJ262" t="s">
        <v>222</v>
      </c>
      <c r="CK262" t="s">
        <v>222</v>
      </c>
      <c r="CL262" t="s">
        <v>222</v>
      </c>
      <c r="CM262" t="s">
        <v>222</v>
      </c>
      <c r="CN262" t="s">
        <v>222</v>
      </c>
      <c r="CO262" t="s">
        <v>222</v>
      </c>
      <c r="CP262" t="s">
        <v>222</v>
      </c>
      <c r="CQ262" t="s">
        <v>222</v>
      </c>
      <c r="CR262" t="s">
        <v>222</v>
      </c>
      <c r="CS262" t="s">
        <v>222</v>
      </c>
      <c r="CT262" t="s">
        <v>222</v>
      </c>
      <c r="CU262" t="s">
        <v>222</v>
      </c>
      <c r="CV262" t="s">
        <v>222</v>
      </c>
      <c r="CW262" t="s">
        <v>222</v>
      </c>
      <c r="CX262" t="s">
        <v>222</v>
      </c>
      <c r="CY262" t="s">
        <v>222</v>
      </c>
      <c r="CZ262" t="s">
        <v>222</v>
      </c>
      <c r="DA262" t="s">
        <v>222</v>
      </c>
      <c r="DB262" t="s">
        <v>222</v>
      </c>
      <c r="DC262" t="s">
        <v>222</v>
      </c>
      <c r="DD262" t="s">
        <v>222</v>
      </c>
      <c r="DE262" t="s">
        <v>222</v>
      </c>
      <c r="DF262" t="s">
        <v>222</v>
      </c>
      <c r="DG262" t="s">
        <v>222</v>
      </c>
      <c r="DH262" t="s">
        <v>222</v>
      </c>
      <c r="DI262" t="s">
        <v>222</v>
      </c>
      <c r="DJ262" t="s">
        <v>222</v>
      </c>
      <c r="DK262" t="s">
        <v>222</v>
      </c>
      <c r="DL262" t="s">
        <v>222</v>
      </c>
      <c r="DM262" t="s">
        <v>222</v>
      </c>
      <c r="DN262" t="s">
        <v>222</v>
      </c>
      <c r="DO262" t="s">
        <v>222</v>
      </c>
      <c r="DP262" t="s">
        <v>222</v>
      </c>
      <c r="DQ262" t="s">
        <v>222</v>
      </c>
      <c r="DR262" t="s">
        <v>222</v>
      </c>
      <c r="DS262" t="s">
        <v>222</v>
      </c>
      <c r="DT262" t="s">
        <v>222</v>
      </c>
      <c r="DU262" t="s">
        <v>222</v>
      </c>
      <c r="DV262" t="s">
        <v>222</v>
      </c>
      <c r="DW262" t="s">
        <v>222</v>
      </c>
      <c r="DX262" t="s">
        <v>222</v>
      </c>
      <c r="DY262" t="s">
        <v>222</v>
      </c>
      <c r="DZ262" t="s">
        <v>222</v>
      </c>
      <c r="EA262" t="s">
        <v>222</v>
      </c>
      <c r="EB262" t="s">
        <v>222</v>
      </c>
      <c r="EC262" t="s">
        <v>222</v>
      </c>
      <c r="ED262" t="s">
        <v>222</v>
      </c>
      <c r="EE262" t="s">
        <v>222</v>
      </c>
      <c r="EF262" t="s">
        <v>222</v>
      </c>
      <c r="EG262" t="s">
        <v>222</v>
      </c>
      <c r="EH262" t="s">
        <v>222</v>
      </c>
      <c r="EI262" t="s">
        <v>222</v>
      </c>
      <c r="EJ262" t="s">
        <v>222</v>
      </c>
      <c r="EK262" t="s">
        <v>222</v>
      </c>
      <c r="EL262" t="s">
        <v>222</v>
      </c>
      <c r="EM262" t="s">
        <v>222</v>
      </c>
      <c r="EN262" t="s">
        <v>222</v>
      </c>
      <c r="EO262" t="s">
        <v>222</v>
      </c>
      <c r="EP262" t="s">
        <v>222</v>
      </c>
      <c r="EQ262" t="s">
        <v>222</v>
      </c>
      <c r="ER262" t="s">
        <v>222</v>
      </c>
      <c r="ES262" t="s">
        <v>222</v>
      </c>
      <c r="ET262" t="s">
        <v>222</v>
      </c>
      <c r="EU262" t="s">
        <v>222</v>
      </c>
      <c r="EV262" t="s">
        <v>222</v>
      </c>
      <c r="EW262" t="s">
        <v>222</v>
      </c>
      <c r="EX262" t="s">
        <v>222</v>
      </c>
      <c r="EY262" t="s">
        <v>222</v>
      </c>
      <c r="EZ262" t="s">
        <v>222</v>
      </c>
      <c r="FA262" t="s">
        <v>222</v>
      </c>
      <c r="FB262" t="s">
        <v>222</v>
      </c>
      <c r="FC262" t="s">
        <v>222</v>
      </c>
      <c r="FD262" t="s">
        <v>222</v>
      </c>
      <c r="FE262" t="s">
        <v>222</v>
      </c>
      <c r="FF262" t="s">
        <v>222</v>
      </c>
      <c r="FG262" t="s">
        <v>222</v>
      </c>
      <c r="FH262" t="s">
        <v>222</v>
      </c>
      <c r="FI262" t="s">
        <v>222</v>
      </c>
      <c r="FJ262" t="s">
        <v>222</v>
      </c>
      <c r="FK262" t="s">
        <v>222</v>
      </c>
      <c r="FL262" t="s">
        <v>222</v>
      </c>
      <c r="FM262" t="s">
        <v>222</v>
      </c>
      <c r="FN262" t="s">
        <v>222</v>
      </c>
      <c r="FO262" t="s">
        <v>222</v>
      </c>
      <c r="FP262" t="s">
        <v>222</v>
      </c>
      <c r="FQ262" t="s">
        <v>222</v>
      </c>
      <c r="FR262" t="s">
        <v>222</v>
      </c>
      <c r="FS262" t="s">
        <v>222</v>
      </c>
      <c r="FT262" t="s">
        <v>222</v>
      </c>
      <c r="FU262" t="s">
        <v>222</v>
      </c>
      <c r="FV262" t="s">
        <v>222</v>
      </c>
      <c r="FW262" t="s">
        <v>222</v>
      </c>
      <c r="FX262" t="s">
        <v>222</v>
      </c>
      <c r="FY262" t="s">
        <v>222</v>
      </c>
      <c r="FZ262" t="s">
        <v>222</v>
      </c>
      <c r="GA262" t="s">
        <v>222</v>
      </c>
      <c r="GB262" t="s">
        <v>222</v>
      </c>
      <c r="GC262" t="s">
        <v>222</v>
      </c>
      <c r="GD262" t="s">
        <v>222</v>
      </c>
      <c r="GE262" t="s">
        <v>222</v>
      </c>
      <c r="GF262" t="s">
        <v>222</v>
      </c>
      <c r="GG262" t="s">
        <v>222</v>
      </c>
      <c r="GH262" t="s">
        <v>222</v>
      </c>
      <c r="GI262" t="s">
        <v>222</v>
      </c>
      <c r="GJ262" t="s">
        <v>222</v>
      </c>
      <c r="GK262" t="s">
        <v>222</v>
      </c>
      <c r="GL262" t="s">
        <v>222</v>
      </c>
      <c r="GM262" t="s">
        <v>222</v>
      </c>
      <c r="GN262" t="s">
        <v>222</v>
      </c>
      <c r="GO262" t="s">
        <v>222</v>
      </c>
      <c r="GP262" t="s">
        <v>222</v>
      </c>
      <c r="GQ262" t="s">
        <v>222</v>
      </c>
      <c r="GR262" t="s">
        <v>222</v>
      </c>
      <c r="GS262" t="s">
        <v>222</v>
      </c>
      <c r="GT262" t="s">
        <v>222</v>
      </c>
      <c r="GU262" t="s">
        <v>222</v>
      </c>
      <c r="GV262" t="s">
        <v>222</v>
      </c>
      <c r="GW262" t="s">
        <v>222</v>
      </c>
      <c r="GX262" t="s">
        <v>222</v>
      </c>
      <c r="GY262" t="s">
        <v>222</v>
      </c>
      <c r="GZ262" t="s">
        <v>222</v>
      </c>
      <c r="HA262" t="s">
        <v>222</v>
      </c>
      <c r="HB262" t="s">
        <v>222</v>
      </c>
      <c r="HC262" t="s">
        <v>222</v>
      </c>
      <c r="HD262" t="s">
        <v>222</v>
      </c>
      <c r="HE262" t="s">
        <v>222</v>
      </c>
      <c r="HF262" t="s">
        <v>222</v>
      </c>
      <c r="HG262" t="s">
        <v>222</v>
      </c>
      <c r="HH262" t="s">
        <v>222</v>
      </c>
      <c r="HI262" t="s">
        <v>222</v>
      </c>
      <c r="HJ262" t="s">
        <v>222</v>
      </c>
      <c r="HK262" t="s">
        <v>222</v>
      </c>
      <c r="HL262" t="s">
        <v>222</v>
      </c>
      <c r="HM262" t="s">
        <v>222</v>
      </c>
      <c r="HN262" t="s">
        <v>222</v>
      </c>
    </row>
    <row r="263" spans="1:222" x14ac:dyDescent="0.35">
      <c r="A263" t="s">
        <v>267</v>
      </c>
      <c r="B263" s="1">
        <v>42217</v>
      </c>
      <c r="C263" s="1">
        <v>42551</v>
      </c>
      <c r="D263">
        <v>2</v>
      </c>
      <c r="E263">
        <v>1</v>
      </c>
      <c r="F263">
        <v>1</v>
      </c>
      <c r="G263">
        <v>1</v>
      </c>
      <c r="H263">
        <v>1</v>
      </c>
      <c r="I263">
        <v>1</v>
      </c>
      <c r="J263">
        <v>1</v>
      </c>
      <c r="K263">
        <v>1</v>
      </c>
      <c r="L263">
        <v>1</v>
      </c>
      <c r="M263">
        <v>0</v>
      </c>
      <c r="N263">
        <v>0</v>
      </c>
      <c r="O263">
        <v>0</v>
      </c>
      <c r="P263">
        <v>0</v>
      </c>
      <c r="Q263">
        <v>1</v>
      </c>
      <c r="R263">
        <v>0</v>
      </c>
      <c r="S263">
        <v>1</v>
      </c>
      <c r="T263">
        <v>0</v>
      </c>
      <c r="U263">
        <v>0</v>
      </c>
      <c r="V263">
        <v>0</v>
      </c>
      <c r="W263">
        <v>0</v>
      </c>
      <c r="X263">
        <v>0</v>
      </c>
      <c r="Y263">
        <v>1</v>
      </c>
      <c r="Z263">
        <v>0</v>
      </c>
      <c r="AA263">
        <v>1</v>
      </c>
      <c r="AB263">
        <v>1</v>
      </c>
      <c r="AC263">
        <v>1</v>
      </c>
      <c r="AD263">
        <v>0</v>
      </c>
      <c r="AE263">
        <v>0</v>
      </c>
      <c r="AF263">
        <v>0</v>
      </c>
      <c r="AG263">
        <v>0</v>
      </c>
      <c r="AH263">
        <v>0</v>
      </c>
      <c r="AI263">
        <v>0</v>
      </c>
      <c r="AJ263">
        <v>0</v>
      </c>
      <c r="AK263">
        <v>0</v>
      </c>
      <c r="AL263">
        <v>0</v>
      </c>
      <c r="AM263">
        <v>0</v>
      </c>
      <c r="AN263">
        <v>0</v>
      </c>
      <c r="AO263">
        <v>1</v>
      </c>
      <c r="AP263">
        <v>0</v>
      </c>
      <c r="AQ263">
        <v>0</v>
      </c>
      <c r="AR263">
        <v>0</v>
      </c>
      <c r="AS263">
        <v>1</v>
      </c>
      <c r="AT263">
        <v>1</v>
      </c>
      <c r="AU263">
        <v>1</v>
      </c>
      <c r="AV263">
        <v>1</v>
      </c>
      <c r="AW263">
        <v>0</v>
      </c>
      <c r="AX263">
        <v>0</v>
      </c>
      <c r="AY263">
        <v>0</v>
      </c>
      <c r="AZ263">
        <v>1</v>
      </c>
      <c r="BA263">
        <v>0</v>
      </c>
      <c r="BB263">
        <v>0</v>
      </c>
      <c r="BC263">
        <v>1</v>
      </c>
      <c r="BD263">
        <v>0</v>
      </c>
      <c r="BE263">
        <v>1</v>
      </c>
      <c r="BF263">
        <v>0</v>
      </c>
      <c r="BG263">
        <v>1</v>
      </c>
      <c r="BH263">
        <v>0</v>
      </c>
      <c r="BI263">
        <v>0</v>
      </c>
      <c r="BJ263">
        <v>0</v>
      </c>
      <c r="BK263">
        <v>0</v>
      </c>
      <c r="BL263">
        <v>1</v>
      </c>
      <c r="BM263">
        <v>0</v>
      </c>
      <c r="BN263">
        <v>0</v>
      </c>
      <c r="BO263">
        <v>1</v>
      </c>
      <c r="BP263">
        <v>1</v>
      </c>
      <c r="BQ263">
        <v>1</v>
      </c>
      <c r="BR263">
        <v>1</v>
      </c>
      <c r="BS263">
        <v>0</v>
      </c>
      <c r="BT263">
        <v>1</v>
      </c>
      <c r="BU263">
        <v>0</v>
      </c>
      <c r="BV263">
        <v>0</v>
      </c>
      <c r="BW263">
        <v>0</v>
      </c>
      <c r="BX263">
        <v>1</v>
      </c>
      <c r="BY263">
        <v>0</v>
      </c>
      <c r="BZ263">
        <v>0</v>
      </c>
      <c r="CA263">
        <v>0</v>
      </c>
      <c r="CB263">
        <v>0</v>
      </c>
      <c r="CC263">
        <v>0</v>
      </c>
      <c r="CD263">
        <v>0</v>
      </c>
      <c r="CE263">
        <v>0</v>
      </c>
      <c r="CF263">
        <v>0</v>
      </c>
      <c r="CG263">
        <v>0</v>
      </c>
      <c r="CH263">
        <v>0</v>
      </c>
      <c r="CI263">
        <v>0</v>
      </c>
      <c r="CJ263">
        <v>1</v>
      </c>
      <c r="CK263">
        <v>1</v>
      </c>
      <c r="CL263">
        <v>1</v>
      </c>
      <c r="CM263">
        <v>0</v>
      </c>
      <c r="CN263">
        <v>0</v>
      </c>
      <c r="CO263">
        <v>0</v>
      </c>
      <c r="CP263">
        <v>0</v>
      </c>
      <c r="CQ263">
        <v>1</v>
      </c>
      <c r="CR263">
        <v>0</v>
      </c>
      <c r="CS263">
        <v>1</v>
      </c>
      <c r="CT263">
        <v>0</v>
      </c>
      <c r="CU263">
        <v>1</v>
      </c>
      <c r="CV263">
        <v>0</v>
      </c>
      <c r="CW263">
        <v>0</v>
      </c>
      <c r="CX263">
        <v>0</v>
      </c>
      <c r="CY263">
        <v>0</v>
      </c>
      <c r="CZ263">
        <v>0</v>
      </c>
      <c r="DA263">
        <v>0</v>
      </c>
      <c r="DB263">
        <v>0</v>
      </c>
      <c r="DC263">
        <v>1</v>
      </c>
      <c r="DD263">
        <v>1</v>
      </c>
      <c r="DE263">
        <v>1</v>
      </c>
      <c r="DF263">
        <v>1</v>
      </c>
      <c r="DG263">
        <v>1</v>
      </c>
      <c r="DH263">
        <v>1</v>
      </c>
      <c r="DI263">
        <v>1</v>
      </c>
      <c r="DJ263">
        <v>1</v>
      </c>
      <c r="DK263">
        <v>1</v>
      </c>
      <c r="DL263">
        <v>0</v>
      </c>
      <c r="DM263">
        <v>0</v>
      </c>
      <c r="DN263">
        <v>0</v>
      </c>
      <c r="DO263">
        <v>1</v>
      </c>
      <c r="DP263">
        <v>0</v>
      </c>
      <c r="DQ263">
        <v>1</v>
      </c>
      <c r="DR263">
        <v>0</v>
      </c>
      <c r="DS263">
        <v>0</v>
      </c>
      <c r="DT263">
        <v>0</v>
      </c>
      <c r="DU263">
        <v>0</v>
      </c>
      <c r="DV263">
        <v>0</v>
      </c>
      <c r="DW263">
        <v>0</v>
      </c>
      <c r="DX263">
        <v>0</v>
      </c>
      <c r="DY263">
        <v>1</v>
      </c>
      <c r="DZ263">
        <v>0</v>
      </c>
      <c r="EA263">
        <v>0</v>
      </c>
      <c r="EB263">
        <v>0</v>
      </c>
      <c r="EC263">
        <v>1</v>
      </c>
      <c r="ED263">
        <v>1</v>
      </c>
      <c r="EE263">
        <v>1</v>
      </c>
      <c r="EF263">
        <v>0</v>
      </c>
      <c r="EG263">
        <v>0</v>
      </c>
      <c r="EH263">
        <v>0</v>
      </c>
      <c r="EI263">
        <v>0</v>
      </c>
      <c r="EJ263">
        <v>0</v>
      </c>
      <c r="EK263">
        <v>0</v>
      </c>
      <c r="EL263">
        <v>0</v>
      </c>
      <c r="EM263">
        <v>0</v>
      </c>
      <c r="EN263">
        <v>0</v>
      </c>
      <c r="EO263">
        <v>0</v>
      </c>
      <c r="EP263">
        <v>1</v>
      </c>
      <c r="EQ263">
        <v>0</v>
      </c>
      <c r="ER263">
        <v>0</v>
      </c>
      <c r="ES263">
        <v>0</v>
      </c>
      <c r="ET263">
        <v>0</v>
      </c>
      <c r="EU263">
        <v>0</v>
      </c>
      <c r="EV263">
        <v>1</v>
      </c>
      <c r="EW263">
        <v>0</v>
      </c>
      <c r="EX263">
        <v>0</v>
      </c>
      <c r="EY263">
        <v>0</v>
      </c>
      <c r="EZ263">
        <v>0</v>
      </c>
      <c r="FA263">
        <v>0</v>
      </c>
      <c r="FB263">
        <v>0</v>
      </c>
      <c r="FC263">
        <v>1</v>
      </c>
      <c r="FD263">
        <v>1</v>
      </c>
      <c r="FE263">
        <v>1</v>
      </c>
      <c r="FF263">
        <v>0</v>
      </c>
      <c r="FG263">
        <v>0</v>
      </c>
      <c r="FH263">
        <v>0</v>
      </c>
      <c r="FI263">
        <v>1</v>
      </c>
      <c r="FJ263">
        <v>0</v>
      </c>
      <c r="FK263">
        <v>0</v>
      </c>
      <c r="FL263">
        <v>1</v>
      </c>
      <c r="FM263">
        <v>0</v>
      </c>
      <c r="FN263">
        <v>1</v>
      </c>
      <c r="FO263">
        <v>0</v>
      </c>
      <c r="FP263">
        <v>1</v>
      </c>
      <c r="FQ263">
        <v>0</v>
      </c>
      <c r="FR263">
        <v>0</v>
      </c>
      <c r="FS263">
        <v>0</v>
      </c>
      <c r="FT263">
        <v>0</v>
      </c>
      <c r="FU263">
        <v>1</v>
      </c>
      <c r="FV263">
        <v>0</v>
      </c>
      <c r="FW263">
        <v>0</v>
      </c>
      <c r="FX263">
        <v>1</v>
      </c>
      <c r="FY263">
        <v>1</v>
      </c>
      <c r="FZ263">
        <v>1</v>
      </c>
      <c r="GA263">
        <v>1</v>
      </c>
      <c r="GB263">
        <v>0</v>
      </c>
      <c r="GC263">
        <v>1</v>
      </c>
      <c r="GD263">
        <v>0</v>
      </c>
      <c r="GE263">
        <v>0</v>
      </c>
      <c r="GF263">
        <v>0</v>
      </c>
      <c r="GG263">
        <v>1</v>
      </c>
      <c r="GH263">
        <v>0</v>
      </c>
      <c r="GI263">
        <v>0</v>
      </c>
      <c r="GJ263">
        <v>0</v>
      </c>
      <c r="GK263">
        <v>0</v>
      </c>
      <c r="GL263">
        <v>0</v>
      </c>
      <c r="GM263">
        <v>0</v>
      </c>
      <c r="GN263">
        <v>0</v>
      </c>
      <c r="GO263">
        <v>0</v>
      </c>
      <c r="GP263">
        <v>0</v>
      </c>
      <c r="GQ263">
        <v>0</v>
      </c>
      <c r="GR263">
        <v>0</v>
      </c>
      <c r="GS263">
        <v>1</v>
      </c>
      <c r="GT263">
        <v>1</v>
      </c>
      <c r="GU263">
        <v>1</v>
      </c>
      <c r="GV263">
        <v>0</v>
      </c>
      <c r="GW263">
        <v>0</v>
      </c>
      <c r="GX263">
        <v>0</v>
      </c>
      <c r="GY263">
        <v>0</v>
      </c>
      <c r="GZ263">
        <v>1</v>
      </c>
      <c r="HA263">
        <v>0</v>
      </c>
      <c r="HB263">
        <v>1</v>
      </c>
      <c r="HC263">
        <v>0</v>
      </c>
      <c r="HD263">
        <v>1</v>
      </c>
      <c r="HE263">
        <v>0</v>
      </c>
      <c r="HF263">
        <v>0</v>
      </c>
      <c r="HG263">
        <v>0</v>
      </c>
      <c r="HH263">
        <v>0</v>
      </c>
      <c r="HI263">
        <v>0</v>
      </c>
      <c r="HJ263">
        <v>0</v>
      </c>
      <c r="HK263">
        <v>0</v>
      </c>
      <c r="HL263">
        <v>1</v>
      </c>
      <c r="HM263">
        <v>1</v>
      </c>
      <c r="HN263">
        <v>0</v>
      </c>
    </row>
    <row r="264" spans="1:222" x14ac:dyDescent="0.35">
      <c r="A264" t="s">
        <v>267</v>
      </c>
      <c r="B264" s="1">
        <v>42552</v>
      </c>
      <c r="C264" s="1">
        <v>42916</v>
      </c>
      <c r="D264">
        <v>2</v>
      </c>
      <c r="E264">
        <v>1</v>
      </c>
      <c r="F264">
        <v>1</v>
      </c>
      <c r="G264">
        <v>1</v>
      </c>
      <c r="H264">
        <v>1</v>
      </c>
      <c r="I264">
        <v>1</v>
      </c>
      <c r="J264">
        <v>1</v>
      </c>
      <c r="K264">
        <v>1</v>
      </c>
      <c r="L264">
        <v>1</v>
      </c>
      <c r="M264">
        <v>0</v>
      </c>
      <c r="N264">
        <v>0</v>
      </c>
      <c r="O264">
        <v>0</v>
      </c>
      <c r="P264">
        <v>0</v>
      </c>
      <c r="Q264">
        <v>1</v>
      </c>
      <c r="R264">
        <v>0</v>
      </c>
      <c r="S264">
        <v>1</v>
      </c>
      <c r="T264">
        <v>0</v>
      </c>
      <c r="U264">
        <v>0</v>
      </c>
      <c r="V264">
        <v>0</v>
      </c>
      <c r="W264">
        <v>0</v>
      </c>
      <c r="X264">
        <v>0</v>
      </c>
      <c r="Y264">
        <v>1</v>
      </c>
      <c r="Z264">
        <v>0</v>
      </c>
      <c r="AA264">
        <v>1</v>
      </c>
      <c r="AB264">
        <v>1</v>
      </c>
      <c r="AC264">
        <v>1</v>
      </c>
      <c r="AD264">
        <v>0</v>
      </c>
      <c r="AE264">
        <v>0</v>
      </c>
      <c r="AF264">
        <v>0</v>
      </c>
      <c r="AG264">
        <v>0</v>
      </c>
      <c r="AH264">
        <v>0</v>
      </c>
      <c r="AI264">
        <v>0</v>
      </c>
      <c r="AJ264">
        <v>0</v>
      </c>
      <c r="AK264">
        <v>0</v>
      </c>
      <c r="AL264">
        <v>0</v>
      </c>
      <c r="AM264">
        <v>0</v>
      </c>
      <c r="AN264">
        <v>0</v>
      </c>
      <c r="AO264">
        <v>1</v>
      </c>
      <c r="AP264">
        <v>0</v>
      </c>
      <c r="AQ264">
        <v>0</v>
      </c>
      <c r="AR264">
        <v>0</v>
      </c>
      <c r="AS264">
        <v>1</v>
      </c>
      <c r="AT264">
        <v>1</v>
      </c>
      <c r="AU264">
        <v>1</v>
      </c>
      <c r="AV264">
        <v>1</v>
      </c>
      <c r="AW264">
        <v>0</v>
      </c>
      <c r="AX264">
        <v>0</v>
      </c>
      <c r="AY264">
        <v>0</v>
      </c>
      <c r="AZ264">
        <v>1</v>
      </c>
      <c r="BA264">
        <v>0</v>
      </c>
      <c r="BB264">
        <v>0</v>
      </c>
      <c r="BC264">
        <v>1</v>
      </c>
      <c r="BD264">
        <v>0</v>
      </c>
      <c r="BE264">
        <v>1</v>
      </c>
      <c r="BF264">
        <v>0</v>
      </c>
      <c r="BG264">
        <v>1</v>
      </c>
      <c r="BH264">
        <v>0</v>
      </c>
      <c r="BI264">
        <v>0</v>
      </c>
      <c r="BJ264">
        <v>0</v>
      </c>
      <c r="BK264">
        <v>0</v>
      </c>
      <c r="BL264">
        <v>1</v>
      </c>
      <c r="BM264">
        <v>0</v>
      </c>
      <c r="BN264">
        <v>0</v>
      </c>
      <c r="BO264">
        <v>1</v>
      </c>
      <c r="BP264">
        <v>1</v>
      </c>
      <c r="BQ264">
        <v>1</v>
      </c>
      <c r="BR264">
        <v>1</v>
      </c>
      <c r="BS264">
        <v>0</v>
      </c>
      <c r="BT264">
        <v>1</v>
      </c>
      <c r="BU264">
        <v>0</v>
      </c>
      <c r="BV264">
        <v>0</v>
      </c>
      <c r="BW264">
        <v>0</v>
      </c>
      <c r="BX264">
        <v>1</v>
      </c>
      <c r="BY264">
        <v>0</v>
      </c>
      <c r="BZ264">
        <v>0</v>
      </c>
      <c r="CA264">
        <v>0</v>
      </c>
      <c r="CB264">
        <v>0</v>
      </c>
      <c r="CC264">
        <v>0</v>
      </c>
      <c r="CD264">
        <v>0</v>
      </c>
      <c r="CE264">
        <v>0</v>
      </c>
      <c r="CF264">
        <v>0</v>
      </c>
      <c r="CG264">
        <v>0</v>
      </c>
      <c r="CH264">
        <v>0</v>
      </c>
      <c r="CI264">
        <v>0</v>
      </c>
      <c r="CJ264">
        <v>1</v>
      </c>
      <c r="CK264">
        <v>1</v>
      </c>
      <c r="CL264">
        <v>1</v>
      </c>
      <c r="CM264">
        <v>0</v>
      </c>
      <c r="CN264">
        <v>0</v>
      </c>
      <c r="CO264">
        <v>0</v>
      </c>
      <c r="CP264">
        <v>0</v>
      </c>
      <c r="CQ264">
        <v>1</v>
      </c>
      <c r="CR264">
        <v>0</v>
      </c>
      <c r="CS264">
        <v>1</v>
      </c>
      <c r="CT264">
        <v>0</v>
      </c>
      <c r="CU264">
        <v>1</v>
      </c>
      <c r="CV264">
        <v>0</v>
      </c>
      <c r="CW264">
        <v>0</v>
      </c>
      <c r="CX264">
        <v>0</v>
      </c>
      <c r="CY264">
        <v>0</v>
      </c>
      <c r="CZ264">
        <v>0</v>
      </c>
      <c r="DA264">
        <v>0</v>
      </c>
      <c r="DB264">
        <v>0</v>
      </c>
      <c r="DC264">
        <v>1</v>
      </c>
      <c r="DD264">
        <v>1</v>
      </c>
      <c r="DE264">
        <v>1</v>
      </c>
      <c r="DF264">
        <v>1</v>
      </c>
      <c r="DG264">
        <v>1</v>
      </c>
      <c r="DH264">
        <v>1</v>
      </c>
      <c r="DI264">
        <v>1</v>
      </c>
      <c r="DJ264">
        <v>1</v>
      </c>
      <c r="DK264">
        <v>1</v>
      </c>
      <c r="DL264">
        <v>0</v>
      </c>
      <c r="DM264">
        <v>0</v>
      </c>
      <c r="DN264">
        <v>0</v>
      </c>
      <c r="DO264">
        <v>1</v>
      </c>
      <c r="DP264">
        <v>0</v>
      </c>
      <c r="DQ264">
        <v>1</v>
      </c>
      <c r="DR264">
        <v>0</v>
      </c>
      <c r="DS264">
        <v>0</v>
      </c>
      <c r="DT264">
        <v>0</v>
      </c>
      <c r="DU264">
        <v>0</v>
      </c>
      <c r="DV264">
        <v>0</v>
      </c>
      <c r="DW264">
        <v>0</v>
      </c>
      <c r="DX264">
        <v>0</v>
      </c>
      <c r="DY264">
        <v>1</v>
      </c>
      <c r="DZ264">
        <v>0</v>
      </c>
      <c r="EA264">
        <v>0</v>
      </c>
      <c r="EB264">
        <v>0</v>
      </c>
      <c r="EC264">
        <v>1</v>
      </c>
      <c r="ED264">
        <v>1</v>
      </c>
      <c r="EE264">
        <v>1</v>
      </c>
      <c r="EF264">
        <v>0</v>
      </c>
      <c r="EG264">
        <v>0</v>
      </c>
      <c r="EH264">
        <v>0</v>
      </c>
      <c r="EI264">
        <v>0</v>
      </c>
      <c r="EJ264">
        <v>0</v>
      </c>
      <c r="EK264">
        <v>0</v>
      </c>
      <c r="EL264">
        <v>0</v>
      </c>
      <c r="EM264">
        <v>0</v>
      </c>
      <c r="EN264">
        <v>0</v>
      </c>
      <c r="EO264">
        <v>0</v>
      </c>
      <c r="EP264">
        <v>1</v>
      </c>
      <c r="EQ264">
        <v>0</v>
      </c>
      <c r="ER264">
        <v>0</v>
      </c>
      <c r="ES264">
        <v>0</v>
      </c>
      <c r="ET264">
        <v>0</v>
      </c>
      <c r="EU264">
        <v>0</v>
      </c>
      <c r="EV264">
        <v>1</v>
      </c>
      <c r="EW264">
        <v>0</v>
      </c>
      <c r="EX264">
        <v>0</v>
      </c>
      <c r="EY264">
        <v>0</v>
      </c>
      <c r="EZ264">
        <v>0</v>
      </c>
      <c r="FA264">
        <v>0</v>
      </c>
      <c r="FB264">
        <v>0</v>
      </c>
      <c r="FC264">
        <v>1</v>
      </c>
      <c r="FD264">
        <v>1</v>
      </c>
      <c r="FE264">
        <v>1</v>
      </c>
      <c r="FF264">
        <v>0</v>
      </c>
      <c r="FG264">
        <v>0</v>
      </c>
      <c r="FH264">
        <v>0</v>
      </c>
      <c r="FI264">
        <v>1</v>
      </c>
      <c r="FJ264">
        <v>0</v>
      </c>
      <c r="FK264">
        <v>0</v>
      </c>
      <c r="FL264">
        <v>1</v>
      </c>
      <c r="FM264">
        <v>0</v>
      </c>
      <c r="FN264">
        <v>1</v>
      </c>
      <c r="FO264">
        <v>0</v>
      </c>
      <c r="FP264">
        <v>1</v>
      </c>
      <c r="FQ264">
        <v>0</v>
      </c>
      <c r="FR264">
        <v>0</v>
      </c>
      <c r="FS264">
        <v>0</v>
      </c>
      <c r="FT264">
        <v>0</v>
      </c>
      <c r="FU264">
        <v>1</v>
      </c>
      <c r="FV264">
        <v>0</v>
      </c>
      <c r="FW264">
        <v>0</v>
      </c>
      <c r="FX264">
        <v>1</v>
      </c>
      <c r="FY264">
        <v>1</v>
      </c>
      <c r="FZ264">
        <v>1</v>
      </c>
      <c r="GA264">
        <v>1</v>
      </c>
      <c r="GB264">
        <v>0</v>
      </c>
      <c r="GC264">
        <v>1</v>
      </c>
      <c r="GD264">
        <v>0</v>
      </c>
      <c r="GE264">
        <v>0</v>
      </c>
      <c r="GF264">
        <v>0</v>
      </c>
      <c r="GG264">
        <v>1</v>
      </c>
      <c r="GH264">
        <v>0</v>
      </c>
      <c r="GI264">
        <v>0</v>
      </c>
      <c r="GJ264">
        <v>0</v>
      </c>
      <c r="GK264">
        <v>0</v>
      </c>
      <c r="GL264">
        <v>0</v>
      </c>
      <c r="GM264">
        <v>0</v>
      </c>
      <c r="GN264">
        <v>0</v>
      </c>
      <c r="GO264">
        <v>0</v>
      </c>
      <c r="GP264">
        <v>0</v>
      </c>
      <c r="GQ264">
        <v>0</v>
      </c>
      <c r="GR264">
        <v>0</v>
      </c>
      <c r="GS264">
        <v>1</v>
      </c>
      <c r="GT264">
        <v>1</v>
      </c>
      <c r="GU264">
        <v>1</v>
      </c>
      <c r="GV264">
        <v>0</v>
      </c>
      <c r="GW264">
        <v>0</v>
      </c>
      <c r="GX264">
        <v>0</v>
      </c>
      <c r="GY264">
        <v>0</v>
      </c>
      <c r="GZ264">
        <v>1</v>
      </c>
      <c r="HA264">
        <v>0</v>
      </c>
      <c r="HB264">
        <v>1</v>
      </c>
      <c r="HC264">
        <v>0</v>
      </c>
      <c r="HD264">
        <v>1</v>
      </c>
      <c r="HE264">
        <v>0</v>
      </c>
      <c r="HF264">
        <v>0</v>
      </c>
      <c r="HG264">
        <v>0</v>
      </c>
      <c r="HH264">
        <v>0</v>
      </c>
      <c r="HI264">
        <v>0</v>
      </c>
      <c r="HJ264">
        <v>0</v>
      </c>
      <c r="HK264">
        <v>0</v>
      </c>
      <c r="HL264">
        <v>1</v>
      </c>
      <c r="HM264">
        <v>1</v>
      </c>
      <c r="HN264">
        <v>0</v>
      </c>
    </row>
    <row r="265" spans="1:222" x14ac:dyDescent="0.35">
      <c r="A265" t="s">
        <v>267</v>
      </c>
      <c r="B265" s="1">
        <v>42917</v>
      </c>
      <c r="C265" s="1">
        <v>43157</v>
      </c>
      <c r="D265">
        <v>2</v>
      </c>
      <c r="E265">
        <v>1</v>
      </c>
      <c r="F265">
        <v>1</v>
      </c>
      <c r="G265">
        <v>1</v>
      </c>
      <c r="H265">
        <v>1</v>
      </c>
      <c r="I265">
        <v>1</v>
      </c>
      <c r="J265">
        <v>1</v>
      </c>
      <c r="K265">
        <v>1</v>
      </c>
      <c r="L265">
        <v>1</v>
      </c>
      <c r="M265">
        <v>0</v>
      </c>
      <c r="N265">
        <v>0</v>
      </c>
      <c r="O265">
        <v>0</v>
      </c>
      <c r="P265">
        <v>0</v>
      </c>
      <c r="Q265">
        <v>0</v>
      </c>
      <c r="R265">
        <v>0</v>
      </c>
      <c r="S265">
        <v>1</v>
      </c>
      <c r="T265">
        <v>0</v>
      </c>
      <c r="U265">
        <v>1</v>
      </c>
      <c r="V265">
        <v>0</v>
      </c>
      <c r="W265">
        <v>0</v>
      </c>
      <c r="X265">
        <v>0</v>
      </c>
      <c r="Y265">
        <v>1</v>
      </c>
      <c r="Z265">
        <v>0</v>
      </c>
      <c r="AA265">
        <v>0</v>
      </c>
      <c r="AB265">
        <v>0</v>
      </c>
      <c r="AC265">
        <v>0</v>
      </c>
      <c r="AD265">
        <v>0</v>
      </c>
      <c r="AE265">
        <v>0</v>
      </c>
      <c r="AF265">
        <v>0</v>
      </c>
      <c r="AG265">
        <v>0</v>
      </c>
      <c r="AH265">
        <v>0</v>
      </c>
      <c r="AI265">
        <v>0</v>
      </c>
      <c r="AJ265">
        <v>0</v>
      </c>
      <c r="AK265">
        <v>0</v>
      </c>
      <c r="AL265">
        <v>0</v>
      </c>
      <c r="AM265">
        <v>0</v>
      </c>
      <c r="AN265">
        <v>0</v>
      </c>
      <c r="AO265">
        <v>1</v>
      </c>
      <c r="AP265">
        <v>0</v>
      </c>
      <c r="AQ265">
        <v>0</v>
      </c>
      <c r="AR265">
        <v>0</v>
      </c>
      <c r="AS265">
        <v>1</v>
      </c>
      <c r="AT265">
        <v>1</v>
      </c>
      <c r="AU265">
        <v>1</v>
      </c>
      <c r="AV265">
        <v>1</v>
      </c>
      <c r="AW265">
        <v>0</v>
      </c>
      <c r="AX265">
        <v>0</v>
      </c>
      <c r="AY265">
        <v>0</v>
      </c>
      <c r="AZ265">
        <v>1</v>
      </c>
      <c r="BA265">
        <v>0</v>
      </c>
      <c r="BB265">
        <v>1</v>
      </c>
      <c r="BC265">
        <v>1</v>
      </c>
      <c r="BD265">
        <v>0</v>
      </c>
      <c r="BE265">
        <v>1</v>
      </c>
      <c r="BF265">
        <v>0</v>
      </c>
      <c r="BG265">
        <v>1</v>
      </c>
      <c r="BH265">
        <v>1</v>
      </c>
      <c r="BI265">
        <v>0</v>
      </c>
      <c r="BJ265">
        <v>0</v>
      </c>
      <c r="BK265">
        <v>0</v>
      </c>
      <c r="BL265">
        <v>1</v>
      </c>
      <c r="BM265">
        <v>1</v>
      </c>
      <c r="BN265">
        <v>1</v>
      </c>
      <c r="BO265">
        <v>1</v>
      </c>
      <c r="BP265">
        <v>1</v>
      </c>
      <c r="BQ265">
        <v>1</v>
      </c>
      <c r="BR265">
        <v>1</v>
      </c>
      <c r="BS265">
        <v>0</v>
      </c>
      <c r="BT265">
        <v>1</v>
      </c>
      <c r="BU265">
        <v>0</v>
      </c>
      <c r="BV265">
        <v>0</v>
      </c>
      <c r="BW265">
        <v>1</v>
      </c>
      <c r="BX265">
        <v>1</v>
      </c>
      <c r="BY265">
        <v>0</v>
      </c>
      <c r="BZ265">
        <v>0</v>
      </c>
      <c r="CA265">
        <v>0</v>
      </c>
      <c r="CB265">
        <v>0</v>
      </c>
      <c r="CC265">
        <v>0</v>
      </c>
      <c r="CD265">
        <v>0</v>
      </c>
      <c r="CE265">
        <v>0</v>
      </c>
      <c r="CF265">
        <v>0</v>
      </c>
      <c r="CG265">
        <v>0</v>
      </c>
      <c r="CH265">
        <v>0</v>
      </c>
      <c r="CI265">
        <v>0</v>
      </c>
      <c r="CJ265">
        <v>1</v>
      </c>
      <c r="CK265">
        <v>1</v>
      </c>
      <c r="CL265">
        <v>1</v>
      </c>
      <c r="CM265">
        <v>0</v>
      </c>
      <c r="CN265">
        <v>0</v>
      </c>
      <c r="CO265">
        <v>0</v>
      </c>
      <c r="CP265">
        <v>0</v>
      </c>
      <c r="CQ265">
        <v>1</v>
      </c>
      <c r="CR265">
        <v>0</v>
      </c>
      <c r="CS265">
        <v>1</v>
      </c>
      <c r="CT265">
        <v>0</v>
      </c>
      <c r="CU265">
        <v>1</v>
      </c>
      <c r="CV265">
        <v>0</v>
      </c>
      <c r="CW265">
        <v>0</v>
      </c>
      <c r="CX265">
        <v>0</v>
      </c>
      <c r="CY265">
        <v>0</v>
      </c>
      <c r="CZ265">
        <v>0</v>
      </c>
      <c r="DA265">
        <v>0</v>
      </c>
      <c r="DB265">
        <v>0</v>
      </c>
      <c r="DC265">
        <v>1</v>
      </c>
      <c r="DD265">
        <v>1</v>
      </c>
      <c r="DE265">
        <v>1</v>
      </c>
      <c r="DF265">
        <v>1</v>
      </c>
      <c r="DG265">
        <v>1</v>
      </c>
      <c r="DH265">
        <v>1</v>
      </c>
      <c r="DI265">
        <v>1</v>
      </c>
      <c r="DJ265">
        <v>1</v>
      </c>
      <c r="DK265">
        <v>1</v>
      </c>
      <c r="DL265">
        <v>0</v>
      </c>
      <c r="DM265">
        <v>0</v>
      </c>
      <c r="DN265">
        <v>0</v>
      </c>
      <c r="DO265">
        <v>0</v>
      </c>
      <c r="DP265">
        <v>0</v>
      </c>
      <c r="DQ265">
        <v>1</v>
      </c>
      <c r="DR265">
        <v>0</v>
      </c>
      <c r="DS265">
        <v>0</v>
      </c>
      <c r="DT265">
        <v>1</v>
      </c>
      <c r="DU265">
        <v>0</v>
      </c>
      <c r="DV265">
        <v>0</v>
      </c>
      <c r="DW265">
        <v>0</v>
      </c>
      <c r="DX265">
        <v>0</v>
      </c>
      <c r="DY265">
        <v>1</v>
      </c>
      <c r="DZ265">
        <v>0</v>
      </c>
      <c r="EA265">
        <v>0</v>
      </c>
      <c r="EB265">
        <v>0</v>
      </c>
      <c r="EC265">
        <v>0</v>
      </c>
      <c r="ED265">
        <v>0</v>
      </c>
      <c r="EE265">
        <v>0</v>
      </c>
      <c r="EF265">
        <v>0</v>
      </c>
      <c r="EG265">
        <v>0</v>
      </c>
      <c r="EH265">
        <v>0</v>
      </c>
      <c r="EI265">
        <v>0</v>
      </c>
      <c r="EJ265">
        <v>0</v>
      </c>
      <c r="EK265">
        <v>0</v>
      </c>
      <c r="EL265">
        <v>0</v>
      </c>
      <c r="EM265">
        <v>0</v>
      </c>
      <c r="EN265">
        <v>0</v>
      </c>
      <c r="EO265">
        <v>0</v>
      </c>
      <c r="EP265">
        <v>1</v>
      </c>
      <c r="EQ265">
        <v>0</v>
      </c>
      <c r="ER265">
        <v>0</v>
      </c>
      <c r="ES265">
        <v>0</v>
      </c>
      <c r="ET265">
        <v>0</v>
      </c>
      <c r="EU265">
        <v>0</v>
      </c>
      <c r="EV265">
        <v>1</v>
      </c>
      <c r="EW265">
        <v>1</v>
      </c>
      <c r="EX265">
        <v>1</v>
      </c>
      <c r="EY265">
        <v>0</v>
      </c>
      <c r="EZ265">
        <v>0</v>
      </c>
      <c r="FA265">
        <v>0</v>
      </c>
      <c r="FB265">
        <v>0</v>
      </c>
      <c r="FC265">
        <v>1</v>
      </c>
      <c r="FD265">
        <v>1</v>
      </c>
      <c r="FE265">
        <v>1</v>
      </c>
      <c r="FF265">
        <v>0</v>
      </c>
      <c r="FG265">
        <v>0</v>
      </c>
      <c r="FH265">
        <v>0</v>
      </c>
      <c r="FI265">
        <v>1</v>
      </c>
      <c r="FJ265">
        <v>0</v>
      </c>
      <c r="FK265">
        <v>1</v>
      </c>
      <c r="FL265">
        <v>1</v>
      </c>
      <c r="FM265">
        <v>0</v>
      </c>
      <c r="FN265">
        <v>1</v>
      </c>
      <c r="FO265">
        <v>0</v>
      </c>
      <c r="FP265">
        <v>1</v>
      </c>
      <c r="FQ265">
        <v>1</v>
      </c>
      <c r="FR265">
        <v>0</v>
      </c>
      <c r="FS265">
        <v>0</v>
      </c>
      <c r="FT265">
        <v>0</v>
      </c>
      <c r="FU265">
        <v>1</v>
      </c>
      <c r="FV265">
        <v>1</v>
      </c>
      <c r="FW265">
        <v>1</v>
      </c>
      <c r="FX265">
        <v>1</v>
      </c>
      <c r="FY265">
        <v>1</v>
      </c>
      <c r="FZ265">
        <v>1</v>
      </c>
      <c r="GA265">
        <v>1</v>
      </c>
      <c r="GB265">
        <v>0</v>
      </c>
      <c r="GC265">
        <v>1</v>
      </c>
      <c r="GD265">
        <v>0</v>
      </c>
      <c r="GE265">
        <v>0</v>
      </c>
      <c r="GF265">
        <v>1</v>
      </c>
      <c r="GG265">
        <v>1</v>
      </c>
      <c r="GH265">
        <v>0</v>
      </c>
      <c r="GI265">
        <v>0</v>
      </c>
      <c r="GJ265">
        <v>0</v>
      </c>
      <c r="GK265">
        <v>0</v>
      </c>
      <c r="GL265">
        <v>0</v>
      </c>
      <c r="GM265">
        <v>0</v>
      </c>
      <c r="GN265">
        <v>0</v>
      </c>
      <c r="GO265">
        <v>0</v>
      </c>
      <c r="GP265">
        <v>0</v>
      </c>
      <c r="GQ265">
        <v>0</v>
      </c>
      <c r="GR265">
        <v>0</v>
      </c>
      <c r="GS265">
        <v>1</v>
      </c>
      <c r="GT265">
        <v>1</v>
      </c>
      <c r="GU265">
        <v>1</v>
      </c>
      <c r="GV265">
        <v>0</v>
      </c>
      <c r="GW265">
        <v>0</v>
      </c>
      <c r="GX265">
        <v>0</v>
      </c>
      <c r="GY265">
        <v>0</v>
      </c>
      <c r="GZ265">
        <v>1</v>
      </c>
      <c r="HA265">
        <v>0</v>
      </c>
      <c r="HB265">
        <v>1</v>
      </c>
      <c r="HC265">
        <v>0</v>
      </c>
      <c r="HD265">
        <v>1</v>
      </c>
      <c r="HE265">
        <v>0</v>
      </c>
      <c r="HF265">
        <v>0</v>
      </c>
      <c r="HG265">
        <v>0</v>
      </c>
      <c r="HH265">
        <v>0</v>
      </c>
      <c r="HI265">
        <v>0</v>
      </c>
      <c r="HJ265">
        <v>0</v>
      </c>
      <c r="HK265">
        <v>0</v>
      </c>
      <c r="HL265">
        <v>1</v>
      </c>
      <c r="HM265">
        <v>1</v>
      </c>
      <c r="HN265">
        <v>0</v>
      </c>
    </row>
    <row r="266" spans="1:222" x14ac:dyDescent="0.35">
      <c r="A266" t="s">
        <v>267</v>
      </c>
      <c r="B266" s="1">
        <v>43158</v>
      </c>
      <c r="C266" s="1">
        <v>43278</v>
      </c>
      <c r="D266">
        <v>2</v>
      </c>
      <c r="E266">
        <v>1</v>
      </c>
      <c r="F266">
        <v>1</v>
      </c>
      <c r="G266">
        <v>1</v>
      </c>
      <c r="H266">
        <v>1</v>
      </c>
      <c r="I266">
        <v>1</v>
      </c>
      <c r="J266">
        <v>1</v>
      </c>
      <c r="K266">
        <v>1</v>
      </c>
      <c r="L266">
        <v>1</v>
      </c>
      <c r="M266">
        <v>0</v>
      </c>
      <c r="N266">
        <v>0</v>
      </c>
      <c r="O266">
        <v>0</v>
      </c>
      <c r="P266">
        <v>0</v>
      </c>
      <c r="Q266">
        <v>0</v>
      </c>
      <c r="R266">
        <v>0</v>
      </c>
      <c r="S266">
        <v>1</v>
      </c>
      <c r="T266">
        <v>0</v>
      </c>
      <c r="U266">
        <v>1</v>
      </c>
      <c r="V266">
        <v>0</v>
      </c>
      <c r="W266">
        <v>0</v>
      </c>
      <c r="X266">
        <v>0</v>
      </c>
      <c r="Y266">
        <v>1</v>
      </c>
      <c r="Z266">
        <v>0</v>
      </c>
      <c r="AA266">
        <v>0</v>
      </c>
      <c r="AB266">
        <v>0</v>
      </c>
      <c r="AC266">
        <v>0</v>
      </c>
      <c r="AD266">
        <v>0</v>
      </c>
      <c r="AE266">
        <v>0</v>
      </c>
      <c r="AF266">
        <v>0</v>
      </c>
      <c r="AG266">
        <v>0</v>
      </c>
      <c r="AH266">
        <v>0</v>
      </c>
      <c r="AI266">
        <v>0</v>
      </c>
      <c r="AJ266">
        <v>0</v>
      </c>
      <c r="AK266">
        <v>0</v>
      </c>
      <c r="AL266">
        <v>0</v>
      </c>
      <c r="AM266">
        <v>0</v>
      </c>
      <c r="AN266">
        <v>0</v>
      </c>
      <c r="AO266">
        <v>1</v>
      </c>
      <c r="AP266">
        <v>0</v>
      </c>
      <c r="AQ266">
        <v>0</v>
      </c>
      <c r="AR266">
        <v>0</v>
      </c>
      <c r="AS266">
        <v>1</v>
      </c>
      <c r="AT266">
        <v>1</v>
      </c>
      <c r="AU266">
        <v>1</v>
      </c>
      <c r="AV266">
        <v>1</v>
      </c>
      <c r="AW266">
        <v>0</v>
      </c>
      <c r="AX266">
        <v>1</v>
      </c>
      <c r="AY266">
        <v>0</v>
      </c>
      <c r="AZ266">
        <v>1</v>
      </c>
      <c r="BA266">
        <v>0</v>
      </c>
      <c r="BB266">
        <v>0</v>
      </c>
      <c r="BC266">
        <v>1</v>
      </c>
      <c r="BD266">
        <v>0</v>
      </c>
      <c r="BE266">
        <v>1</v>
      </c>
      <c r="BF266">
        <v>0</v>
      </c>
      <c r="BG266">
        <v>1</v>
      </c>
      <c r="BH266">
        <v>1</v>
      </c>
      <c r="BI266">
        <v>0</v>
      </c>
      <c r="BJ266">
        <v>0</v>
      </c>
      <c r="BK266">
        <v>0</v>
      </c>
      <c r="BL266">
        <v>1</v>
      </c>
      <c r="BM266">
        <v>1</v>
      </c>
      <c r="BN266">
        <v>1</v>
      </c>
      <c r="BO266">
        <v>1</v>
      </c>
      <c r="BP266">
        <v>1</v>
      </c>
      <c r="BQ266">
        <v>1</v>
      </c>
      <c r="BR266">
        <v>1</v>
      </c>
      <c r="BS266">
        <v>0</v>
      </c>
      <c r="BT266">
        <v>1</v>
      </c>
      <c r="BU266">
        <v>0</v>
      </c>
      <c r="BV266">
        <v>0</v>
      </c>
      <c r="BW266">
        <v>1</v>
      </c>
      <c r="BX266">
        <v>1</v>
      </c>
      <c r="BY266">
        <v>0</v>
      </c>
      <c r="BZ266">
        <v>0</v>
      </c>
      <c r="CA266">
        <v>0</v>
      </c>
      <c r="CB266">
        <v>0</v>
      </c>
      <c r="CC266">
        <v>0</v>
      </c>
      <c r="CD266">
        <v>0</v>
      </c>
      <c r="CE266">
        <v>0</v>
      </c>
      <c r="CF266">
        <v>0</v>
      </c>
      <c r="CG266">
        <v>0</v>
      </c>
      <c r="CH266">
        <v>0</v>
      </c>
      <c r="CI266">
        <v>0</v>
      </c>
      <c r="CJ266">
        <v>1</v>
      </c>
      <c r="CK266">
        <v>1</v>
      </c>
      <c r="CL266">
        <v>1</v>
      </c>
      <c r="CM266">
        <v>0</v>
      </c>
      <c r="CN266">
        <v>0</v>
      </c>
      <c r="CO266">
        <v>0</v>
      </c>
      <c r="CP266">
        <v>0</v>
      </c>
      <c r="CQ266">
        <v>1</v>
      </c>
      <c r="CR266">
        <v>0</v>
      </c>
      <c r="CS266">
        <v>1</v>
      </c>
      <c r="CT266">
        <v>0</v>
      </c>
      <c r="CU266">
        <v>1</v>
      </c>
      <c r="CV266">
        <v>0</v>
      </c>
      <c r="CW266">
        <v>0</v>
      </c>
      <c r="CX266">
        <v>0</v>
      </c>
      <c r="CY266">
        <v>0</v>
      </c>
      <c r="CZ266">
        <v>0</v>
      </c>
      <c r="DA266">
        <v>0</v>
      </c>
      <c r="DB266">
        <v>0</v>
      </c>
      <c r="DC266">
        <v>1</v>
      </c>
      <c r="DD266">
        <v>1</v>
      </c>
      <c r="DE266">
        <v>1</v>
      </c>
      <c r="DF266">
        <v>1</v>
      </c>
      <c r="DG266">
        <v>1</v>
      </c>
      <c r="DH266">
        <v>1</v>
      </c>
      <c r="DI266">
        <v>1</v>
      </c>
      <c r="DJ266">
        <v>1</v>
      </c>
      <c r="DK266">
        <v>1</v>
      </c>
      <c r="DL266">
        <v>0</v>
      </c>
      <c r="DM266">
        <v>0</v>
      </c>
      <c r="DN266">
        <v>0</v>
      </c>
      <c r="DO266">
        <v>0</v>
      </c>
      <c r="DP266">
        <v>0</v>
      </c>
      <c r="DQ266">
        <v>1</v>
      </c>
      <c r="DR266">
        <v>0</v>
      </c>
      <c r="DS266">
        <v>0</v>
      </c>
      <c r="DT266">
        <v>1</v>
      </c>
      <c r="DU266">
        <v>0</v>
      </c>
      <c r="DV266">
        <v>0</v>
      </c>
      <c r="DW266">
        <v>0</v>
      </c>
      <c r="DX266">
        <v>0</v>
      </c>
      <c r="DY266">
        <v>1</v>
      </c>
      <c r="DZ266">
        <v>0</v>
      </c>
      <c r="EA266">
        <v>0</v>
      </c>
      <c r="EB266">
        <v>0</v>
      </c>
      <c r="EC266">
        <v>0</v>
      </c>
      <c r="ED266">
        <v>0</v>
      </c>
      <c r="EE266">
        <v>0</v>
      </c>
      <c r="EF266">
        <v>0</v>
      </c>
      <c r="EG266">
        <v>0</v>
      </c>
      <c r="EH266">
        <v>0</v>
      </c>
      <c r="EI266">
        <v>0</v>
      </c>
      <c r="EJ266">
        <v>0</v>
      </c>
      <c r="EK266">
        <v>0</v>
      </c>
      <c r="EL266">
        <v>0</v>
      </c>
      <c r="EM266">
        <v>0</v>
      </c>
      <c r="EN266">
        <v>0</v>
      </c>
      <c r="EO266">
        <v>0</v>
      </c>
      <c r="EP266">
        <v>1</v>
      </c>
      <c r="EQ266">
        <v>0</v>
      </c>
      <c r="ER266">
        <v>0</v>
      </c>
      <c r="ES266">
        <v>0</v>
      </c>
      <c r="ET266">
        <v>0</v>
      </c>
      <c r="EU266">
        <v>0</v>
      </c>
      <c r="EV266">
        <v>1</v>
      </c>
      <c r="EW266">
        <v>1</v>
      </c>
      <c r="EX266">
        <v>1</v>
      </c>
      <c r="EY266">
        <v>0</v>
      </c>
      <c r="EZ266">
        <v>0</v>
      </c>
      <c r="FA266">
        <v>0</v>
      </c>
      <c r="FB266">
        <v>0</v>
      </c>
      <c r="FC266">
        <v>1</v>
      </c>
      <c r="FD266">
        <v>1</v>
      </c>
      <c r="FE266">
        <v>1</v>
      </c>
      <c r="FF266">
        <v>0</v>
      </c>
      <c r="FG266">
        <v>0</v>
      </c>
      <c r="FH266">
        <v>0</v>
      </c>
      <c r="FI266">
        <v>1</v>
      </c>
      <c r="FJ266">
        <v>0</v>
      </c>
      <c r="FK266">
        <v>1</v>
      </c>
      <c r="FL266">
        <v>1</v>
      </c>
      <c r="FM266">
        <v>0</v>
      </c>
      <c r="FN266">
        <v>1</v>
      </c>
      <c r="FO266">
        <v>0</v>
      </c>
      <c r="FP266">
        <v>1</v>
      </c>
      <c r="FQ266">
        <v>1</v>
      </c>
      <c r="FR266">
        <v>0</v>
      </c>
      <c r="FS266">
        <v>0</v>
      </c>
      <c r="FT266">
        <v>0</v>
      </c>
      <c r="FU266">
        <v>1</v>
      </c>
      <c r="FV266">
        <v>1</v>
      </c>
      <c r="FW266">
        <v>1</v>
      </c>
      <c r="FX266">
        <v>1</v>
      </c>
      <c r="FY266">
        <v>1</v>
      </c>
      <c r="FZ266">
        <v>1</v>
      </c>
      <c r="GA266">
        <v>1</v>
      </c>
      <c r="GB266">
        <v>0</v>
      </c>
      <c r="GC266">
        <v>1</v>
      </c>
      <c r="GD266">
        <v>0</v>
      </c>
      <c r="GE266">
        <v>0</v>
      </c>
      <c r="GF266">
        <v>1</v>
      </c>
      <c r="GG266">
        <v>1</v>
      </c>
      <c r="GH266">
        <v>0</v>
      </c>
      <c r="GI266">
        <v>0</v>
      </c>
      <c r="GJ266">
        <v>0</v>
      </c>
      <c r="GK266">
        <v>0</v>
      </c>
      <c r="GL266">
        <v>0</v>
      </c>
      <c r="GM266">
        <v>0</v>
      </c>
      <c r="GN266">
        <v>0</v>
      </c>
      <c r="GO266">
        <v>0</v>
      </c>
      <c r="GP266">
        <v>0</v>
      </c>
      <c r="GQ266">
        <v>0</v>
      </c>
      <c r="GR266">
        <v>0</v>
      </c>
      <c r="GS266">
        <v>1</v>
      </c>
      <c r="GT266">
        <v>1</v>
      </c>
      <c r="GU266">
        <v>1</v>
      </c>
      <c r="GV266">
        <v>0</v>
      </c>
      <c r="GW266">
        <v>0</v>
      </c>
      <c r="GX266">
        <v>0</v>
      </c>
      <c r="GY266">
        <v>0</v>
      </c>
      <c r="GZ266">
        <v>1</v>
      </c>
      <c r="HA266">
        <v>0</v>
      </c>
      <c r="HB266">
        <v>1</v>
      </c>
      <c r="HC266">
        <v>0</v>
      </c>
      <c r="HD266">
        <v>1</v>
      </c>
      <c r="HE266">
        <v>0</v>
      </c>
      <c r="HF266">
        <v>0</v>
      </c>
      <c r="HG266">
        <v>0</v>
      </c>
      <c r="HH266">
        <v>0</v>
      </c>
      <c r="HI266">
        <v>0</v>
      </c>
      <c r="HJ266">
        <v>0</v>
      </c>
      <c r="HK266">
        <v>0</v>
      </c>
      <c r="HL266">
        <v>1</v>
      </c>
      <c r="HM266">
        <v>1</v>
      </c>
      <c r="HN266">
        <v>0</v>
      </c>
    </row>
    <row r="267" spans="1:222" x14ac:dyDescent="0.35">
      <c r="A267" t="s">
        <v>267</v>
      </c>
      <c r="B267" s="1">
        <v>43279</v>
      </c>
      <c r="C267" s="1">
        <v>43281</v>
      </c>
      <c r="D267">
        <v>2</v>
      </c>
      <c r="E267">
        <v>1</v>
      </c>
      <c r="F267">
        <v>1</v>
      </c>
      <c r="G267">
        <v>1</v>
      </c>
      <c r="H267">
        <v>1</v>
      </c>
      <c r="I267">
        <v>1</v>
      </c>
      <c r="J267">
        <v>1</v>
      </c>
      <c r="K267">
        <v>1</v>
      </c>
      <c r="L267">
        <v>1</v>
      </c>
      <c r="M267">
        <v>0</v>
      </c>
      <c r="N267">
        <v>0</v>
      </c>
      <c r="O267">
        <v>0</v>
      </c>
      <c r="P267">
        <v>0</v>
      </c>
      <c r="Q267">
        <v>0</v>
      </c>
      <c r="R267">
        <v>0</v>
      </c>
      <c r="S267">
        <v>1</v>
      </c>
      <c r="T267">
        <v>0</v>
      </c>
      <c r="U267">
        <v>1</v>
      </c>
      <c r="V267">
        <v>0</v>
      </c>
      <c r="W267">
        <v>0</v>
      </c>
      <c r="X267">
        <v>0</v>
      </c>
      <c r="Y267">
        <v>1</v>
      </c>
      <c r="Z267">
        <v>0</v>
      </c>
      <c r="AA267">
        <v>0</v>
      </c>
      <c r="AB267">
        <v>0</v>
      </c>
      <c r="AC267">
        <v>0</v>
      </c>
      <c r="AD267">
        <v>0</v>
      </c>
      <c r="AE267">
        <v>0</v>
      </c>
      <c r="AF267">
        <v>0</v>
      </c>
      <c r="AG267">
        <v>0</v>
      </c>
      <c r="AH267">
        <v>0</v>
      </c>
      <c r="AI267">
        <v>0</v>
      </c>
      <c r="AJ267">
        <v>0</v>
      </c>
      <c r="AK267">
        <v>0</v>
      </c>
      <c r="AL267">
        <v>0</v>
      </c>
      <c r="AM267">
        <v>0</v>
      </c>
      <c r="AN267">
        <v>0</v>
      </c>
      <c r="AO267">
        <v>1</v>
      </c>
      <c r="AP267">
        <v>0</v>
      </c>
      <c r="AQ267">
        <v>0</v>
      </c>
      <c r="AR267">
        <v>0</v>
      </c>
      <c r="AS267">
        <v>1</v>
      </c>
      <c r="AT267">
        <v>1</v>
      </c>
      <c r="AU267">
        <v>1</v>
      </c>
      <c r="AV267">
        <v>1</v>
      </c>
      <c r="AW267">
        <v>0</v>
      </c>
      <c r="AX267">
        <v>0</v>
      </c>
      <c r="AY267">
        <v>0</v>
      </c>
      <c r="AZ267">
        <v>1</v>
      </c>
      <c r="BA267">
        <v>0</v>
      </c>
      <c r="BB267">
        <v>1</v>
      </c>
      <c r="BC267">
        <v>1</v>
      </c>
      <c r="BD267">
        <v>0</v>
      </c>
      <c r="BE267">
        <v>1</v>
      </c>
      <c r="BF267">
        <v>0</v>
      </c>
      <c r="BG267">
        <v>1</v>
      </c>
      <c r="BH267">
        <v>1</v>
      </c>
      <c r="BI267">
        <v>0</v>
      </c>
      <c r="BJ267">
        <v>0</v>
      </c>
      <c r="BK267">
        <v>0</v>
      </c>
      <c r="BL267">
        <v>1</v>
      </c>
      <c r="BM267">
        <v>1</v>
      </c>
      <c r="BN267">
        <v>1</v>
      </c>
      <c r="BO267">
        <v>1</v>
      </c>
      <c r="BP267">
        <v>1</v>
      </c>
      <c r="BQ267">
        <v>1</v>
      </c>
      <c r="BR267">
        <v>1</v>
      </c>
      <c r="BS267">
        <v>0</v>
      </c>
      <c r="BT267">
        <v>1</v>
      </c>
      <c r="BU267">
        <v>0</v>
      </c>
      <c r="BV267">
        <v>0</v>
      </c>
      <c r="BW267">
        <v>1</v>
      </c>
      <c r="BX267">
        <v>1</v>
      </c>
      <c r="BY267">
        <v>0</v>
      </c>
      <c r="BZ267">
        <v>0</v>
      </c>
      <c r="CA267">
        <v>0</v>
      </c>
      <c r="CB267">
        <v>0</v>
      </c>
      <c r="CC267">
        <v>0</v>
      </c>
      <c r="CD267">
        <v>0</v>
      </c>
      <c r="CE267">
        <v>0</v>
      </c>
      <c r="CF267">
        <v>0</v>
      </c>
      <c r="CG267">
        <v>0</v>
      </c>
      <c r="CH267">
        <v>0</v>
      </c>
      <c r="CI267">
        <v>0</v>
      </c>
      <c r="CJ267">
        <v>1</v>
      </c>
      <c r="CK267">
        <v>1</v>
      </c>
      <c r="CL267">
        <v>1</v>
      </c>
      <c r="CM267">
        <v>0</v>
      </c>
      <c r="CN267">
        <v>0</v>
      </c>
      <c r="CO267">
        <v>0</v>
      </c>
      <c r="CP267">
        <v>0</v>
      </c>
      <c r="CQ267">
        <v>1</v>
      </c>
      <c r="CR267">
        <v>0</v>
      </c>
      <c r="CS267">
        <v>1</v>
      </c>
      <c r="CT267">
        <v>0</v>
      </c>
      <c r="CU267">
        <v>1</v>
      </c>
      <c r="CV267">
        <v>0</v>
      </c>
      <c r="CW267">
        <v>0</v>
      </c>
      <c r="CX267">
        <v>0</v>
      </c>
      <c r="CY267">
        <v>0</v>
      </c>
      <c r="CZ267">
        <v>0</v>
      </c>
      <c r="DA267">
        <v>0</v>
      </c>
      <c r="DB267">
        <v>0</v>
      </c>
      <c r="DC267">
        <v>1</v>
      </c>
      <c r="DD267">
        <v>1</v>
      </c>
      <c r="DE267">
        <v>1</v>
      </c>
      <c r="DF267">
        <v>1</v>
      </c>
      <c r="DG267">
        <v>1</v>
      </c>
      <c r="DH267">
        <v>1</v>
      </c>
      <c r="DI267">
        <v>1</v>
      </c>
      <c r="DJ267">
        <v>1</v>
      </c>
      <c r="DK267">
        <v>1</v>
      </c>
      <c r="DL267">
        <v>0</v>
      </c>
      <c r="DM267">
        <v>0</v>
      </c>
      <c r="DN267">
        <v>0</v>
      </c>
      <c r="DO267">
        <v>0</v>
      </c>
      <c r="DP267">
        <v>0</v>
      </c>
      <c r="DQ267">
        <v>1</v>
      </c>
      <c r="DR267">
        <v>0</v>
      </c>
      <c r="DS267">
        <v>0</v>
      </c>
      <c r="DT267">
        <v>1</v>
      </c>
      <c r="DU267">
        <v>0</v>
      </c>
      <c r="DV267">
        <v>0</v>
      </c>
      <c r="DW267">
        <v>0</v>
      </c>
      <c r="DX267">
        <v>0</v>
      </c>
      <c r="DY267">
        <v>1</v>
      </c>
      <c r="DZ267">
        <v>0</v>
      </c>
      <c r="EA267">
        <v>0</v>
      </c>
      <c r="EB267">
        <v>0</v>
      </c>
      <c r="EC267">
        <v>0</v>
      </c>
      <c r="ED267">
        <v>0</v>
      </c>
      <c r="EE267">
        <v>0</v>
      </c>
      <c r="EF267">
        <v>0</v>
      </c>
      <c r="EG267">
        <v>0</v>
      </c>
      <c r="EH267">
        <v>0</v>
      </c>
      <c r="EI267">
        <v>0</v>
      </c>
      <c r="EJ267">
        <v>0</v>
      </c>
      <c r="EK267">
        <v>0</v>
      </c>
      <c r="EL267">
        <v>0</v>
      </c>
      <c r="EM267">
        <v>0</v>
      </c>
      <c r="EN267">
        <v>0</v>
      </c>
      <c r="EO267">
        <v>0</v>
      </c>
      <c r="EP267">
        <v>1</v>
      </c>
      <c r="EQ267">
        <v>0</v>
      </c>
      <c r="ER267">
        <v>0</v>
      </c>
      <c r="ES267">
        <v>0</v>
      </c>
      <c r="ET267">
        <v>0</v>
      </c>
      <c r="EU267">
        <v>0</v>
      </c>
      <c r="EV267">
        <v>1</v>
      </c>
      <c r="EW267">
        <v>1</v>
      </c>
      <c r="EX267">
        <v>1</v>
      </c>
      <c r="EY267">
        <v>0</v>
      </c>
      <c r="EZ267">
        <v>0</v>
      </c>
      <c r="FA267">
        <v>0</v>
      </c>
      <c r="FB267">
        <v>0</v>
      </c>
      <c r="FC267">
        <v>1</v>
      </c>
      <c r="FD267">
        <v>1</v>
      </c>
      <c r="FE267">
        <v>1</v>
      </c>
      <c r="FF267">
        <v>0</v>
      </c>
      <c r="FG267">
        <v>0</v>
      </c>
      <c r="FH267">
        <v>0</v>
      </c>
      <c r="FI267">
        <v>1</v>
      </c>
      <c r="FJ267">
        <v>0</v>
      </c>
      <c r="FK267">
        <v>1</v>
      </c>
      <c r="FL267">
        <v>1</v>
      </c>
      <c r="FM267">
        <v>0</v>
      </c>
      <c r="FN267">
        <v>1</v>
      </c>
      <c r="FO267">
        <v>0</v>
      </c>
      <c r="FP267">
        <v>1</v>
      </c>
      <c r="FQ267">
        <v>1</v>
      </c>
      <c r="FR267">
        <v>0</v>
      </c>
      <c r="FS267">
        <v>0</v>
      </c>
      <c r="FT267">
        <v>0</v>
      </c>
      <c r="FU267">
        <v>1</v>
      </c>
      <c r="FV267">
        <v>1</v>
      </c>
      <c r="FW267">
        <v>1</v>
      </c>
      <c r="FX267">
        <v>1</v>
      </c>
      <c r="FY267">
        <v>1</v>
      </c>
      <c r="FZ267">
        <v>1</v>
      </c>
      <c r="GA267">
        <v>1</v>
      </c>
      <c r="GB267">
        <v>0</v>
      </c>
      <c r="GC267">
        <v>1</v>
      </c>
      <c r="GD267">
        <v>0</v>
      </c>
      <c r="GE267">
        <v>0</v>
      </c>
      <c r="GF267">
        <v>1</v>
      </c>
      <c r="GG267">
        <v>1</v>
      </c>
      <c r="GH267">
        <v>0</v>
      </c>
      <c r="GI267">
        <v>0</v>
      </c>
      <c r="GJ267">
        <v>0</v>
      </c>
      <c r="GK267">
        <v>0</v>
      </c>
      <c r="GL267">
        <v>0</v>
      </c>
      <c r="GM267">
        <v>0</v>
      </c>
      <c r="GN267">
        <v>0</v>
      </c>
      <c r="GO267">
        <v>0</v>
      </c>
      <c r="GP267">
        <v>0</v>
      </c>
      <c r="GQ267">
        <v>0</v>
      </c>
      <c r="GR267">
        <v>0</v>
      </c>
      <c r="GS267">
        <v>1</v>
      </c>
      <c r="GT267">
        <v>1</v>
      </c>
      <c r="GU267">
        <v>1</v>
      </c>
      <c r="GV267">
        <v>0</v>
      </c>
      <c r="GW267">
        <v>0</v>
      </c>
      <c r="GX267">
        <v>0</v>
      </c>
      <c r="GY267">
        <v>0</v>
      </c>
      <c r="GZ267">
        <v>1</v>
      </c>
      <c r="HA267">
        <v>0</v>
      </c>
      <c r="HB267">
        <v>1</v>
      </c>
      <c r="HC267">
        <v>0</v>
      </c>
      <c r="HD267">
        <v>1</v>
      </c>
      <c r="HE267">
        <v>0</v>
      </c>
      <c r="HF267">
        <v>0</v>
      </c>
      <c r="HG267">
        <v>0</v>
      </c>
      <c r="HH267">
        <v>0</v>
      </c>
      <c r="HI267">
        <v>0</v>
      </c>
      <c r="HJ267">
        <v>0</v>
      </c>
      <c r="HK267">
        <v>0</v>
      </c>
      <c r="HL267">
        <v>1</v>
      </c>
      <c r="HM267">
        <v>1</v>
      </c>
      <c r="HN267">
        <v>0</v>
      </c>
    </row>
    <row r="268" spans="1:222" x14ac:dyDescent="0.35">
      <c r="A268" t="s">
        <v>267</v>
      </c>
      <c r="B268" s="1">
        <v>43282</v>
      </c>
      <c r="C268" s="1">
        <v>43524</v>
      </c>
      <c r="D268">
        <v>2</v>
      </c>
      <c r="E268">
        <v>1</v>
      </c>
      <c r="F268">
        <v>1</v>
      </c>
      <c r="G268">
        <v>1</v>
      </c>
      <c r="H268">
        <v>1</v>
      </c>
      <c r="I268">
        <v>1</v>
      </c>
      <c r="J268">
        <v>1</v>
      </c>
      <c r="K268">
        <v>1</v>
      </c>
      <c r="L268">
        <v>1</v>
      </c>
      <c r="M268">
        <v>0</v>
      </c>
      <c r="N268">
        <v>0</v>
      </c>
      <c r="O268">
        <v>0</v>
      </c>
      <c r="P268">
        <v>0</v>
      </c>
      <c r="Q268">
        <v>0</v>
      </c>
      <c r="R268">
        <v>0</v>
      </c>
      <c r="S268">
        <v>1</v>
      </c>
      <c r="T268">
        <v>0</v>
      </c>
      <c r="U268">
        <v>1</v>
      </c>
      <c r="V268">
        <v>0</v>
      </c>
      <c r="W268">
        <v>0</v>
      </c>
      <c r="X268">
        <v>0</v>
      </c>
      <c r="Y268">
        <v>1</v>
      </c>
      <c r="Z268">
        <v>0</v>
      </c>
      <c r="AA268">
        <v>0</v>
      </c>
      <c r="AB268">
        <v>0</v>
      </c>
      <c r="AC268">
        <v>0</v>
      </c>
      <c r="AD268">
        <v>0</v>
      </c>
      <c r="AE268">
        <v>0</v>
      </c>
      <c r="AF268">
        <v>0</v>
      </c>
      <c r="AG268">
        <v>0</v>
      </c>
      <c r="AH268">
        <v>0</v>
      </c>
      <c r="AI268">
        <v>0</v>
      </c>
      <c r="AJ268">
        <v>0</v>
      </c>
      <c r="AK268">
        <v>0</v>
      </c>
      <c r="AL268">
        <v>0</v>
      </c>
      <c r="AM268">
        <v>0</v>
      </c>
      <c r="AN268">
        <v>0</v>
      </c>
      <c r="AO268">
        <v>1</v>
      </c>
      <c r="AP268">
        <v>0</v>
      </c>
      <c r="AQ268">
        <v>0</v>
      </c>
      <c r="AR268">
        <v>0</v>
      </c>
      <c r="AS268">
        <v>1</v>
      </c>
      <c r="AT268">
        <v>1</v>
      </c>
      <c r="AU268">
        <v>1</v>
      </c>
      <c r="AV268">
        <v>1</v>
      </c>
      <c r="AW268">
        <v>0</v>
      </c>
      <c r="AX268">
        <v>0</v>
      </c>
      <c r="AY268">
        <v>0</v>
      </c>
      <c r="AZ268">
        <v>1</v>
      </c>
      <c r="BA268">
        <v>0</v>
      </c>
      <c r="BB268">
        <v>1</v>
      </c>
      <c r="BC268">
        <v>1</v>
      </c>
      <c r="BD268">
        <v>0</v>
      </c>
      <c r="BE268">
        <v>1</v>
      </c>
      <c r="BF268">
        <v>0</v>
      </c>
      <c r="BG268">
        <v>1</v>
      </c>
      <c r="BH268">
        <v>1</v>
      </c>
      <c r="BI268">
        <v>0</v>
      </c>
      <c r="BJ268">
        <v>0</v>
      </c>
      <c r="BK268">
        <v>0</v>
      </c>
      <c r="BL268">
        <v>1</v>
      </c>
      <c r="BM268">
        <v>1</v>
      </c>
      <c r="BN268">
        <v>1</v>
      </c>
      <c r="BO268">
        <v>1</v>
      </c>
      <c r="BP268">
        <v>1</v>
      </c>
      <c r="BQ268">
        <v>1</v>
      </c>
      <c r="BR268">
        <v>1</v>
      </c>
      <c r="BS268">
        <v>0</v>
      </c>
      <c r="BT268">
        <v>1</v>
      </c>
      <c r="BU268">
        <v>0</v>
      </c>
      <c r="BV268">
        <v>0</v>
      </c>
      <c r="BW268">
        <v>1</v>
      </c>
      <c r="BX268">
        <v>1</v>
      </c>
      <c r="BY268">
        <v>0</v>
      </c>
      <c r="BZ268">
        <v>0</v>
      </c>
      <c r="CA268">
        <v>0</v>
      </c>
      <c r="CB268">
        <v>0</v>
      </c>
      <c r="CC268">
        <v>0</v>
      </c>
      <c r="CD268">
        <v>0</v>
      </c>
      <c r="CE268">
        <v>0</v>
      </c>
      <c r="CF268">
        <v>0</v>
      </c>
      <c r="CG268">
        <v>0</v>
      </c>
      <c r="CH268">
        <v>0</v>
      </c>
      <c r="CI268">
        <v>0</v>
      </c>
      <c r="CJ268">
        <v>1</v>
      </c>
      <c r="CK268">
        <v>1</v>
      </c>
      <c r="CL268">
        <v>1</v>
      </c>
      <c r="CM268">
        <v>0</v>
      </c>
      <c r="CN268">
        <v>0</v>
      </c>
      <c r="CO268">
        <v>0</v>
      </c>
      <c r="CP268">
        <v>0</v>
      </c>
      <c r="CQ268">
        <v>1</v>
      </c>
      <c r="CR268">
        <v>0</v>
      </c>
      <c r="CS268">
        <v>1</v>
      </c>
      <c r="CT268">
        <v>0</v>
      </c>
      <c r="CU268">
        <v>1</v>
      </c>
      <c r="CV268">
        <v>0</v>
      </c>
      <c r="CW268">
        <v>0</v>
      </c>
      <c r="CX268">
        <v>0</v>
      </c>
      <c r="CY268">
        <v>0</v>
      </c>
      <c r="CZ268">
        <v>0</v>
      </c>
      <c r="DA268">
        <v>0</v>
      </c>
      <c r="DB268">
        <v>0</v>
      </c>
      <c r="DC268">
        <v>1</v>
      </c>
      <c r="DD268">
        <v>1</v>
      </c>
      <c r="DE268">
        <v>1</v>
      </c>
      <c r="DF268">
        <v>1</v>
      </c>
      <c r="DG268">
        <v>1</v>
      </c>
      <c r="DH268">
        <v>1</v>
      </c>
      <c r="DI268">
        <v>1</v>
      </c>
      <c r="DJ268">
        <v>1</v>
      </c>
      <c r="DK268">
        <v>1</v>
      </c>
      <c r="DL268">
        <v>0</v>
      </c>
      <c r="DM268">
        <v>0</v>
      </c>
      <c r="DN268">
        <v>0</v>
      </c>
      <c r="DO268">
        <v>0</v>
      </c>
      <c r="DP268">
        <v>0</v>
      </c>
      <c r="DQ268">
        <v>1</v>
      </c>
      <c r="DR268">
        <v>0</v>
      </c>
      <c r="DS268">
        <v>0</v>
      </c>
      <c r="DT268">
        <v>1</v>
      </c>
      <c r="DU268">
        <v>0</v>
      </c>
      <c r="DV268">
        <v>0</v>
      </c>
      <c r="DW268">
        <v>0</v>
      </c>
      <c r="DX268">
        <v>0</v>
      </c>
      <c r="DY268">
        <v>1</v>
      </c>
      <c r="DZ268">
        <v>0</v>
      </c>
      <c r="EA268">
        <v>0</v>
      </c>
      <c r="EB268">
        <v>0</v>
      </c>
      <c r="EC268">
        <v>0</v>
      </c>
      <c r="ED268">
        <v>0</v>
      </c>
      <c r="EE268">
        <v>0</v>
      </c>
      <c r="EF268">
        <v>0</v>
      </c>
      <c r="EG268">
        <v>0</v>
      </c>
      <c r="EH268">
        <v>0</v>
      </c>
      <c r="EI268">
        <v>0</v>
      </c>
      <c r="EJ268">
        <v>0</v>
      </c>
      <c r="EK268">
        <v>0</v>
      </c>
      <c r="EL268">
        <v>0</v>
      </c>
      <c r="EM268">
        <v>0</v>
      </c>
      <c r="EN268">
        <v>0</v>
      </c>
      <c r="EO268">
        <v>0</v>
      </c>
      <c r="EP268">
        <v>1</v>
      </c>
      <c r="EQ268">
        <v>0</v>
      </c>
      <c r="ER268">
        <v>0</v>
      </c>
      <c r="ES268">
        <v>0</v>
      </c>
      <c r="ET268">
        <v>0</v>
      </c>
      <c r="EU268">
        <v>0</v>
      </c>
      <c r="EV268">
        <v>1</v>
      </c>
      <c r="EW268">
        <v>1</v>
      </c>
      <c r="EX268">
        <v>1</v>
      </c>
      <c r="EY268">
        <v>0</v>
      </c>
      <c r="EZ268">
        <v>0</v>
      </c>
      <c r="FA268">
        <v>0</v>
      </c>
      <c r="FB268">
        <v>0</v>
      </c>
      <c r="FC268">
        <v>1</v>
      </c>
      <c r="FD268">
        <v>1</v>
      </c>
      <c r="FE268">
        <v>1</v>
      </c>
      <c r="FF268">
        <v>0</v>
      </c>
      <c r="FG268">
        <v>0</v>
      </c>
      <c r="FH268">
        <v>0</v>
      </c>
      <c r="FI268">
        <v>1</v>
      </c>
      <c r="FJ268">
        <v>0</v>
      </c>
      <c r="FK268">
        <v>1</v>
      </c>
      <c r="FL268">
        <v>1</v>
      </c>
      <c r="FM268">
        <v>0</v>
      </c>
      <c r="FN268">
        <v>1</v>
      </c>
      <c r="FO268">
        <v>0</v>
      </c>
      <c r="FP268">
        <v>1</v>
      </c>
      <c r="FQ268">
        <v>1</v>
      </c>
      <c r="FR268">
        <v>0</v>
      </c>
      <c r="FS268">
        <v>0</v>
      </c>
      <c r="FT268">
        <v>0</v>
      </c>
      <c r="FU268">
        <v>1</v>
      </c>
      <c r="FV268">
        <v>1</v>
      </c>
      <c r="FW268">
        <v>1</v>
      </c>
      <c r="FX268">
        <v>1</v>
      </c>
      <c r="FY268">
        <v>1</v>
      </c>
      <c r="FZ268">
        <v>1</v>
      </c>
      <c r="GA268">
        <v>1</v>
      </c>
      <c r="GB268">
        <v>0</v>
      </c>
      <c r="GC268">
        <v>1</v>
      </c>
      <c r="GD268">
        <v>0</v>
      </c>
      <c r="GE268">
        <v>0</v>
      </c>
      <c r="GF268">
        <v>1</v>
      </c>
      <c r="GG268">
        <v>1</v>
      </c>
      <c r="GH268">
        <v>0</v>
      </c>
      <c r="GI268">
        <v>0</v>
      </c>
      <c r="GJ268">
        <v>0</v>
      </c>
      <c r="GK268">
        <v>0</v>
      </c>
      <c r="GL268">
        <v>0</v>
      </c>
      <c r="GM268">
        <v>0</v>
      </c>
      <c r="GN268">
        <v>0</v>
      </c>
      <c r="GO268">
        <v>0</v>
      </c>
      <c r="GP268">
        <v>0</v>
      </c>
      <c r="GQ268">
        <v>0</v>
      </c>
      <c r="GR268">
        <v>0</v>
      </c>
      <c r="GS268">
        <v>1</v>
      </c>
      <c r="GT268">
        <v>1</v>
      </c>
      <c r="GU268">
        <v>1</v>
      </c>
      <c r="GV268">
        <v>0</v>
      </c>
      <c r="GW268">
        <v>0</v>
      </c>
      <c r="GX268">
        <v>0</v>
      </c>
      <c r="GY268">
        <v>0</v>
      </c>
      <c r="GZ268">
        <v>1</v>
      </c>
      <c r="HA268">
        <v>0</v>
      </c>
      <c r="HB268">
        <v>1</v>
      </c>
      <c r="HC268">
        <v>0</v>
      </c>
      <c r="HD268">
        <v>1</v>
      </c>
      <c r="HE268">
        <v>0</v>
      </c>
      <c r="HF268">
        <v>0</v>
      </c>
      <c r="HG268">
        <v>0</v>
      </c>
      <c r="HH268">
        <v>0</v>
      </c>
      <c r="HI268">
        <v>0</v>
      </c>
      <c r="HJ268">
        <v>0</v>
      </c>
      <c r="HK268">
        <v>0</v>
      </c>
      <c r="HL268">
        <v>1</v>
      </c>
      <c r="HM268">
        <v>1</v>
      </c>
      <c r="HN268">
        <v>0</v>
      </c>
    </row>
    <row r="269" spans="1:222" x14ac:dyDescent="0.35">
      <c r="A269" t="s">
        <v>267</v>
      </c>
      <c r="B269" s="1">
        <v>43525</v>
      </c>
      <c r="C269" s="1">
        <v>43646</v>
      </c>
      <c r="D269">
        <v>2</v>
      </c>
      <c r="E269">
        <v>1</v>
      </c>
      <c r="F269">
        <v>1</v>
      </c>
      <c r="G269">
        <v>1</v>
      </c>
      <c r="H269">
        <v>1</v>
      </c>
      <c r="I269">
        <v>1</v>
      </c>
      <c r="J269">
        <v>1</v>
      </c>
      <c r="K269">
        <v>1</v>
      </c>
      <c r="L269">
        <v>1</v>
      </c>
      <c r="M269">
        <v>0</v>
      </c>
      <c r="N269">
        <v>0</v>
      </c>
      <c r="O269">
        <v>0</v>
      </c>
      <c r="P269">
        <v>0</v>
      </c>
      <c r="Q269">
        <v>0</v>
      </c>
      <c r="R269">
        <v>0</v>
      </c>
      <c r="S269">
        <v>1</v>
      </c>
      <c r="T269">
        <v>0</v>
      </c>
      <c r="U269">
        <v>1</v>
      </c>
      <c r="V269">
        <v>0</v>
      </c>
      <c r="W269">
        <v>0</v>
      </c>
      <c r="X269">
        <v>0</v>
      </c>
      <c r="Y269">
        <v>1</v>
      </c>
      <c r="Z269">
        <v>0</v>
      </c>
      <c r="AA269">
        <v>1</v>
      </c>
      <c r="AB269">
        <v>0</v>
      </c>
      <c r="AC269">
        <v>0</v>
      </c>
      <c r="AD269">
        <v>1</v>
      </c>
      <c r="AE269">
        <v>0</v>
      </c>
      <c r="AF269">
        <v>0</v>
      </c>
      <c r="AG269">
        <v>0</v>
      </c>
      <c r="AH269">
        <v>1</v>
      </c>
      <c r="AI269">
        <v>0</v>
      </c>
      <c r="AJ269">
        <v>0</v>
      </c>
      <c r="AK269">
        <v>0</v>
      </c>
      <c r="AL269">
        <v>0</v>
      </c>
      <c r="AM269">
        <v>0</v>
      </c>
      <c r="AN269">
        <v>0</v>
      </c>
      <c r="AO269">
        <v>0</v>
      </c>
      <c r="AP269">
        <v>0</v>
      </c>
      <c r="AQ269">
        <v>0</v>
      </c>
      <c r="AR269">
        <v>0</v>
      </c>
      <c r="AS269">
        <v>1</v>
      </c>
      <c r="AT269">
        <v>1</v>
      </c>
      <c r="AU269">
        <v>1</v>
      </c>
      <c r="AV269">
        <v>1</v>
      </c>
      <c r="AW269">
        <v>0</v>
      </c>
      <c r="AX269">
        <v>0</v>
      </c>
      <c r="AY269">
        <v>0</v>
      </c>
      <c r="AZ269">
        <v>1</v>
      </c>
      <c r="BA269">
        <v>0</v>
      </c>
      <c r="BB269">
        <v>1</v>
      </c>
      <c r="BC269">
        <v>1</v>
      </c>
      <c r="BD269">
        <v>0</v>
      </c>
      <c r="BE269">
        <v>1</v>
      </c>
      <c r="BF269">
        <v>0</v>
      </c>
      <c r="BG269">
        <v>1</v>
      </c>
      <c r="BH269">
        <v>1</v>
      </c>
      <c r="BI269">
        <v>0</v>
      </c>
      <c r="BJ269">
        <v>0</v>
      </c>
      <c r="BK269">
        <v>0</v>
      </c>
      <c r="BL269">
        <v>1</v>
      </c>
      <c r="BM269">
        <v>1</v>
      </c>
      <c r="BN269">
        <v>1</v>
      </c>
      <c r="BO269">
        <v>1</v>
      </c>
      <c r="BP269">
        <v>1</v>
      </c>
      <c r="BQ269">
        <v>1</v>
      </c>
      <c r="BR269">
        <v>1</v>
      </c>
      <c r="BS269">
        <v>0</v>
      </c>
      <c r="BT269">
        <v>1</v>
      </c>
      <c r="BU269">
        <v>0</v>
      </c>
      <c r="BV269">
        <v>0</v>
      </c>
      <c r="BW269">
        <v>1</v>
      </c>
      <c r="BX269">
        <v>1</v>
      </c>
      <c r="BY269">
        <v>0</v>
      </c>
      <c r="BZ269">
        <v>0</v>
      </c>
      <c r="CA269">
        <v>0</v>
      </c>
      <c r="CB269">
        <v>0</v>
      </c>
      <c r="CC269">
        <v>0</v>
      </c>
      <c r="CD269">
        <v>0</v>
      </c>
      <c r="CE269">
        <v>0</v>
      </c>
      <c r="CF269">
        <v>0</v>
      </c>
      <c r="CG269">
        <v>0</v>
      </c>
      <c r="CH269">
        <v>0</v>
      </c>
      <c r="CI269">
        <v>0</v>
      </c>
      <c r="CJ269">
        <v>1</v>
      </c>
      <c r="CK269">
        <v>1</v>
      </c>
      <c r="CL269">
        <v>1</v>
      </c>
      <c r="CM269">
        <v>0</v>
      </c>
      <c r="CN269">
        <v>0</v>
      </c>
      <c r="CO269">
        <v>0</v>
      </c>
      <c r="CP269">
        <v>0</v>
      </c>
      <c r="CQ269">
        <v>1</v>
      </c>
      <c r="CR269">
        <v>0</v>
      </c>
      <c r="CS269">
        <v>1</v>
      </c>
      <c r="CT269">
        <v>0</v>
      </c>
      <c r="CU269">
        <v>1</v>
      </c>
      <c r="CV269">
        <v>0</v>
      </c>
      <c r="CW269">
        <v>0</v>
      </c>
      <c r="CX269">
        <v>0</v>
      </c>
      <c r="CY269">
        <v>0</v>
      </c>
      <c r="CZ269">
        <v>0</v>
      </c>
      <c r="DA269">
        <v>0</v>
      </c>
      <c r="DB269">
        <v>0</v>
      </c>
      <c r="DC269">
        <v>1</v>
      </c>
      <c r="DD269">
        <v>1</v>
      </c>
      <c r="DE269">
        <v>1</v>
      </c>
      <c r="DF269">
        <v>1</v>
      </c>
      <c r="DG269">
        <v>1</v>
      </c>
      <c r="DH269">
        <v>1</v>
      </c>
      <c r="DI269">
        <v>1</v>
      </c>
      <c r="DJ269">
        <v>1</v>
      </c>
      <c r="DK269">
        <v>1</v>
      </c>
      <c r="DL269">
        <v>0</v>
      </c>
      <c r="DM269">
        <v>0</v>
      </c>
      <c r="DN269">
        <v>0</v>
      </c>
      <c r="DO269">
        <v>0</v>
      </c>
      <c r="DP269">
        <v>0</v>
      </c>
      <c r="DQ269">
        <v>1</v>
      </c>
      <c r="DR269">
        <v>0</v>
      </c>
      <c r="DS269">
        <v>0</v>
      </c>
      <c r="DT269">
        <v>1</v>
      </c>
      <c r="DU269">
        <v>0</v>
      </c>
      <c r="DV269">
        <v>0</v>
      </c>
      <c r="DW269">
        <v>0</v>
      </c>
      <c r="DX269">
        <v>0</v>
      </c>
      <c r="DY269">
        <v>1</v>
      </c>
      <c r="DZ269">
        <v>0</v>
      </c>
      <c r="EA269">
        <v>0</v>
      </c>
      <c r="EB269">
        <v>0</v>
      </c>
      <c r="EC269">
        <v>1</v>
      </c>
      <c r="ED269">
        <v>0</v>
      </c>
      <c r="EE269">
        <v>0</v>
      </c>
      <c r="EF269">
        <v>1</v>
      </c>
      <c r="EG269">
        <v>0</v>
      </c>
      <c r="EH269">
        <v>0</v>
      </c>
      <c r="EI269">
        <v>0</v>
      </c>
      <c r="EJ269">
        <v>0</v>
      </c>
      <c r="EK269">
        <v>0</v>
      </c>
      <c r="EL269">
        <v>1</v>
      </c>
      <c r="EM269">
        <v>0</v>
      </c>
      <c r="EN269">
        <v>0</v>
      </c>
      <c r="EO269">
        <v>0</v>
      </c>
      <c r="EP269">
        <v>0</v>
      </c>
      <c r="EQ269">
        <v>0</v>
      </c>
      <c r="ER269">
        <v>0</v>
      </c>
      <c r="ES269">
        <v>0</v>
      </c>
      <c r="ET269">
        <v>0</v>
      </c>
      <c r="EU269">
        <v>0</v>
      </c>
      <c r="EV269">
        <v>1</v>
      </c>
      <c r="EW269">
        <v>1</v>
      </c>
      <c r="EX269">
        <v>1</v>
      </c>
      <c r="EY269">
        <v>0</v>
      </c>
      <c r="EZ269">
        <v>0</v>
      </c>
      <c r="FA269">
        <v>0</v>
      </c>
      <c r="FB269">
        <v>0</v>
      </c>
      <c r="FC269">
        <v>1</v>
      </c>
      <c r="FD269">
        <v>1</v>
      </c>
      <c r="FE269">
        <v>1</v>
      </c>
      <c r="FF269">
        <v>0</v>
      </c>
      <c r="FG269">
        <v>0</v>
      </c>
      <c r="FH269">
        <v>0</v>
      </c>
      <c r="FI269">
        <v>1</v>
      </c>
      <c r="FJ269">
        <v>0</v>
      </c>
      <c r="FK269">
        <v>1</v>
      </c>
      <c r="FL269">
        <v>1</v>
      </c>
      <c r="FM269">
        <v>0</v>
      </c>
      <c r="FN269">
        <v>1</v>
      </c>
      <c r="FO269">
        <v>0</v>
      </c>
      <c r="FP269">
        <v>1</v>
      </c>
      <c r="FQ269">
        <v>1</v>
      </c>
      <c r="FR269">
        <v>0</v>
      </c>
      <c r="FS269">
        <v>0</v>
      </c>
      <c r="FT269">
        <v>0</v>
      </c>
      <c r="FU269">
        <v>1</v>
      </c>
      <c r="FV269">
        <v>1</v>
      </c>
      <c r="FW269">
        <v>1</v>
      </c>
      <c r="FX269">
        <v>1</v>
      </c>
      <c r="FY269">
        <v>1</v>
      </c>
      <c r="FZ269">
        <v>1</v>
      </c>
      <c r="GA269">
        <v>1</v>
      </c>
      <c r="GB269">
        <v>0</v>
      </c>
      <c r="GC269">
        <v>1</v>
      </c>
      <c r="GD269">
        <v>0</v>
      </c>
      <c r="GE269">
        <v>0</v>
      </c>
      <c r="GF269">
        <v>1</v>
      </c>
      <c r="GG269">
        <v>1</v>
      </c>
      <c r="GH269">
        <v>0</v>
      </c>
      <c r="GI269">
        <v>0</v>
      </c>
      <c r="GJ269">
        <v>0</v>
      </c>
      <c r="GK269">
        <v>0</v>
      </c>
      <c r="GL269">
        <v>0</v>
      </c>
      <c r="GM269">
        <v>0</v>
      </c>
      <c r="GN269">
        <v>0</v>
      </c>
      <c r="GO269">
        <v>0</v>
      </c>
      <c r="GP269">
        <v>0</v>
      </c>
      <c r="GQ269">
        <v>0</v>
      </c>
      <c r="GR269">
        <v>0</v>
      </c>
      <c r="GS269">
        <v>1</v>
      </c>
      <c r="GT269">
        <v>1</v>
      </c>
      <c r="GU269">
        <v>1</v>
      </c>
      <c r="GV269">
        <v>0</v>
      </c>
      <c r="GW269">
        <v>0</v>
      </c>
      <c r="GX269">
        <v>0</v>
      </c>
      <c r="GY269">
        <v>0</v>
      </c>
      <c r="GZ269">
        <v>1</v>
      </c>
      <c r="HA269">
        <v>0</v>
      </c>
      <c r="HB269">
        <v>1</v>
      </c>
      <c r="HC269">
        <v>0</v>
      </c>
      <c r="HD269">
        <v>1</v>
      </c>
      <c r="HE269">
        <v>0</v>
      </c>
      <c r="HF269">
        <v>0</v>
      </c>
      <c r="HG269">
        <v>0</v>
      </c>
      <c r="HH269">
        <v>0</v>
      </c>
      <c r="HI269">
        <v>0</v>
      </c>
      <c r="HJ269">
        <v>0</v>
      </c>
      <c r="HK269">
        <v>0</v>
      </c>
      <c r="HL269">
        <v>1</v>
      </c>
      <c r="HM269">
        <v>1</v>
      </c>
      <c r="HN269">
        <v>0</v>
      </c>
    </row>
    <row r="270" spans="1:222" x14ac:dyDescent="0.35">
      <c r="A270" t="s">
        <v>267</v>
      </c>
      <c r="B270" s="1">
        <v>43647</v>
      </c>
      <c r="C270" s="1">
        <v>43830</v>
      </c>
      <c r="D270">
        <v>2</v>
      </c>
      <c r="E270">
        <v>1</v>
      </c>
      <c r="F270">
        <v>1</v>
      </c>
      <c r="G270">
        <v>1</v>
      </c>
      <c r="H270">
        <v>1</v>
      </c>
      <c r="I270">
        <v>1</v>
      </c>
      <c r="J270">
        <v>1</v>
      </c>
      <c r="K270">
        <v>1</v>
      </c>
      <c r="L270">
        <v>1</v>
      </c>
      <c r="M270">
        <v>0</v>
      </c>
      <c r="N270">
        <v>0</v>
      </c>
      <c r="O270">
        <v>0</v>
      </c>
      <c r="P270">
        <v>0</v>
      </c>
      <c r="Q270">
        <v>0</v>
      </c>
      <c r="R270">
        <v>0</v>
      </c>
      <c r="S270">
        <v>1</v>
      </c>
      <c r="T270">
        <v>0</v>
      </c>
      <c r="U270">
        <v>1</v>
      </c>
      <c r="V270">
        <v>0</v>
      </c>
      <c r="W270">
        <v>0</v>
      </c>
      <c r="X270">
        <v>0</v>
      </c>
      <c r="Y270">
        <v>1</v>
      </c>
      <c r="Z270">
        <v>0</v>
      </c>
      <c r="AA270">
        <v>1</v>
      </c>
      <c r="AB270">
        <v>0</v>
      </c>
      <c r="AC270">
        <v>0</v>
      </c>
      <c r="AD270">
        <v>1</v>
      </c>
      <c r="AE270">
        <v>0</v>
      </c>
      <c r="AF270">
        <v>0</v>
      </c>
      <c r="AG270">
        <v>0</v>
      </c>
      <c r="AH270">
        <v>1</v>
      </c>
      <c r="AI270">
        <v>0</v>
      </c>
      <c r="AJ270">
        <v>0</v>
      </c>
      <c r="AK270">
        <v>0</v>
      </c>
      <c r="AL270">
        <v>0</v>
      </c>
      <c r="AM270">
        <v>0</v>
      </c>
      <c r="AN270">
        <v>0</v>
      </c>
      <c r="AO270">
        <v>0</v>
      </c>
      <c r="AP270">
        <v>0</v>
      </c>
      <c r="AQ270">
        <v>0</v>
      </c>
      <c r="AR270">
        <v>0</v>
      </c>
      <c r="AS270">
        <v>1</v>
      </c>
      <c r="AT270">
        <v>1</v>
      </c>
      <c r="AU270">
        <v>1</v>
      </c>
      <c r="AV270">
        <v>1</v>
      </c>
      <c r="AW270">
        <v>0</v>
      </c>
      <c r="AX270">
        <v>1</v>
      </c>
      <c r="AY270">
        <v>0</v>
      </c>
      <c r="AZ270">
        <v>1</v>
      </c>
      <c r="BA270">
        <v>0</v>
      </c>
      <c r="BB270">
        <v>1</v>
      </c>
      <c r="BC270">
        <v>1</v>
      </c>
      <c r="BD270">
        <v>0</v>
      </c>
      <c r="BE270">
        <v>1</v>
      </c>
      <c r="BF270">
        <v>0</v>
      </c>
      <c r="BG270">
        <v>1</v>
      </c>
      <c r="BH270">
        <v>1</v>
      </c>
      <c r="BI270">
        <v>0</v>
      </c>
      <c r="BJ270">
        <v>0</v>
      </c>
      <c r="BK270">
        <v>0</v>
      </c>
      <c r="BL270">
        <v>1</v>
      </c>
      <c r="BM270">
        <v>1</v>
      </c>
      <c r="BN270">
        <v>1</v>
      </c>
      <c r="BO270">
        <v>1</v>
      </c>
      <c r="BP270">
        <v>1</v>
      </c>
      <c r="BQ270">
        <v>1</v>
      </c>
      <c r="BR270">
        <v>1</v>
      </c>
      <c r="BS270">
        <v>0</v>
      </c>
      <c r="BT270">
        <v>1</v>
      </c>
      <c r="BU270">
        <v>0</v>
      </c>
      <c r="BV270">
        <v>0</v>
      </c>
      <c r="BW270">
        <v>1</v>
      </c>
      <c r="BX270">
        <v>1</v>
      </c>
      <c r="BY270">
        <v>0</v>
      </c>
      <c r="BZ270">
        <v>0</v>
      </c>
      <c r="CA270">
        <v>0</v>
      </c>
      <c r="CB270">
        <v>0</v>
      </c>
      <c r="CC270">
        <v>0</v>
      </c>
      <c r="CD270">
        <v>0</v>
      </c>
      <c r="CE270">
        <v>0</v>
      </c>
      <c r="CF270">
        <v>0</v>
      </c>
      <c r="CG270">
        <v>0</v>
      </c>
      <c r="CH270">
        <v>0</v>
      </c>
      <c r="CI270">
        <v>0</v>
      </c>
      <c r="CJ270">
        <v>1</v>
      </c>
      <c r="CK270">
        <v>1</v>
      </c>
      <c r="CL270">
        <v>1</v>
      </c>
      <c r="CM270">
        <v>0</v>
      </c>
      <c r="CN270">
        <v>0</v>
      </c>
      <c r="CO270">
        <v>0</v>
      </c>
      <c r="CP270">
        <v>0</v>
      </c>
      <c r="CQ270">
        <v>1</v>
      </c>
      <c r="CR270">
        <v>0</v>
      </c>
      <c r="CS270">
        <v>1</v>
      </c>
      <c r="CT270">
        <v>0</v>
      </c>
      <c r="CU270">
        <v>1</v>
      </c>
      <c r="CV270">
        <v>0</v>
      </c>
      <c r="CW270">
        <v>0</v>
      </c>
      <c r="CX270">
        <v>0</v>
      </c>
      <c r="CY270">
        <v>0</v>
      </c>
      <c r="CZ270">
        <v>0</v>
      </c>
      <c r="DA270">
        <v>0</v>
      </c>
      <c r="DB270">
        <v>0</v>
      </c>
      <c r="DC270">
        <v>1</v>
      </c>
      <c r="DD270">
        <v>1</v>
      </c>
      <c r="DE270">
        <v>1</v>
      </c>
      <c r="DF270">
        <v>1</v>
      </c>
      <c r="DG270">
        <v>1</v>
      </c>
      <c r="DH270">
        <v>1</v>
      </c>
      <c r="DI270">
        <v>1</v>
      </c>
      <c r="DJ270">
        <v>1</v>
      </c>
      <c r="DK270">
        <v>1</v>
      </c>
      <c r="DL270">
        <v>0</v>
      </c>
      <c r="DM270">
        <v>0</v>
      </c>
      <c r="DN270">
        <v>0</v>
      </c>
      <c r="DO270">
        <v>0</v>
      </c>
      <c r="DP270">
        <v>0</v>
      </c>
      <c r="DQ270">
        <v>1</v>
      </c>
      <c r="DR270">
        <v>0</v>
      </c>
      <c r="DS270">
        <v>0</v>
      </c>
      <c r="DT270">
        <v>1</v>
      </c>
      <c r="DU270">
        <v>0</v>
      </c>
      <c r="DV270">
        <v>0</v>
      </c>
      <c r="DW270">
        <v>0</v>
      </c>
      <c r="DX270">
        <v>0</v>
      </c>
      <c r="DY270">
        <v>1</v>
      </c>
      <c r="DZ270">
        <v>0</v>
      </c>
      <c r="EA270">
        <v>0</v>
      </c>
      <c r="EB270">
        <v>0</v>
      </c>
      <c r="EC270">
        <v>1</v>
      </c>
      <c r="ED270">
        <v>0</v>
      </c>
      <c r="EE270">
        <v>0</v>
      </c>
      <c r="EF270">
        <v>1</v>
      </c>
      <c r="EG270">
        <v>0</v>
      </c>
      <c r="EH270">
        <v>0</v>
      </c>
      <c r="EI270">
        <v>0</v>
      </c>
      <c r="EJ270">
        <v>0</v>
      </c>
      <c r="EK270">
        <v>0</v>
      </c>
      <c r="EL270">
        <v>1</v>
      </c>
      <c r="EM270">
        <v>0</v>
      </c>
      <c r="EN270">
        <v>0</v>
      </c>
      <c r="EO270">
        <v>0</v>
      </c>
      <c r="EP270">
        <v>0</v>
      </c>
      <c r="EQ270">
        <v>0</v>
      </c>
      <c r="ER270">
        <v>0</v>
      </c>
      <c r="ES270">
        <v>0</v>
      </c>
      <c r="ET270">
        <v>0</v>
      </c>
      <c r="EU270">
        <v>0</v>
      </c>
      <c r="EV270">
        <v>1</v>
      </c>
      <c r="EW270">
        <v>1</v>
      </c>
      <c r="EX270">
        <v>1</v>
      </c>
      <c r="EY270">
        <v>0</v>
      </c>
      <c r="EZ270">
        <v>0</v>
      </c>
      <c r="FA270">
        <v>0</v>
      </c>
      <c r="FB270">
        <v>0</v>
      </c>
      <c r="FC270">
        <v>1</v>
      </c>
      <c r="FD270">
        <v>1</v>
      </c>
      <c r="FE270">
        <v>1</v>
      </c>
      <c r="FF270">
        <v>0</v>
      </c>
      <c r="FG270">
        <v>1</v>
      </c>
      <c r="FH270">
        <v>0</v>
      </c>
      <c r="FI270">
        <v>1</v>
      </c>
      <c r="FJ270">
        <v>0</v>
      </c>
      <c r="FK270">
        <v>1</v>
      </c>
      <c r="FL270">
        <v>1</v>
      </c>
      <c r="FM270">
        <v>0</v>
      </c>
      <c r="FN270">
        <v>1</v>
      </c>
      <c r="FO270">
        <v>0</v>
      </c>
      <c r="FP270">
        <v>1</v>
      </c>
      <c r="FQ270">
        <v>1</v>
      </c>
      <c r="FR270">
        <v>0</v>
      </c>
      <c r="FS270">
        <v>0</v>
      </c>
      <c r="FT270">
        <v>0</v>
      </c>
      <c r="FU270">
        <v>1</v>
      </c>
      <c r="FV270">
        <v>1</v>
      </c>
      <c r="FW270">
        <v>1</v>
      </c>
      <c r="FX270">
        <v>1</v>
      </c>
      <c r="FY270">
        <v>1</v>
      </c>
      <c r="FZ270">
        <v>1</v>
      </c>
      <c r="GA270">
        <v>1</v>
      </c>
      <c r="GB270">
        <v>0</v>
      </c>
      <c r="GC270">
        <v>1</v>
      </c>
      <c r="GD270">
        <v>0</v>
      </c>
      <c r="GE270">
        <v>0</v>
      </c>
      <c r="GF270">
        <v>1</v>
      </c>
      <c r="GG270">
        <v>1</v>
      </c>
      <c r="GH270">
        <v>0</v>
      </c>
      <c r="GI270">
        <v>0</v>
      </c>
      <c r="GJ270">
        <v>0</v>
      </c>
      <c r="GK270">
        <v>0</v>
      </c>
      <c r="GL270">
        <v>0</v>
      </c>
      <c r="GM270">
        <v>0</v>
      </c>
      <c r="GN270">
        <v>0</v>
      </c>
      <c r="GO270">
        <v>0</v>
      </c>
      <c r="GP270">
        <v>0</v>
      </c>
      <c r="GQ270">
        <v>0</v>
      </c>
      <c r="GR270">
        <v>0</v>
      </c>
      <c r="GS270">
        <v>1</v>
      </c>
      <c r="GT270">
        <v>1</v>
      </c>
      <c r="GU270">
        <v>1</v>
      </c>
      <c r="GV270">
        <v>0</v>
      </c>
      <c r="GW270">
        <v>0</v>
      </c>
      <c r="GX270">
        <v>0</v>
      </c>
      <c r="GY270">
        <v>0</v>
      </c>
      <c r="GZ270">
        <v>1</v>
      </c>
      <c r="HA270">
        <v>0</v>
      </c>
      <c r="HB270">
        <v>1</v>
      </c>
      <c r="HC270">
        <v>0</v>
      </c>
      <c r="HD270">
        <v>1</v>
      </c>
      <c r="HE270">
        <v>0</v>
      </c>
      <c r="HF270">
        <v>0</v>
      </c>
      <c r="HG270">
        <v>0</v>
      </c>
      <c r="HH270">
        <v>0</v>
      </c>
      <c r="HI270">
        <v>0</v>
      </c>
      <c r="HJ270">
        <v>0</v>
      </c>
      <c r="HK270">
        <v>0</v>
      </c>
      <c r="HL270">
        <v>1</v>
      </c>
      <c r="HM270">
        <v>1</v>
      </c>
      <c r="HN270">
        <v>0</v>
      </c>
    </row>
    <row r="271" spans="1:222" x14ac:dyDescent="0.35">
      <c r="A271" t="s">
        <v>268</v>
      </c>
      <c r="B271" s="1">
        <v>41640</v>
      </c>
      <c r="C271" s="1">
        <v>43319</v>
      </c>
      <c r="D271">
        <v>3</v>
      </c>
      <c r="E271" t="s">
        <v>222</v>
      </c>
      <c r="F271" t="s">
        <v>222</v>
      </c>
      <c r="G271" t="s">
        <v>222</v>
      </c>
      <c r="H271" t="s">
        <v>222</v>
      </c>
      <c r="I271" t="s">
        <v>222</v>
      </c>
      <c r="J271" t="s">
        <v>222</v>
      </c>
      <c r="K271" t="s">
        <v>222</v>
      </c>
      <c r="L271" t="s">
        <v>222</v>
      </c>
      <c r="M271" t="s">
        <v>222</v>
      </c>
      <c r="N271" t="s">
        <v>222</v>
      </c>
      <c r="O271" t="s">
        <v>222</v>
      </c>
      <c r="P271" t="s">
        <v>222</v>
      </c>
      <c r="Q271" t="s">
        <v>222</v>
      </c>
      <c r="R271" t="s">
        <v>222</v>
      </c>
      <c r="S271" t="s">
        <v>222</v>
      </c>
      <c r="T271" t="s">
        <v>222</v>
      </c>
      <c r="U271" t="s">
        <v>222</v>
      </c>
      <c r="V271" t="s">
        <v>222</v>
      </c>
      <c r="W271" t="s">
        <v>222</v>
      </c>
      <c r="X271" t="s">
        <v>222</v>
      </c>
      <c r="Y271" t="s">
        <v>222</v>
      </c>
      <c r="Z271" t="s">
        <v>222</v>
      </c>
      <c r="AA271" t="s">
        <v>222</v>
      </c>
      <c r="AB271" t="s">
        <v>222</v>
      </c>
      <c r="AC271" t="s">
        <v>222</v>
      </c>
      <c r="AD271" t="s">
        <v>222</v>
      </c>
      <c r="AE271" t="s">
        <v>222</v>
      </c>
      <c r="AF271" t="s">
        <v>222</v>
      </c>
      <c r="AG271" t="s">
        <v>222</v>
      </c>
      <c r="AH271" t="s">
        <v>222</v>
      </c>
      <c r="AI271" t="s">
        <v>222</v>
      </c>
      <c r="AJ271" t="s">
        <v>222</v>
      </c>
      <c r="AK271" t="s">
        <v>222</v>
      </c>
      <c r="AL271" t="s">
        <v>222</v>
      </c>
      <c r="AM271" t="s">
        <v>222</v>
      </c>
      <c r="AN271" t="s">
        <v>222</v>
      </c>
      <c r="AO271" t="s">
        <v>222</v>
      </c>
      <c r="AP271" t="s">
        <v>222</v>
      </c>
      <c r="AQ271" t="s">
        <v>222</v>
      </c>
      <c r="AR271" t="s">
        <v>222</v>
      </c>
      <c r="AS271" t="s">
        <v>222</v>
      </c>
      <c r="AT271" t="s">
        <v>222</v>
      </c>
      <c r="AU271" t="s">
        <v>222</v>
      </c>
      <c r="AV271" t="s">
        <v>222</v>
      </c>
      <c r="AW271" t="s">
        <v>222</v>
      </c>
      <c r="AX271" t="s">
        <v>222</v>
      </c>
      <c r="AY271" t="s">
        <v>222</v>
      </c>
      <c r="AZ271" t="s">
        <v>222</v>
      </c>
      <c r="BA271" t="s">
        <v>222</v>
      </c>
      <c r="BB271" t="s">
        <v>222</v>
      </c>
      <c r="BC271" t="s">
        <v>222</v>
      </c>
      <c r="BD271" t="s">
        <v>222</v>
      </c>
      <c r="BE271" t="s">
        <v>222</v>
      </c>
      <c r="BF271" t="s">
        <v>222</v>
      </c>
      <c r="BG271" t="s">
        <v>222</v>
      </c>
      <c r="BH271" t="s">
        <v>222</v>
      </c>
      <c r="BI271" t="s">
        <v>222</v>
      </c>
      <c r="BJ271" t="s">
        <v>222</v>
      </c>
      <c r="BK271" t="s">
        <v>222</v>
      </c>
      <c r="BL271" t="s">
        <v>222</v>
      </c>
      <c r="BM271" t="s">
        <v>222</v>
      </c>
      <c r="BN271" t="s">
        <v>222</v>
      </c>
      <c r="BO271" t="s">
        <v>222</v>
      </c>
      <c r="BP271" t="s">
        <v>222</v>
      </c>
      <c r="BQ271" t="s">
        <v>222</v>
      </c>
      <c r="BR271" t="s">
        <v>222</v>
      </c>
      <c r="BS271" t="s">
        <v>222</v>
      </c>
      <c r="BT271" t="s">
        <v>222</v>
      </c>
      <c r="BU271" t="s">
        <v>222</v>
      </c>
      <c r="BV271" t="s">
        <v>222</v>
      </c>
      <c r="BW271" t="s">
        <v>222</v>
      </c>
      <c r="BX271" t="s">
        <v>222</v>
      </c>
      <c r="BY271" t="s">
        <v>222</v>
      </c>
      <c r="BZ271" t="s">
        <v>222</v>
      </c>
      <c r="CA271" t="s">
        <v>222</v>
      </c>
      <c r="CB271" t="s">
        <v>222</v>
      </c>
      <c r="CC271" t="s">
        <v>222</v>
      </c>
      <c r="CD271" t="s">
        <v>222</v>
      </c>
      <c r="CE271" t="s">
        <v>222</v>
      </c>
      <c r="CF271" t="s">
        <v>222</v>
      </c>
      <c r="CG271" t="s">
        <v>222</v>
      </c>
      <c r="CH271" t="s">
        <v>222</v>
      </c>
      <c r="CI271" t="s">
        <v>222</v>
      </c>
      <c r="CJ271" t="s">
        <v>222</v>
      </c>
      <c r="CK271" t="s">
        <v>222</v>
      </c>
      <c r="CL271" t="s">
        <v>222</v>
      </c>
      <c r="CM271" t="s">
        <v>222</v>
      </c>
      <c r="CN271" t="s">
        <v>222</v>
      </c>
      <c r="CO271" t="s">
        <v>222</v>
      </c>
      <c r="CP271" t="s">
        <v>222</v>
      </c>
      <c r="CQ271" t="s">
        <v>222</v>
      </c>
      <c r="CR271" t="s">
        <v>222</v>
      </c>
      <c r="CS271" t="s">
        <v>222</v>
      </c>
      <c r="CT271" t="s">
        <v>222</v>
      </c>
      <c r="CU271" t="s">
        <v>222</v>
      </c>
      <c r="CV271" t="s">
        <v>222</v>
      </c>
      <c r="CW271" t="s">
        <v>222</v>
      </c>
      <c r="CX271" t="s">
        <v>222</v>
      </c>
      <c r="CY271" t="s">
        <v>222</v>
      </c>
      <c r="CZ271" t="s">
        <v>222</v>
      </c>
      <c r="DA271" t="s">
        <v>222</v>
      </c>
      <c r="DB271" t="s">
        <v>222</v>
      </c>
      <c r="DC271" t="s">
        <v>222</v>
      </c>
      <c r="DD271" t="s">
        <v>222</v>
      </c>
      <c r="DE271" t="s">
        <v>222</v>
      </c>
      <c r="DF271" t="s">
        <v>222</v>
      </c>
      <c r="DG271" t="s">
        <v>222</v>
      </c>
      <c r="DH271" t="s">
        <v>222</v>
      </c>
      <c r="DI271" t="s">
        <v>222</v>
      </c>
      <c r="DJ271" t="s">
        <v>222</v>
      </c>
      <c r="DK271" t="s">
        <v>222</v>
      </c>
      <c r="DL271" t="s">
        <v>222</v>
      </c>
      <c r="DM271" t="s">
        <v>222</v>
      </c>
      <c r="DN271" t="s">
        <v>222</v>
      </c>
      <c r="DO271" t="s">
        <v>222</v>
      </c>
      <c r="DP271" t="s">
        <v>222</v>
      </c>
      <c r="DQ271" t="s">
        <v>222</v>
      </c>
      <c r="DR271" t="s">
        <v>222</v>
      </c>
      <c r="DS271" t="s">
        <v>222</v>
      </c>
      <c r="DT271" t="s">
        <v>222</v>
      </c>
      <c r="DU271" t="s">
        <v>222</v>
      </c>
      <c r="DV271" t="s">
        <v>222</v>
      </c>
      <c r="DW271" t="s">
        <v>222</v>
      </c>
      <c r="DX271" t="s">
        <v>222</v>
      </c>
      <c r="DY271" t="s">
        <v>222</v>
      </c>
      <c r="DZ271" t="s">
        <v>222</v>
      </c>
      <c r="EA271" t="s">
        <v>222</v>
      </c>
      <c r="EB271" t="s">
        <v>222</v>
      </c>
      <c r="EC271" t="s">
        <v>222</v>
      </c>
      <c r="ED271" t="s">
        <v>222</v>
      </c>
      <c r="EE271" t="s">
        <v>222</v>
      </c>
      <c r="EF271" t="s">
        <v>222</v>
      </c>
      <c r="EG271" t="s">
        <v>222</v>
      </c>
      <c r="EH271" t="s">
        <v>222</v>
      </c>
      <c r="EI271" t="s">
        <v>222</v>
      </c>
      <c r="EJ271" t="s">
        <v>222</v>
      </c>
      <c r="EK271" t="s">
        <v>222</v>
      </c>
      <c r="EL271" t="s">
        <v>222</v>
      </c>
      <c r="EM271" t="s">
        <v>222</v>
      </c>
      <c r="EN271" t="s">
        <v>222</v>
      </c>
      <c r="EO271" t="s">
        <v>222</v>
      </c>
      <c r="EP271" t="s">
        <v>222</v>
      </c>
      <c r="EQ271" t="s">
        <v>222</v>
      </c>
      <c r="ER271" t="s">
        <v>222</v>
      </c>
      <c r="ES271" t="s">
        <v>222</v>
      </c>
      <c r="ET271" t="s">
        <v>222</v>
      </c>
      <c r="EU271" t="s">
        <v>222</v>
      </c>
      <c r="EV271" t="s">
        <v>222</v>
      </c>
      <c r="EW271" t="s">
        <v>222</v>
      </c>
      <c r="EX271" t="s">
        <v>222</v>
      </c>
      <c r="EY271" t="s">
        <v>222</v>
      </c>
      <c r="EZ271" t="s">
        <v>222</v>
      </c>
      <c r="FA271" t="s">
        <v>222</v>
      </c>
      <c r="FB271" t="s">
        <v>222</v>
      </c>
      <c r="FC271" t="s">
        <v>222</v>
      </c>
      <c r="FD271" t="s">
        <v>222</v>
      </c>
      <c r="FE271" t="s">
        <v>222</v>
      </c>
      <c r="FF271" t="s">
        <v>222</v>
      </c>
      <c r="FG271" t="s">
        <v>222</v>
      </c>
      <c r="FH271" t="s">
        <v>222</v>
      </c>
      <c r="FI271" t="s">
        <v>222</v>
      </c>
      <c r="FJ271" t="s">
        <v>222</v>
      </c>
      <c r="FK271" t="s">
        <v>222</v>
      </c>
      <c r="FL271" t="s">
        <v>222</v>
      </c>
      <c r="FM271" t="s">
        <v>222</v>
      </c>
      <c r="FN271" t="s">
        <v>222</v>
      </c>
      <c r="FO271" t="s">
        <v>222</v>
      </c>
      <c r="FP271" t="s">
        <v>222</v>
      </c>
      <c r="FQ271" t="s">
        <v>222</v>
      </c>
      <c r="FR271" t="s">
        <v>222</v>
      </c>
      <c r="FS271" t="s">
        <v>222</v>
      </c>
      <c r="FT271" t="s">
        <v>222</v>
      </c>
      <c r="FU271" t="s">
        <v>222</v>
      </c>
      <c r="FV271" t="s">
        <v>222</v>
      </c>
      <c r="FW271" t="s">
        <v>222</v>
      </c>
      <c r="FX271" t="s">
        <v>222</v>
      </c>
      <c r="FY271" t="s">
        <v>222</v>
      </c>
      <c r="FZ271" t="s">
        <v>222</v>
      </c>
      <c r="GA271" t="s">
        <v>222</v>
      </c>
      <c r="GB271" t="s">
        <v>222</v>
      </c>
      <c r="GC271" t="s">
        <v>222</v>
      </c>
      <c r="GD271" t="s">
        <v>222</v>
      </c>
      <c r="GE271" t="s">
        <v>222</v>
      </c>
      <c r="GF271" t="s">
        <v>222</v>
      </c>
      <c r="GG271" t="s">
        <v>222</v>
      </c>
      <c r="GH271" t="s">
        <v>222</v>
      </c>
      <c r="GI271" t="s">
        <v>222</v>
      </c>
      <c r="GJ271" t="s">
        <v>222</v>
      </c>
      <c r="GK271" t="s">
        <v>222</v>
      </c>
      <c r="GL271" t="s">
        <v>222</v>
      </c>
      <c r="GM271" t="s">
        <v>222</v>
      </c>
      <c r="GN271" t="s">
        <v>222</v>
      </c>
      <c r="GO271" t="s">
        <v>222</v>
      </c>
      <c r="GP271" t="s">
        <v>222</v>
      </c>
      <c r="GQ271" t="s">
        <v>222</v>
      </c>
      <c r="GR271" t="s">
        <v>222</v>
      </c>
      <c r="GS271" t="s">
        <v>222</v>
      </c>
      <c r="GT271" t="s">
        <v>222</v>
      </c>
      <c r="GU271" t="s">
        <v>222</v>
      </c>
      <c r="GV271" t="s">
        <v>222</v>
      </c>
      <c r="GW271" t="s">
        <v>222</v>
      </c>
      <c r="GX271" t="s">
        <v>222</v>
      </c>
      <c r="GY271" t="s">
        <v>222</v>
      </c>
      <c r="GZ271" t="s">
        <v>222</v>
      </c>
      <c r="HA271" t="s">
        <v>222</v>
      </c>
      <c r="HB271" t="s">
        <v>222</v>
      </c>
      <c r="HC271" t="s">
        <v>222</v>
      </c>
      <c r="HD271" t="s">
        <v>222</v>
      </c>
      <c r="HE271" t="s">
        <v>222</v>
      </c>
      <c r="HF271" t="s">
        <v>222</v>
      </c>
      <c r="HG271" t="s">
        <v>222</v>
      </c>
      <c r="HH271" t="s">
        <v>222</v>
      </c>
      <c r="HI271" t="s">
        <v>222</v>
      </c>
      <c r="HJ271" t="s">
        <v>222</v>
      </c>
      <c r="HK271" t="s">
        <v>222</v>
      </c>
      <c r="HL271" t="s">
        <v>222</v>
      </c>
      <c r="HM271" t="s">
        <v>222</v>
      </c>
      <c r="HN271" t="s">
        <v>222</v>
      </c>
    </row>
    <row r="272" spans="1:222" x14ac:dyDescent="0.35">
      <c r="A272" t="s">
        <v>268</v>
      </c>
      <c r="B272" s="1">
        <v>43320</v>
      </c>
      <c r="C272" s="1">
        <v>43529</v>
      </c>
      <c r="D272">
        <v>2</v>
      </c>
      <c r="E272">
        <v>1</v>
      </c>
      <c r="F272">
        <v>1</v>
      </c>
      <c r="G272">
        <v>1</v>
      </c>
      <c r="H272">
        <v>0</v>
      </c>
      <c r="I272">
        <v>0</v>
      </c>
      <c r="J272">
        <v>1</v>
      </c>
      <c r="K272">
        <v>0</v>
      </c>
      <c r="L272">
        <v>1</v>
      </c>
      <c r="M272">
        <v>0</v>
      </c>
      <c r="N272">
        <v>0</v>
      </c>
      <c r="O272">
        <v>0</v>
      </c>
      <c r="P272">
        <v>0</v>
      </c>
      <c r="Q272">
        <v>0</v>
      </c>
      <c r="R272">
        <v>0</v>
      </c>
      <c r="S272">
        <v>1</v>
      </c>
      <c r="T272">
        <v>0</v>
      </c>
      <c r="U272">
        <v>1</v>
      </c>
      <c r="V272">
        <v>0</v>
      </c>
      <c r="W272">
        <v>0</v>
      </c>
      <c r="X272">
        <v>0</v>
      </c>
      <c r="Y272">
        <v>0</v>
      </c>
      <c r="Z272">
        <v>1</v>
      </c>
      <c r="AA272">
        <v>1</v>
      </c>
      <c r="AB272">
        <v>1</v>
      </c>
      <c r="AC272">
        <v>1</v>
      </c>
      <c r="AD272">
        <v>1</v>
      </c>
      <c r="AE272">
        <v>0</v>
      </c>
      <c r="AF272">
        <v>0</v>
      </c>
      <c r="AG272">
        <v>1</v>
      </c>
      <c r="AH272">
        <v>0</v>
      </c>
      <c r="AI272">
        <v>0</v>
      </c>
      <c r="AJ272">
        <v>0</v>
      </c>
      <c r="AK272">
        <v>0</v>
      </c>
      <c r="AL272">
        <v>0</v>
      </c>
      <c r="AM272">
        <v>0</v>
      </c>
      <c r="AN272">
        <v>0</v>
      </c>
      <c r="AO272">
        <v>0</v>
      </c>
      <c r="AP272">
        <v>1</v>
      </c>
      <c r="AQ272">
        <v>1</v>
      </c>
      <c r="AR272">
        <v>0</v>
      </c>
      <c r="AS272">
        <v>0</v>
      </c>
      <c r="AT272">
        <v>1</v>
      </c>
      <c r="AU272">
        <v>0</v>
      </c>
      <c r="AV272">
        <v>0</v>
      </c>
      <c r="AW272">
        <v>0</v>
      </c>
      <c r="AX272">
        <v>0</v>
      </c>
      <c r="AY272">
        <v>0</v>
      </c>
      <c r="AZ272">
        <v>0</v>
      </c>
      <c r="BA272">
        <v>0</v>
      </c>
      <c r="BB272">
        <v>1</v>
      </c>
      <c r="BC272">
        <v>1</v>
      </c>
      <c r="BD272">
        <v>0</v>
      </c>
      <c r="BE272">
        <v>1</v>
      </c>
      <c r="BF272">
        <v>1</v>
      </c>
      <c r="BG272">
        <v>1</v>
      </c>
      <c r="BH272">
        <v>1</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1</v>
      </c>
      <c r="CD272">
        <v>0</v>
      </c>
      <c r="CE272">
        <v>1</v>
      </c>
      <c r="CF272">
        <v>0</v>
      </c>
      <c r="CG272">
        <v>0</v>
      </c>
      <c r="CH272">
        <v>0</v>
      </c>
      <c r="CI272">
        <v>0</v>
      </c>
      <c r="CJ272">
        <v>0</v>
      </c>
      <c r="CK272">
        <v>0</v>
      </c>
      <c r="CL272">
        <v>0</v>
      </c>
      <c r="CM272">
        <v>0</v>
      </c>
      <c r="CN272">
        <v>0</v>
      </c>
      <c r="CO272">
        <v>0</v>
      </c>
      <c r="CP272">
        <v>0</v>
      </c>
      <c r="CQ272">
        <v>0</v>
      </c>
      <c r="CR272">
        <v>0</v>
      </c>
      <c r="CS272">
        <v>1</v>
      </c>
      <c r="CT272">
        <v>1</v>
      </c>
      <c r="CU272">
        <v>0</v>
      </c>
      <c r="CV272">
        <v>0</v>
      </c>
      <c r="CW272">
        <v>0</v>
      </c>
      <c r="CX272">
        <v>0</v>
      </c>
      <c r="CY272">
        <v>0</v>
      </c>
      <c r="CZ272">
        <v>0</v>
      </c>
      <c r="DA272">
        <v>0</v>
      </c>
      <c r="DB272">
        <v>0</v>
      </c>
      <c r="DC272">
        <v>1</v>
      </c>
      <c r="DD272">
        <v>1</v>
      </c>
      <c r="DE272">
        <v>1</v>
      </c>
      <c r="DF272">
        <v>1</v>
      </c>
      <c r="DG272">
        <v>0</v>
      </c>
      <c r="DH272">
        <v>0</v>
      </c>
      <c r="DI272">
        <v>1</v>
      </c>
      <c r="DJ272">
        <v>0</v>
      </c>
      <c r="DK272">
        <v>1</v>
      </c>
      <c r="DL272">
        <v>0</v>
      </c>
      <c r="DM272">
        <v>0</v>
      </c>
      <c r="DN272">
        <v>0</v>
      </c>
      <c r="DO272">
        <v>0</v>
      </c>
      <c r="DP272">
        <v>0</v>
      </c>
      <c r="DQ272">
        <v>1</v>
      </c>
      <c r="DR272">
        <v>0</v>
      </c>
      <c r="DS272">
        <v>0</v>
      </c>
      <c r="DT272">
        <v>1</v>
      </c>
      <c r="DU272">
        <v>0</v>
      </c>
      <c r="DV272">
        <v>0</v>
      </c>
      <c r="DW272">
        <v>0</v>
      </c>
      <c r="DX272">
        <v>0</v>
      </c>
      <c r="DY272">
        <v>0</v>
      </c>
      <c r="DZ272">
        <v>0</v>
      </c>
      <c r="EA272">
        <v>0</v>
      </c>
      <c r="EB272">
        <v>1</v>
      </c>
      <c r="EC272">
        <v>1</v>
      </c>
      <c r="ED272">
        <v>1</v>
      </c>
      <c r="EE272">
        <v>1</v>
      </c>
      <c r="EF272">
        <v>1</v>
      </c>
      <c r="EG272">
        <v>0</v>
      </c>
      <c r="EH272">
        <v>0</v>
      </c>
      <c r="EI272">
        <v>0</v>
      </c>
      <c r="EJ272">
        <v>0</v>
      </c>
      <c r="EK272">
        <v>1</v>
      </c>
      <c r="EL272">
        <v>0</v>
      </c>
      <c r="EM272">
        <v>0</v>
      </c>
      <c r="EN272">
        <v>0</v>
      </c>
      <c r="EO272">
        <v>0</v>
      </c>
      <c r="EP272">
        <v>0</v>
      </c>
      <c r="EQ272">
        <v>1</v>
      </c>
      <c r="ER272">
        <v>1</v>
      </c>
      <c r="ES272">
        <v>0</v>
      </c>
      <c r="ET272">
        <v>0</v>
      </c>
      <c r="EU272">
        <v>0</v>
      </c>
      <c r="EV272">
        <v>0</v>
      </c>
      <c r="EW272">
        <v>0</v>
      </c>
      <c r="EX272">
        <v>0</v>
      </c>
      <c r="EY272">
        <v>0</v>
      </c>
      <c r="EZ272">
        <v>0</v>
      </c>
      <c r="FA272">
        <v>0</v>
      </c>
      <c r="FB272">
        <v>1</v>
      </c>
      <c r="FC272">
        <v>1</v>
      </c>
      <c r="FD272">
        <v>0</v>
      </c>
      <c r="FE272">
        <v>0</v>
      </c>
      <c r="FF272">
        <v>0</v>
      </c>
      <c r="FG272">
        <v>0</v>
      </c>
      <c r="FH272">
        <v>0</v>
      </c>
      <c r="FI272">
        <v>0</v>
      </c>
      <c r="FJ272">
        <v>0</v>
      </c>
      <c r="FK272">
        <v>1</v>
      </c>
      <c r="FL272">
        <v>1</v>
      </c>
      <c r="FM272">
        <v>0</v>
      </c>
      <c r="FN272">
        <v>1</v>
      </c>
      <c r="FO272">
        <v>1</v>
      </c>
      <c r="FP272">
        <v>1</v>
      </c>
      <c r="FQ272">
        <v>1</v>
      </c>
      <c r="FR272">
        <v>0</v>
      </c>
      <c r="FS272">
        <v>0</v>
      </c>
      <c r="FT272">
        <v>0</v>
      </c>
      <c r="FU272">
        <v>0</v>
      </c>
      <c r="FV272">
        <v>0</v>
      </c>
      <c r="FW272">
        <v>0</v>
      </c>
      <c r="FX272">
        <v>0</v>
      </c>
      <c r="FY272">
        <v>0</v>
      </c>
      <c r="FZ272">
        <v>0</v>
      </c>
      <c r="GA272">
        <v>0</v>
      </c>
      <c r="GB272">
        <v>0</v>
      </c>
      <c r="GC272">
        <v>0</v>
      </c>
      <c r="GD272">
        <v>0</v>
      </c>
      <c r="GE272">
        <v>0</v>
      </c>
      <c r="GF272">
        <v>0</v>
      </c>
      <c r="GG272">
        <v>0</v>
      </c>
      <c r="GH272">
        <v>0</v>
      </c>
      <c r="GI272">
        <v>0</v>
      </c>
      <c r="GJ272">
        <v>0</v>
      </c>
      <c r="GK272">
        <v>0</v>
      </c>
      <c r="GL272">
        <v>1</v>
      </c>
      <c r="GM272">
        <v>0</v>
      </c>
      <c r="GN272">
        <v>1</v>
      </c>
      <c r="GO272">
        <v>0</v>
      </c>
      <c r="GP272">
        <v>0</v>
      </c>
      <c r="GQ272">
        <v>0</v>
      </c>
      <c r="GR272">
        <v>0</v>
      </c>
      <c r="GS272">
        <v>0</v>
      </c>
      <c r="GT272">
        <v>0</v>
      </c>
      <c r="GU272">
        <v>0</v>
      </c>
      <c r="GV272">
        <v>0</v>
      </c>
      <c r="GW272">
        <v>0</v>
      </c>
      <c r="GX272">
        <v>0</v>
      </c>
      <c r="GY272">
        <v>0</v>
      </c>
      <c r="GZ272">
        <v>0</v>
      </c>
      <c r="HA272">
        <v>0</v>
      </c>
      <c r="HB272">
        <v>1</v>
      </c>
      <c r="HC272">
        <v>1</v>
      </c>
      <c r="HD272">
        <v>0</v>
      </c>
      <c r="HE272">
        <v>0</v>
      </c>
      <c r="HF272">
        <v>0</v>
      </c>
      <c r="HG272">
        <v>0</v>
      </c>
      <c r="HH272">
        <v>0</v>
      </c>
      <c r="HI272">
        <v>0</v>
      </c>
      <c r="HJ272">
        <v>0</v>
      </c>
      <c r="HK272">
        <v>0</v>
      </c>
      <c r="HL272">
        <v>1</v>
      </c>
      <c r="HM272">
        <v>1</v>
      </c>
      <c r="HN272">
        <v>0</v>
      </c>
    </row>
    <row r="273" spans="1:222" x14ac:dyDescent="0.35">
      <c r="A273" t="s">
        <v>268</v>
      </c>
      <c r="B273" s="1">
        <v>43530</v>
      </c>
      <c r="C273" s="1">
        <v>43646</v>
      </c>
      <c r="D273">
        <v>2</v>
      </c>
      <c r="E273">
        <v>1</v>
      </c>
      <c r="F273">
        <v>1</v>
      </c>
      <c r="G273">
        <v>1</v>
      </c>
      <c r="H273">
        <v>1</v>
      </c>
      <c r="I273">
        <v>0</v>
      </c>
      <c r="J273">
        <v>1</v>
      </c>
      <c r="K273">
        <v>0</v>
      </c>
      <c r="L273">
        <v>1</v>
      </c>
      <c r="M273">
        <v>0</v>
      </c>
      <c r="N273">
        <v>0</v>
      </c>
      <c r="O273">
        <v>0</v>
      </c>
      <c r="P273">
        <v>0</v>
      </c>
      <c r="Q273">
        <v>0</v>
      </c>
      <c r="R273">
        <v>0</v>
      </c>
      <c r="S273">
        <v>1</v>
      </c>
      <c r="T273">
        <v>0</v>
      </c>
      <c r="U273">
        <v>1</v>
      </c>
      <c r="V273">
        <v>0</v>
      </c>
      <c r="W273">
        <v>0</v>
      </c>
      <c r="X273">
        <v>0</v>
      </c>
      <c r="Y273">
        <v>0</v>
      </c>
      <c r="Z273">
        <v>1</v>
      </c>
      <c r="AA273">
        <v>1</v>
      </c>
      <c r="AB273">
        <v>1</v>
      </c>
      <c r="AC273">
        <v>1</v>
      </c>
      <c r="AD273">
        <v>1</v>
      </c>
      <c r="AE273">
        <v>0</v>
      </c>
      <c r="AF273">
        <v>0</v>
      </c>
      <c r="AG273">
        <v>1</v>
      </c>
      <c r="AH273">
        <v>0</v>
      </c>
      <c r="AI273">
        <v>0</v>
      </c>
      <c r="AJ273">
        <v>0</v>
      </c>
      <c r="AK273">
        <v>0</v>
      </c>
      <c r="AL273">
        <v>0</v>
      </c>
      <c r="AM273">
        <v>0</v>
      </c>
      <c r="AN273">
        <v>0</v>
      </c>
      <c r="AO273">
        <v>0</v>
      </c>
      <c r="AP273">
        <v>1</v>
      </c>
      <c r="AQ273">
        <v>1</v>
      </c>
      <c r="AR273">
        <v>0</v>
      </c>
      <c r="AS273">
        <v>0</v>
      </c>
      <c r="AT273">
        <v>1</v>
      </c>
      <c r="AU273">
        <v>0</v>
      </c>
      <c r="AV273">
        <v>0</v>
      </c>
      <c r="AW273">
        <v>0</v>
      </c>
      <c r="AX273">
        <v>0</v>
      </c>
      <c r="AY273">
        <v>0</v>
      </c>
      <c r="AZ273">
        <v>0</v>
      </c>
      <c r="BA273">
        <v>0</v>
      </c>
      <c r="BB273">
        <v>1</v>
      </c>
      <c r="BC273">
        <v>1</v>
      </c>
      <c r="BD273">
        <v>0</v>
      </c>
      <c r="BE273">
        <v>1</v>
      </c>
      <c r="BF273">
        <v>1</v>
      </c>
      <c r="BG273">
        <v>1</v>
      </c>
      <c r="BH273">
        <v>1</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1</v>
      </c>
      <c r="CD273">
        <v>0</v>
      </c>
      <c r="CE273">
        <v>1</v>
      </c>
      <c r="CF273">
        <v>0</v>
      </c>
      <c r="CG273">
        <v>0</v>
      </c>
      <c r="CH273">
        <v>0</v>
      </c>
      <c r="CI273">
        <v>0</v>
      </c>
      <c r="CJ273">
        <v>0</v>
      </c>
      <c r="CK273">
        <v>0</v>
      </c>
      <c r="CL273">
        <v>0</v>
      </c>
      <c r="CM273">
        <v>0</v>
      </c>
      <c r="CN273">
        <v>0</v>
      </c>
      <c r="CO273">
        <v>0</v>
      </c>
      <c r="CP273">
        <v>0</v>
      </c>
      <c r="CQ273">
        <v>0</v>
      </c>
      <c r="CR273">
        <v>0</v>
      </c>
      <c r="CS273">
        <v>1</v>
      </c>
      <c r="CT273">
        <v>1</v>
      </c>
      <c r="CU273">
        <v>1</v>
      </c>
      <c r="CV273">
        <v>0</v>
      </c>
      <c r="CW273">
        <v>0</v>
      </c>
      <c r="CX273">
        <v>0</v>
      </c>
      <c r="CY273">
        <v>0</v>
      </c>
      <c r="CZ273">
        <v>0</v>
      </c>
      <c r="DA273">
        <v>0</v>
      </c>
      <c r="DB273">
        <v>0</v>
      </c>
      <c r="DC273">
        <v>1</v>
      </c>
      <c r="DD273">
        <v>1</v>
      </c>
      <c r="DE273">
        <v>1</v>
      </c>
      <c r="DF273">
        <v>1</v>
      </c>
      <c r="DG273">
        <v>1</v>
      </c>
      <c r="DH273">
        <v>0</v>
      </c>
      <c r="DI273">
        <v>1</v>
      </c>
      <c r="DJ273">
        <v>0</v>
      </c>
      <c r="DK273">
        <v>1</v>
      </c>
      <c r="DL273">
        <v>0</v>
      </c>
      <c r="DM273">
        <v>0</v>
      </c>
      <c r="DN273">
        <v>0</v>
      </c>
      <c r="DO273">
        <v>0</v>
      </c>
      <c r="DP273">
        <v>0</v>
      </c>
      <c r="DQ273">
        <v>1</v>
      </c>
      <c r="DR273">
        <v>0</v>
      </c>
      <c r="DS273">
        <v>0</v>
      </c>
      <c r="DT273">
        <v>1</v>
      </c>
      <c r="DU273">
        <v>0</v>
      </c>
      <c r="DV273">
        <v>0</v>
      </c>
      <c r="DW273">
        <v>0</v>
      </c>
      <c r="DX273">
        <v>0</v>
      </c>
      <c r="DY273">
        <v>0</v>
      </c>
      <c r="DZ273">
        <v>0</v>
      </c>
      <c r="EA273">
        <v>0</v>
      </c>
      <c r="EB273">
        <v>1</v>
      </c>
      <c r="EC273">
        <v>1</v>
      </c>
      <c r="ED273">
        <v>1</v>
      </c>
      <c r="EE273">
        <v>1</v>
      </c>
      <c r="EF273">
        <v>1</v>
      </c>
      <c r="EG273">
        <v>0</v>
      </c>
      <c r="EH273">
        <v>0</v>
      </c>
      <c r="EI273">
        <v>0</v>
      </c>
      <c r="EJ273">
        <v>0</v>
      </c>
      <c r="EK273">
        <v>1</v>
      </c>
      <c r="EL273">
        <v>0</v>
      </c>
      <c r="EM273">
        <v>0</v>
      </c>
      <c r="EN273">
        <v>0</v>
      </c>
      <c r="EO273">
        <v>0</v>
      </c>
      <c r="EP273">
        <v>0</v>
      </c>
      <c r="EQ273">
        <v>1</v>
      </c>
      <c r="ER273">
        <v>1</v>
      </c>
      <c r="ES273">
        <v>0</v>
      </c>
      <c r="ET273">
        <v>0</v>
      </c>
      <c r="EU273">
        <v>0</v>
      </c>
      <c r="EV273">
        <v>0</v>
      </c>
      <c r="EW273">
        <v>0</v>
      </c>
      <c r="EX273">
        <v>0</v>
      </c>
      <c r="EY273">
        <v>0</v>
      </c>
      <c r="EZ273">
        <v>0</v>
      </c>
      <c r="FA273">
        <v>0</v>
      </c>
      <c r="FB273">
        <v>1</v>
      </c>
      <c r="FC273">
        <v>1</v>
      </c>
      <c r="FD273">
        <v>0</v>
      </c>
      <c r="FE273">
        <v>0</v>
      </c>
      <c r="FF273">
        <v>0</v>
      </c>
      <c r="FG273">
        <v>0</v>
      </c>
      <c r="FH273">
        <v>0</v>
      </c>
      <c r="FI273">
        <v>0</v>
      </c>
      <c r="FJ273">
        <v>0</v>
      </c>
      <c r="FK273">
        <v>1</v>
      </c>
      <c r="FL273">
        <v>1</v>
      </c>
      <c r="FM273">
        <v>0</v>
      </c>
      <c r="FN273">
        <v>1</v>
      </c>
      <c r="FO273">
        <v>1</v>
      </c>
      <c r="FP273">
        <v>1</v>
      </c>
      <c r="FQ273">
        <v>1</v>
      </c>
      <c r="FR273">
        <v>0</v>
      </c>
      <c r="FS273">
        <v>0</v>
      </c>
      <c r="FT273">
        <v>0</v>
      </c>
      <c r="FU273">
        <v>0</v>
      </c>
      <c r="FV273">
        <v>0</v>
      </c>
      <c r="FW273">
        <v>0</v>
      </c>
      <c r="FX273">
        <v>0</v>
      </c>
      <c r="FY273">
        <v>0</v>
      </c>
      <c r="FZ273">
        <v>0</v>
      </c>
      <c r="GA273">
        <v>0</v>
      </c>
      <c r="GB273">
        <v>0</v>
      </c>
      <c r="GC273">
        <v>0</v>
      </c>
      <c r="GD273">
        <v>0</v>
      </c>
      <c r="GE273">
        <v>0</v>
      </c>
      <c r="GF273">
        <v>0</v>
      </c>
      <c r="GG273">
        <v>0</v>
      </c>
      <c r="GH273">
        <v>0</v>
      </c>
      <c r="GI273">
        <v>0</v>
      </c>
      <c r="GJ273">
        <v>0</v>
      </c>
      <c r="GK273">
        <v>0</v>
      </c>
      <c r="GL273">
        <v>1</v>
      </c>
      <c r="GM273">
        <v>0</v>
      </c>
      <c r="GN273">
        <v>1</v>
      </c>
      <c r="GO273">
        <v>0</v>
      </c>
      <c r="GP273">
        <v>0</v>
      </c>
      <c r="GQ273">
        <v>0</v>
      </c>
      <c r="GR273">
        <v>0</v>
      </c>
      <c r="GS273">
        <v>0</v>
      </c>
      <c r="GT273">
        <v>0</v>
      </c>
      <c r="GU273">
        <v>0</v>
      </c>
      <c r="GV273">
        <v>0</v>
      </c>
      <c r="GW273">
        <v>0</v>
      </c>
      <c r="GX273">
        <v>0</v>
      </c>
      <c r="GY273">
        <v>0</v>
      </c>
      <c r="GZ273">
        <v>0</v>
      </c>
      <c r="HA273">
        <v>0</v>
      </c>
      <c r="HB273">
        <v>1</v>
      </c>
      <c r="HC273">
        <v>1</v>
      </c>
      <c r="HD273">
        <v>1</v>
      </c>
      <c r="HE273">
        <v>0</v>
      </c>
      <c r="HF273">
        <v>0</v>
      </c>
      <c r="HG273">
        <v>0</v>
      </c>
      <c r="HH273">
        <v>0</v>
      </c>
      <c r="HI273">
        <v>0</v>
      </c>
      <c r="HJ273">
        <v>0</v>
      </c>
      <c r="HK273">
        <v>0</v>
      </c>
      <c r="HL273">
        <v>1</v>
      </c>
      <c r="HM273">
        <v>1</v>
      </c>
      <c r="HN273">
        <v>0</v>
      </c>
    </row>
    <row r="274" spans="1:222" x14ac:dyDescent="0.35">
      <c r="A274" t="s">
        <v>268</v>
      </c>
      <c r="B274" s="1">
        <v>43647</v>
      </c>
      <c r="C274" s="1">
        <v>43655</v>
      </c>
      <c r="D274">
        <v>2</v>
      </c>
      <c r="E274">
        <v>1</v>
      </c>
      <c r="F274">
        <v>1</v>
      </c>
      <c r="G274">
        <v>1</v>
      </c>
      <c r="H274">
        <v>1</v>
      </c>
      <c r="I274">
        <v>0</v>
      </c>
      <c r="J274">
        <v>1</v>
      </c>
      <c r="K274">
        <v>0</v>
      </c>
      <c r="L274">
        <v>1</v>
      </c>
      <c r="M274">
        <v>0</v>
      </c>
      <c r="N274">
        <v>0</v>
      </c>
      <c r="O274">
        <v>0</v>
      </c>
      <c r="P274">
        <v>0</v>
      </c>
      <c r="Q274">
        <v>0</v>
      </c>
      <c r="R274">
        <v>0</v>
      </c>
      <c r="S274">
        <v>1</v>
      </c>
      <c r="T274">
        <v>0</v>
      </c>
      <c r="U274">
        <v>1</v>
      </c>
      <c r="V274">
        <v>0</v>
      </c>
      <c r="W274">
        <v>0</v>
      </c>
      <c r="X274">
        <v>0</v>
      </c>
      <c r="Y274">
        <v>0</v>
      </c>
      <c r="Z274">
        <v>1</v>
      </c>
      <c r="AA274">
        <v>1</v>
      </c>
      <c r="AB274">
        <v>1</v>
      </c>
      <c r="AC274">
        <v>1</v>
      </c>
      <c r="AD274">
        <v>1</v>
      </c>
      <c r="AE274">
        <v>0</v>
      </c>
      <c r="AF274">
        <v>0</v>
      </c>
      <c r="AG274">
        <v>1</v>
      </c>
      <c r="AH274">
        <v>0</v>
      </c>
      <c r="AI274">
        <v>0</v>
      </c>
      <c r="AJ274">
        <v>0</v>
      </c>
      <c r="AK274">
        <v>0</v>
      </c>
      <c r="AL274">
        <v>0</v>
      </c>
      <c r="AM274">
        <v>0</v>
      </c>
      <c r="AN274">
        <v>0</v>
      </c>
      <c r="AO274">
        <v>0</v>
      </c>
      <c r="AP274">
        <v>1</v>
      </c>
      <c r="AQ274">
        <v>1</v>
      </c>
      <c r="AR274">
        <v>0</v>
      </c>
      <c r="AS274">
        <v>0</v>
      </c>
      <c r="AT274">
        <v>1</v>
      </c>
      <c r="AU274">
        <v>0</v>
      </c>
      <c r="AV274">
        <v>0</v>
      </c>
      <c r="AW274">
        <v>0</v>
      </c>
      <c r="AX274">
        <v>0</v>
      </c>
      <c r="AY274">
        <v>0</v>
      </c>
      <c r="AZ274">
        <v>0</v>
      </c>
      <c r="BA274">
        <v>0</v>
      </c>
      <c r="BB274">
        <v>1</v>
      </c>
      <c r="BC274">
        <v>1</v>
      </c>
      <c r="BD274">
        <v>0</v>
      </c>
      <c r="BE274">
        <v>1</v>
      </c>
      <c r="BF274">
        <v>1</v>
      </c>
      <c r="BG274">
        <v>1</v>
      </c>
      <c r="BH274">
        <v>1</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1</v>
      </c>
      <c r="CD274">
        <v>0</v>
      </c>
      <c r="CE274">
        <v>1</v>
      </c>
      <c r="CF274">
        <v>0</v>
      </c>
      <c r="CG274">
        <v>0</v>
      </c>
      <c r="CH274">
        <v>0</v>
      </c>
      <c r="CI274">
        <v>0</v>
      </c>
      <c r="CJ274">
        <v>0</v>
      </c>
      <c r="CK274">
        <v>0</v>
      </c>
      <c r="CL274">
        <v>0</v>
      </c>
      <c r="CM274">
        <v>0</v>
      </c>
      <c r="CN274">
        <v>0</v>
      </c>
      <c r="CO274">
        <v>0</v>
      </c>
      <c r="CP274">
        <v>0</v>
      </c>
      <c r="CQ274">
        <v>0</v>
      </c>
      <c r="CR274">
        <v>0</v>
      </c>
      <c r="CS274">
        <v>1</v>
      </c>
      <c r="CT274">
        <v>1</v>
      </c>
      <c r="CU274">
        <v>1</v>
      </c>
      <c r="CV274">
        <v>0</v>
      </c>
      <c r="CW274">
        <v>0</v>
      </c>
      <c r="CX274">
        <v>0</v>
      </c>
      <c r="CY274">
        <v>0</v>
      </c>
      <c r="CZ274">
        <v>0</v>
      </c>
      <c r="DA274">
        <v>0</v>
      </c>
      <c r="DB274">
        <v>0</v>
      </c>
      <c r="DC274">
        <v>1</v>
      </c>
      <c r="DD274">
        <v>1</v>
      </c>
      <c r="DE274">
        <v>1</v>
      </c>
      <c r="DF274">
        <v>1</v>
      </c>
      <c r="DG274">
        <v>1</v>
      </c>
      <c r="DH274">
        <v>0</v>
      </c>
      <c r="DI274">
        <v>1</v>
      </c>
      <c r="DJ274">
        <v>0</v>
      </c>
      <c r="DK274">
        <v>1</v>
      </c>
      <c r="DL274">
        <v>0</v>
      </c>
      <c r="DM274">
        <v>0</v>
      </c>
      <c r="DN274">
        <v>0</v>
      </c>
      <c r="DO274">
        <v>0</v>
      </c>
      <c r="DP274">
        <v>0</v>
      </c>
      <c r="DQ274">
        <v>1</v>
      </c>
      <c r="DR274">
        <v>0</v>
      </c>
      <c r="DS274">
        <v>0</v>
      </c>
      <c r="DT274">
        <v>1</v>
      </c>
      <c r="DU274">
        <v>0</v>
      </c>
      <c r="DV274">
        <v>0</v>
      </c>
      <c r="DW274">
        <v>0</v>
      </c>
      <c r="DX274">
        <v>0</v>
      </c>
      <c r="DY274">
        <v>0</v>
      </c>
      <c r="DZ274">
        <v>0</v>
      </c>
      <c r="EA274">
        <v>0</v>
      </c>
      <c r="EB274">
        <v>1</v>
      </c>
      <c r="EC274">
        <v>1</v>
      </c>
      <c r="ED274">
        <v>1</v>
      </c>
      <c r="EE274">
        <v>1</v>
      </c>
      <c r="EF274">
        <v>1</v>
      </c>
      <c r="EG274">
        <v>0</v>
      </c>
      <c r="EH274">
        <v>0</v>
      </c>
      <c r="EI274">
        <v>0</v>
      </c>
      <c r="EJ274">
        <v>0</v>
      </c>
      <c r="EK274">
        <v>1</v>
      </c>
      <c r="EL274">
        <v>0</v>
      </c>
      <c r="EM274">
        <v>0</v>
      </c>
      <c r="EN274">
        <v>0</v>
      </c>
      <c r="EO274">
        <v>0</v>
      </c>
      <c r="EP274">
        <v>0</v>
      </c>
      <c r="EQ274">
        <v>1</v>
      </c>
      <c r="ER274">
        <v>1</v>
      </c>
      <c r="ES274">
        <v>0</v>
      </c>
      <c r="ET274">
        <v>0</v>
      </c>
      <c r="EU274">
        <v>0</v>
      </c>
      <c r="EV274">
        <v>0</v>
      </c>
      <c r="EW274">
        <v>0</v>
      </c>
      <c r="EX274">
        <v>0</v>
      </c>
      <c r="EY274">
        <v>0</v>
      </c>
      <c r="EZ274">
        <v>0</v>
      </c>
      <c r="FA274">
        <v>0</v>
      </c>
      <c r="FB274">
        <v>1</v>
      </c>
      <c r="FC274">
        <v>1</v>
      </c>
      <c r="FD274">
        <v>0</v>
      </c>
      <c r="FE274">
        <v>0</v>
      </c>
      <c r="FF274">
        <v>0</v>
      </c>
      <c r="FG274">
        <v>0</v>
      </c>
      <c r="FH274">
        <v>0</v>
      </c>
      <c r="FI274">
        <v>0</v>
      </c>
      <c r="FJ274">
        <v>0</v>
      </c>
      <c r="FK274">
        <v>1</v>
      </c>
      <c r="FL274">
        <v>1</v>
      </c>
      <c r="FM274">
        <v>0</v>
      </c>
      <c r="FN274">
        <v>1</v>
      </c>
      <c r="FO274">
        <v>1</v>
      </c>
      <c r="FP274">
        <v>1</v>
      </c>
      <c r="FQ274">
        <v>1</v>
      </c>
      <c r="FR274">
        <v>0</v>
      </c>
      <c r="FS274">
        <v>0</v>
      </c>
      <c r="FT274">
        <v>0</v>
      </c>
      <c r="FU274">
        <v>0</v>
      </c>
      <c r="FV274">
        <v>0</v>
      </c>
      <c r="FW274">
        <v>0</v>
      </c>
      <c r="FX274">
        <v>0</v>
      </c>
      <c r="FY274">
        <v>0</v>
      </c>
      <c r="FZ274">
        <v>0</v>
      </c>
      <c r="GA274">
        <v>0</v>
      </c>
      <c r="GB274">
        <v>0</v>
      </c>
      <c r="GC274">
        <v>0</v>
      </c>
      <c r="GD274">
        <v>0</v>
      </c>
      <c r="GE274">
        <v>0</v>
      </c>
      <c r="GF274">
        <v>0</v>
      </c>
      <c r="GG274">
        <v>0</v>
      </c>
      <c r="GH274">
        <v>0</v>
      </c>
      <c r="GI274">
        <v>0</v>
      </c>
      <c r="GJ274">
        <v>0</v>
      </c>
      <c r="GK274">
        <v>0</v>
      </c>
      <c r="GL274">
        <v>1</v>
      </c>
      <c r="GM274">
        <v>0</v>
      </c>
      <c r="GN274">
        <v>1</v>
      </c>
      <c r="GO274">
        <v>0</v>
      </c>
      <c r="GP274">
        <v>0</v>
      </c>
      <c r="GQ274">
        <v>0</v>
      </c>
      <c r="GR274">
        <v>0</v>
      </c>
      <c r="GS274">
        <v>0</v>
      </c>
      <c r="GT274">
        <v>0</v>
      </c>
      <c r="GU274">
        <v>0</v>
      </c>
      <c r="GV274">
        <v>0</v>
      </c>
      <c r="GW274">
        <v>0</v>
      </c>
      <c r="GX274">
        <v>0</v>
      </c>
      <c r="GY274">
        <v>0</v>
      </c>
      <c r="GZ274">
        <v>0</v>
      </c>
      <c r="HA274">
        <v>0</v>
      </c>
      <c r="HB274">
        <v>1</v>
      </c>
      <c r="HC274">
        <v>1</v>
      </c>
      <c r="HD274">
        <v>1</v>
      </c>
      <c r="HE274">
        <v>0</v>
      </c>
      <c r="HF274">
        <v>0</v>
      </c>
      <c r="HG274">
        <v>0</v>
      </c>
      <c r="HH274">
        <v>0</v>
      </c>
      <c r="HI274">
        <v>0</v>
      </c>
      <c r="HJ274">
        <v>0</v>
      </c>
      <c r="HK274">
        <v>0</v>
      </c>
      <c r="HL274">
        <v>1</v>
      </c>
      <c r="HM274">
        <v>1</v>
      </c>
      <c r="HN274">
        <v>0</v>
      </c>
    </row>
    <row r="275" spans="1:222" x14ac:dyDescent="0.35">
      <c r="A275" t="s">
        <v>268</v>
      </c>
      <c r="B275" s="1">
        <v>43656</v>
      </c>
      <c r="C275" s="1">
        <v>43781</v>
      </c>
      <c r="D275">
        <v>2</v>
      </c>
      <c r="E275">
        <v>1</v>
      </c>
      <c r="F275">
        <v>1</v>
      </c>
      <c r="G275">
        <v>1</v>
      </c>
      <c r="H275">
        <v>1</v>
      </c>
      <c r="I275">
        <v>1</v>
      </c>
      <c r="J275">
        <v>1</v>
      </c>
      <c r="K275">
        <v>0</v>
      </c>
      <c r="L275">
        <v>1</v>
      </c>
      <c r="M275">
        <v>0</v>
      </c>
      <c r="N275">
        <v>0</v>
      </c>
      <c r="O275">
        <v>0</v>
      </c>
      <c r="P275">
        <v>0</v>
      </c>
      <c r="Q275">
        <v>0</v>
      </c>
      <c r="R275">
        <v>0</v>
      </c>
      <c r="S275">
        <v>1</v>
      </c>
      <c r="T275">
        <v>0</v>
      </c>
      <c r="U275">
        <v>1</v>
      </c>
      <c r="V275">
        <v>0</v>
      </c>
      <c r="W275">
        <v>0</v>
      </c>
      <c r="X275">
        <v>0</v>
      </c>
      <c r="Y275">
        <v>0</v>
      </c>
      <c r="Z275">
        <v>1</v>
      </c>
      <c r="AA275">
        <v>1</v>
      </c>
      <c r="AB275">
        <v>1</v>
      </c>
      <c r="AC275">
        <v>1</v>
      </c>
      <c r="AD275">
        <v>1</v>
      </c>
      <c r="AE275">
        <v>0</v>
      </c>
      <c r="AF275">
        <v>0</v>
      </c>
      <c r="AG275">
        <v>1</v>
      </c>
      <c r="AH275">
        <v>0</v>
      </c>
      <c r="AI275">
        <v>0</v>
      </c>
      <c r="AJ275">
        <v>0</v>
      </c>
      <c r="AK275">
        <v>0</v>
      </c>
      <c r="AL275">
        <v>0</v>
      </c>
      <c r="AM275">
        <v>0</v>
      </c>
      <c r="AN275">
        <v>0</v>
      </c>
      <c r="AO275">
        <v>0</v>
      </c>
      <c r="AP275">
        <v>1</v>
      </c>
      <c r="AQ275">
        <v>1</v>
      </c>
      <c r="AR275">
        <v>0</v>
      </c>
      <c r="AS275">
        <v>0</v>
      </c>
      <c r="AT275">
        <v>1</v>
      </c>
      <c r="AU275">
        <v>0</v>
      </c>
      <c r="AV275">
        <v>0</v>
      </c>
      <c r="AW275">
        <v>0</v>
      </c>
      <c r="AX275">
        <v>0</v>
      </c>
      <c r="AY275">
        <v>0</v>
      </c>
      <c r="AZ275">
        <v>0</v>
      </c>
      <c r="BA275">
        <v>0</v>
      </c>
      <c r="BB275">
        <v>1</v>
      </c>
      <c r="BC275">
        <v>1</v>
      </c>
      <c r="BD275">
        <v>0</v>
      </c>
      <c r="BE275">
        <v>1</v>
      </c>
      <c r="BF275">
        <v>1</v>
      </c>
      <c r="BG275">
        <v>1</v>
      </c>
      <c r="BH275">
        <v>1</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1</v>
      </c>
      <c r="CD275">
        <v>0</v>
      </c>
      <c r="CE275">
        <v>1</v>
      </c>
      <c r="CF275">
        <v>0</v>
      </c>
      <c r="CG275">
        <v>0</v>
      </c>
      <c r="CH275">
        <v>0</v>
      </c>
      <c r="CI275">
        <v>0</v>
      </c>
      <c r="CJ275">
        <v>0</v>
      </c>
      <c r="CK275">
        <v>0</v>
      </c>
      <c r="CL275">
        <v>0</v>
      </c>
      <c r="CM275">
        <v>0</v>
      </c>
      <c r="CN275">
        <v>0</v>
      </c>
      <c r="CO275">
        <v>0</v>
      </c>
      <c r="CP275">
        <v>0</v>
      </c>
      <c r="CQ275">
        <v>0</v>
      </c>
      <c r="CR275">
        <v>0</v>
      </c>
      <c r="CS275">
        <v>1</v>
      </c>
      <c r="CT275">
        <v>1</v>
      </c>
      <c r="CU275">
        <v>1</v>
      </c>
      <c r="CV275">
        <v>0</v>
      </c>
      <c r="CW275">
        <v>0</v>
      </c>
      <c r="CX275">
        <v>0</v>
      </c>
      <c r="CY275">
        <v>0</v>
      </c>
      <c r="CZ275">
        <v>0</v>
      </c>
      <c r="DA275">
        <v>0</v>
      </c>
      <c r="DB275">
        <v>0</v>
      </c>
      <c r="DC275">
        <v>1</v>
      </c>
      <c r="DD275">
        <v>1</v>
      </c>
      <c r="DE275">
        <v>1</v>
      </c>
      <c r="DF275">
        <v>1</v>
      </c>
      <c r="DG275">
        <v>1</v>
      </c>
      <c r="DH275">
        <v>1</v>
      </c>
      <c r="DI275">
        <v>1</v>
      </c>
      <c r="DJ275">
        <v>0</v>
      </c>
      <c r="DK275">
        <v>1</v>
      </c>
      <c r="DL275">
        <v>0</v>
      </c>
      <c r="DM275">
        <v>0</v>
      </c>
      <c r="DN275">
        <v>0</v>
      </c>
      <c r="DO275">
        <v>0</v>
      </c>
      <c r="DP275">
        <v>0</v>
      </c>
      <c r="DQ275">
        <v>1</v>
      </c>
      <c r="DR275">
        <v>0</v>
      </c>
      <c r="DS275">
        <v>0</v>
      </c>
      <c r="DT275">
        <v>1</v>
      </c>
      <c r="DU275">
        <v>0</v>
      </c>
      <c r="DV275">
        <v>0</v>
      </c>
      <c r="DW275">
        <v>0</v>
      </c>
      <c r="DX275">
        <v>0</v>
      </c>
      <c r="DY275">
        <v>0</v>
      </c>
      <c r="DZ275">
        <v>0</v>
      </c>
      <c r="EA275">
        <v>0</v>
      </c>
      <c r="EB275">
        <v>1</v>
      </c>
      <c r="EC275">
        <v>1</v>
      </c>
      <c r="ED275">
        <v>1</v>
      </c>
      <c r="EE275">
        <v>1</v>
      </c>
      <c r="EF275">
        <v>1</v>
      </c>
      <c r="EG275">
        <v>0</v>
      </c>
      <c r="EH275">
        <v>0</v>
      </c>
      <c r="EI275">
        <v>0</v>
      </c>
      <c r="EJ275">
        <v>0</v>
      </c>
      <c r="EK275">
        <v>1</v>
      </c>
      <c r="EL275">
        <v>0</v>
      </c>
      <c r="EM275">
        <v>0</v>
      </c>
      <c r="EN275">
        <v>0</v>
      </c>
      <c r="EO275">
        <v>0</v>
      </c>
      <c r="EP275">
        <v>0</v>
      </c>
      <c r="EQ275">
        <v>1</v>
      </c>
      <c r="ER275">
        <v>1</v>
      </c>
      <c r="ES275">
        <v>0</v>
      </c>
      <c r="ET275">
        <v>0</v>
      </c>
      <c r="EU275">
        <v>0</v>
      </c>
      <c r="EV275">
        <v>0</v>
      </c>
      <c r="EW275">
        <v>0</v>
      </c>
      <c r="EX275">
        <v>0</v>
      </c>
      <c r="EY275">
        <v>0</v>
      </c>
      <c r="EZ275">
        <v>0</v>
      </c>
      <c r="FA275">
        <v>0</v>
      </c>
      <c r="FB275">
        <v>1</v>
      </c>
      <c r="FC275">
        <v>1</v>
      </c>
      <c r="FD275">
        <v>0</v>
      </c>
      <c r="FE275">
        <v>0</v>
      </c>
      <c r="FF275">
        <v>0</v>
      </c>
      <c r="FG275">
        <v>0</v>
      </c>
      <c r="FH275">
        <v>0</v>
      </c>
      <c r="FI275">
        <v>0</v>
      </c>
      <c r="FJ275">
        <v>0</v>
      </c>
      <c r="FK275">
        <v>1</v>
      </c>
      <c r="FL275">
        <v>1</v>
      </c>
      <c r="FM275">
        <v>0</v>
      </c>
      <c r="FN275">
        <v>1</v>
      </c>
      <c r="FO275">
        <v>1</v>
      </c>
      <c r="FP275">
        <v>1</v>
      </c>
      <c r="FQ275">
        <v>1</v>
      </c>
      <c r="FR275">
        <v>0</v>
      </c>
      <c r="FS275">
        <v>0</v>
      </c>
      <c r="FT275">
        <v>0</v>
      </c>
      <c r="FU275">
        <v>0</v>
      </c>
      <c r="FV275">
        <v>0</v>
      </c>
      <c r="FW275">
        <v>0</v>
      </c>
      <c r="FX275">
        <v>0</v>
      </c>
      <c r="FY275">
        <v>0</v>
      </c>
      <c r="FZ275">
        <v>0</v>
      </c>
      <c r="GA275">
        <v>0</v>
      </c>
      <c r="GB275">
        <v>0</v>
      </c>
      <c r="GC275">
        <v>0</v>
      </c>
      <c r="GD275">
        <v>0</v>
      </c>
      <c r="GE275">
        <v>0</v>
      </c>
      <c r="GF275">
        <v>0</v>
      </c>
      <c r="GG275">
        <v>0</v>
      </c>
      <c r="GH275">
        <v>0</v>
      </c>
      <c r="GI275">
        <v>0</v>
      </c>
      <c r="GJ275">
        <v>0</v>
      </c>
      <c r="GK275">
        <v>0</v>
      </c>
      <c r="GL275">
        <v>1</v>
      </c>
      <c r="GM275">
        <v>0</v>
      </c>
      <c r="GN275">
        <v>1</v>
      </c>
      <c r="GO275">
        <v>0</v>
      </c>
      <c r="GP275">
        <v>0</v>
      </c>
      <c r="GQ275">
        <v>0</v>
      </c>
      <c r="GR275">
        <v>0</v>
      </c>
      <c r="GS275">
        <v>0</v>
      </c>
      <c r="GT275">
        <v>0</v>
      </c>
      <c r="GU275">
        <v>0</v>
      </c>
      <c r="GV275">
        <v>0</v>
      </c>
      <c r="GW275">
        <v>0</v>
      </c>
      <c r="GX275">
        <v>0</v>
      </c>
      <c r="GY275">
        <v>0</v>
      </c>
      <c r="GZ275">
        <v>0</v>
      </c>
      <c r="HA275">
        <v>0</v>
      </c>
      <c r="HB275">
        <v>1</v>
      </c>
      <c r="HC275">
        <v>1</v>
      </c>
      <c r="HD275">
        <v>1</v>
      </c>
      <c r="HE275">
        <v>0</v>
      </c>
      <c r="HF275">
        <v>0</v>
      </c>
      <c r="HG275">
        <v>0</v>
      </c>
      <c r="HH275">
        <v>0</v>
      </c>
      <c r="HI275">
        <v>0</v>
      </c>
      <c r="HJ275">
        <v>0</v>
      </c>
      <c r="HK275">
        <v>0</v>
      </c>
      <c r="HL275">
        <v>1</v>
      </c>
      <c r="HM275">
        <v>1</v>
      </c>
      <c r="HN275">
        <v>0</v>
      </c>
    </row>
    <row r="276" spans="1:222" x14ac:dyDescent="0.35">
      <c r="A276" t="s">
        <v>268</v>
      </c>
      <c r="B276" s="1">
        <v>43782</v>
      </c>
      <c r="C276" s="1">
        <v>43830</v>
      </c>
      <c r="D276">
        <v>2</v>
      </c>
      <c r="E276">
        <v>1</v>
      </c>
      <c r="F276">
        <v>1</v>
      </c>
      <c r="G276">
        <v>1</v>
      </c>
      <c r="H276">
        <v>1</v>
      </c>
      <c r="I276">
        <v>1</v>
      </c>
      <c r="J276">
        <v>1</v>
      </c>
      <c r="K276">
        <v>1</v>
      </c>
      <c r="L276">
        <v>1</v>
      </c>
      <c r="M276">
        <v>0</v>
      </c>
      <c r="N276">
        <v>0</v>
      </c>
      <c r="O276">
        <v>0</v>
      </c>
      <c r="P276">
        <v>0</v>
      </c>
      <c r="Q276">
        <v>0</v>
      </c>
      <c r="R276">
        <v>0</v>
      </c>
      <c r="S276">
        <v>1</v>
      </c>
      <c r="T276">
        <v>0</v>
      </c>
      <c r="U276">
        <v>1</v>
      </c>
      <c r="V276">
        <v>0</v>
      </c>
      <c r="W276">
        <v>0</v>
      </c>
      <c r="X276">
        <v>0</v>
      </c>
      <c r="Y276">
        <v>0</v>
      </c>
      <c r="Z276">
        <v>1</v>
      </c>
      <c r="AA276">
        <v>1</v>
      </c>
      <c r="AB276">
        <v>1</v>
      </c>
      <c r="AC276">
        <v>1</v>
      </c>
      <c r="AD276">
        <v>1</v>
      </c>
      <c r="AE276">
        <v>0</v>
      </c>
      <c r="AF276">
        <v>0</v>
      </c>
      <c r="AG276">
        <v>1</v>
      </c>
      <c r="AH276">
        <v>0</v>
      </c>
      <c r="AI276">
        <v>0</v>
      </c>
      <c r="AJ276">
        <v>0</v>
      </c>
      <c r="AK276">
        <v>0</v>
      </c>
      <c r="AL276">
        <v>0</v>
      </c>
      <c r="AM276">
        <v>0</v>
      </c>
      <c r="AN276">
        <v>0</v>
      </c>
      <c r="AO276">
        <v>0</v>
      </c>
      <c r="AP276">
        <v>1</v>
      </c>
      <c r="AQ276">
        <v>1</v>
      </c>
      <c r="AR276">
        <v>0</v>
      </c>
      <c r="AS276">
        <v>0</v>
      </c>
      <c r="AT276">
        <v>1</v>
      </c>
      <c r="AU276">
        <v>0</v>
      </c>
      <c r="AV276">
        <v>0</v>
      </c>
      <c r="AW276">
        <v>0</v>
      </c>
      <c r="AX276">
        <v>0</v>
      </c>
      <c r="AY276">
        <v>0</v>
      </c>
      <c r="AZ276">
        <v>0</v>
      </c>
      <c r="BA276">
        <v>0</v>
      </c>
      <c r="BB276">
        <v>1</v>
      </c>
      <c r="BC276">
        <v>1</v>
      </c>
      <c r="BD276">
        <v>0</v>
      </c>
      <c r="BE276">
        <v>1</v>
      </c>
      <c r="BF276">
        <v>1</v>
      </c>
      <c r="BG276">
        <v>1</v>
      </c>
      <c r="BH276">
        <v>1</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1</v>
      </c>
      <c r="CD276">
        <v>0</v>
      </c>
      <c r="CE276">
        <v>1</v>
      </c>
      <c r="CF276">
        <v>0</v>
      </c>
      <c r="CG276">
        <v>0</v>
      </c>
      <c r="CH276">
        <v>0</v>
      </c>
      <c r="CI276">
        <v>0</v>
      </c>
      <c r="CJ276">
        <v>0</v>
      </c>
      <c r="CK276">
        <v>0</v>
      </c>
      <c r="CL276">
        <v>0</v>
      </c>
      <c r="CM276">
        <v>0</v>
      </c>
      <c r="CN276">
        <v>0</v>
      </c>
      <c r="CO276">
        <v>0</v>
      </c>
      <c r="CP276">
        <v>0</v>
      </c>
      <c r="CQ276">
        <v>0</v>
      </c>
      <c r="CR276">
        <v>0</v>
      </c>
      <c r="CS276">
        <v>1</v>
      </c>
      <c r="CT276">
        <v>1</v>
      </c>
      <c r="CU276">
        <v>1</v>
      </c>
      <c r="CV276">
        <v>0</v>
      </c>
      <c r="CW276">
        <v>0</v>
      </c>
      <c r="CX276">
        <v>0</v>
      </c>
      <c r="CY276">
        <v>0</v>
      </c>
      <c r="CZ276">
        <v>0</v>
      </c>
      <c r="DA276">
        <v>0</v>
      </c>
      <c r="DB276">
        <v>0</v>
      </c>
      <c r="DC276">
        <v>1</v>
      </c>
      <c r="DD276">
        <v>1</v>
      </c>
      <c r="DE276">
        <v>1</v>
      </c>
      <c r="DF276">
        <v>1</v>
      </c>
      <c r="DG276">
        <v>1</v>
      </c>
      <c r="DH276">
        <v>1</v>
      </c>
      <c r="DI276">
        <v>1</v>
      </c>
      <c r="DJ276">
        <v>1</v>
      </c>
      <c r="DK276">
        <v>1</v>
      </c>
      <c r="DL276">
        <v>0</v>
      </c>
      <c r="DM276">
        <v>0</v>
      </c>
      <c r="DN276">
        <v>0</v>
      </c>
      <c r="DO276">
        <v>0</v>
      </c>
      <c r="DP276">
        <v>0</v>
      </c>
      <c r="DQ276">
        <v>1</v>
      </c>
      <c r="DR276">
        <v>0</v>
      </c>
      <c r="DS276">
        <v>0</v>
      </c>
      <c r="DT276">
        <v>1</v>
      </c>
      <c r="DU276">
        <v>0</v>
      </c>
      <c r="DV276">
        <v>0</v>
      </c>
      <c r="DW276">
        <v>0</v>
      </c>
      <c r="DX276">
        <v>0</v>
      </c>
      <c r="DY276">
        <v>0</v>
      </c>
      <c r="DZ276">
        <v>0</v>
      </c>
      <c r="EA276">
        <v>0</v>
      </c>
      <c r="EB276">
        <v>1</v>
      </c>
      <c r="EC276">
        <v>1</v>
      </c>
      <c r="ED276">
        <v>1</v>
      </c>
      <c r="EE276">
        <v>1</v>
      </c>
      <c r="EF276">
        <v>1</v>
      </c>
      <c r="EG276">
        <v>0</v>
      </c>
      <c r="EH276">
        <v>0</v>
      </c>
      <c r="EI276">
        <v>0</v>
      </c>
      <c r="EJ276">
        <v>0</v>
      </c>
      <c r="EK276">
        <v>1</v>
      </c>
      <c r="EL276">
        <v>0</v>
      </c>
      <c r="EM276">
        <v>0</v>
      </c>
      <c r="EN276">
        <v>0</v>
      </c>
      <c r="EO276">
        <v>0</v>
      </c>
      <c r="EP276">
        <v>0</v>
      </c>
      <c r="EQ276">
        <v>1</v>
      </c>
      <c r="ER276">
        <v>1</v>
      </c>
      <c r="ES276">
        <v>0</v>
      </c>
      <c r="ET276">
        <v>0</v>
      </c>
      <c r="EU276">
        <v>0</v>
      </c>
      <c r="EV276">
        <v>0</v>
      </c>
      <c r="EW276">
        <v>0</v>
      </c>
      <c r="EX276">
        <v>0</v>
      </c>
      <c r="EY276">
        <v>0</v>
      </c>
      <c r="EZ276">
        <v>0</v>
      </c>
      <c r="FA276">
        <v>0</v>
      </c>
      <c r="FB276">
        <v>1</v>
      </c>
      <c r="FC276">
        <v>1</v>
      </c>
      <c r="FD276">
        <v>0</v>
      </c>
      <c r="FE276">
        <v>0</v>
      </c>
      <c r="FF276">
        <v>0</v>
      </c>
      <c r="FG276">
        <v>0</v>
      </c>
      <c r="FH276">
        <v>0</v>
      </c>
      <c r="FI276">
        <v>0</v>
      </c>
      <c r="FJ276">
        <v>0</v>
      </c>
      <c r="FK276">
        <v>1</v>
      </c>
      <c r="FL276">
        <v>1</v>
      </c>
      <c r="FM276">
        <v>0</v>
      </c>
      <c r="FN276">
        <v>1</v>
      </c>
      <c r="FO276">
        <v>1</v>
      </c>
      <c r="FP276">
        <v>1</v>
      </c>
      <c r="FQ276">
        <v>1</v>
      </c>
      <c r="FR276">
        <v>0</v>
      </c>
      <c r="FS276">
        <v>0</v>
      </c>
      <c r="FT276">
        <v>0</v>
      </c>
      <c r="FU276">
        <v>0</v>
      </c>
      <c r="FV276">
        <v>0</v>
      </c>
      <c r="FW276">
        <v>0</v>
      </c>
      <c r="FX276">
        <v>0</v>
      </c>
      <c r="FY276">
        <v>0</v>
      </c>
      <c r="FZ276">
        <v>0</v>
      </c>
      <c r="GA276">
        <v>0</v>
      </c>
      <c r="GB276">
        <v>0</v>
      </c>
      <c r="GC276">
        <v>0</v>
      </c>
      <c r="GD276">
        <v>0</v>
      </c>
      <c r="GE276">
        <v>0</v>
      </c>
      <c r="GF276">
        <v>0</v>
      </c>
      <c r="GG276">
        <v>0</v>
      </c>
      <c r="GH276">
        <v>0</v>
      </c>
      <c r="GI276">
        <v>0</v>
      </c>
      <c r="GJ276">
        <v>0</v>
      </c>
      <c r="GK276">
        <v>0</v>
      </c>
      <c r="GL276">
        <v>1</v>
      </c>
      <c r="GM276">
        <v>0</v>
      </c>
      <c r="GN276">
        <v>1</v>
      </c>
      <c r="GO276">
        <v>0</v>
      </c>
      <c r="GP276">
        <v>0</v>
      </c>
      <c r="GQ276">
        <v>0</v>
      </c>
      <c r="GR276">
        <v>0</v>
      </c>
      <c r="GS276">
        <v>0</v>
      </c>
      <c r="GT276">
        <v>0</v>
      </c>
      <c r="GU276">
        <v>0</v>
      </c>
      <c r="GV276">
        <v>0</v>
      </c>
      <c r="GW276">
        <v>0</v>
      </c>
      <c r="GX276">
        <v>0</v>
      </c>
      <c r="GY276">
        <v>0</v>
      </c>
      <c r="GZ276">
        <v>0</v>
      </c>
      <c r="HA276">
        <v>0</v>
      </c>
      <c r="HB276">
        <v>1</v>
      </c>
      <c r="HC276">
        <v>1</v>
      </c>
      <c r="HD276">
        <v>1</v>
      </c>
      <c r="HE276">
        <v>0</v>
      </c>
      <c r="HF276">
        <v>0</v>
      </c>
      <c r="HG276">
        <v>0</v>
      </c>
      <c r="HH276">
        <v>0</v>
      </c>
      <c r="HI276">
        <v>0</v>
      </c>
      <c r="HJ276">
        <v>0</v>
      </c>
      <c r="HK276">
        <v>0</v>
      </c>
      <c r="HL276">
        <v>1</v>
      </c>
      <c r="HM276">
        <v>1</v>
      </c>
      <c r="HN276">
        <v>0</v>
      </c>
    </row>
    <row r="277" spans="1:222" x14ac:dyDescent="0.35">
      <c r="A277" t="s">
        <v>269</v>
      </c>
      <c r="B277" s="1">
        <v>41640</v>
      </c>
      <c r="C277" s="1">
        <v>42529</v>
      </c>
      <c r="D277">
        <v>2</v>
      </c>
      <c r="E277">
        <v>1</v>
      </c>
      <c r="F277">
        <v>1</v>
      </c>
      <c r="G277">
        <v>1</v>
      </c>
      <c r="H277">
        <v>1</v>
      </c>
      <c r="I277">
        <v>1</v>
      </c>
      <c r="J277">
        <v>1</v>
      </c>
      <c r="K277">
        <v>0</v>
      </c>
      <c r="L277">
        <v>1</v>
      </c>
      <c r="M277">
        <v>0</v>
      </c>
      <c r="N277">
        <v>0</v>
      </c>
      <c r="O277">
        <v>0</v>
      </c>
      <c r="P277">
        <v>0</v>
      </c>
      <c r="Q277">
        <v>0</v>
      </c>
      <c r="R277">
        <v>0</v>
      </c>
      <c r="S277">
        <v>1</v>
      </c>
      <c r="T277">
        <v>0</v>
      </c>
      <c r="U277">
        <v>0</v>
      </c>
      <c r="V277">
        <v>0</v>
      </c>
      <c r="W277">
        <v>0</v>
      </c>
      <c r="X277">
        <v>0</v>
      </c>
      <c r="Y277">
        <v>0</v>
      </c>
      <c r="Z277">
        <v>0</v>
      </c>
      <c r="AA277">
        <v>1</v>
      </c>
      <c r="AB277">
        <v>0</v>
      </c>
      <c r="AC277">
        <v>1</v>
      </c>
      <c r="AD277">
        <v>1</v>
      </c>
      <c r="AE277">
        <v>1</v>
      </c>
      <c r="AF277">
        <v>0</v>
      </c>
      <c r="AG277">
        <v>0</v>
      </c>
      <c r="AH277">
        <v>1</v>
      </c>
      <c r="AI277">
        <v>0</v>
      </c>
      <c r="AJ277">
        <v>1</v>
      </c>
      <c r="AK277">
        <v>0</v>
      </c>
      <c r="AL277">
        <v>0</v>
      </c>
      <c r="AM277">
        <v>0</v>
      </c>
      <c r="AN277">
        <v>0</v>
      </c>
      <c r="AO277">
        <v>0</v>
      </c>
      <c r="AP277">
        <v>0</v>
      </c>
      <c r="AQ277">
        <v>0</v>
      </c>
      <c r="AR277">
        <v>0</v>
      </c>
      <c r="AS277">
        <v>1</v>
      </c>
      <c r="AT277">
        <v>0</v>
      </c>
      <c r="AU277" t="s">
        <v>222</v>
      </c>
      <c r="AV277" t="s">
        <v>222</v>
      </c>
      <c r="AW277" t="s">
        <v>222</v>
      </c>
      <c r="AX277" t="s">
        <v>222</v>
      </c>
      <c r="AY277" t="s">
        <v>222</v>
      </c>
      <c r="AZ277" t="s">
        <v>222</v>
      </c>
      <c r="BA277" t="s">
        <v>222</v>
      </c>
      <c r="BB277" t="s">
        <v>222</v>
      </c>
      <c r="BC277" t="s">
        <v>222</v>
      </c>
      <c r="BD277">
        <v>0</v>
      </c>
      <c r="BE277">
        <v>0</v>
      </c>
      <c r="BF277">
        <v>1</v>
      </c>
      <c r="BG277">
        <v>1</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1</v>
      </c>
      <c r="CD277">
        <v>0</v>
      </c>
      <c r="CE277">
        <v>1</v>
      </c>
      <c r="CF277">
        <v>0</v>
      </c>
      <c r="CG277">
        <v>0</v>
      </c>
      <c r="CH277">
        <v>0</v>
      </c>
      <c r="CI277">
        <v>0</v>
      </c>
      <c r="CJ277">
        <v>0</v>
      </c>
      <c r="CK277">
        <v>0</v>
      </c>
      <c r="CL277">
        <v>0</v>
      </c>
      <c r="CM277">
        <v>0</v>
      </c>
      <c r="CN277">
        <v>0</v>
      </c>
      <c r="CO277">
        <v>0</v>
      </c>
      <c r="CP277">
        <v>0</v>
      </c>
      <c r="CQ277">
        <v>0</v>
      </c>
      <c r="CR277">
        <v>0</v>
      </c>
      <c r="CS277">
        <v>1</v>
      </c>
      <c r="CT277">
        <v>0</v>
      </c>
      <c r="CU277">
        <v>1</v>
      </c>
      <c r="CV277">
        <v>0</v>
      </c>
      <c r="CW277">
        <v>0</v>
      </c>
      <c r="CX277">
        <v>0</v>
      </c>
      <c r="CY277">
        <v>0</v>
      </c>
      <c r="CZ277">
        <v>0</v>
      </c>
      <c r="DA277">
        <v>0</v>
      </c>
      <c r="DB277">
        <v>0</v>
      </c>
      <c r="DC277">
        <v>1</v>
      </c>
      <c r="DD277">
        <v>1</v>
      </c>
      <c r="DE277">
        <v>1</v>
      </c>
      <c r="DF277">
        <v>1</v>
      </c>
      <c r="DG277">
        <v>1</v>
      </c>
      <c r="DH277">
        <v>1</v>
      </c>
      <c r="DI277">
        <v>1</v>
      </c>
      <c r="DJ277">
        <v>0</v>
      </c>
      <c r="DK277">
        <v>1</v>
      </c>
      <c r="DL277">
        <v>0</v>
      </c>
      <c r="DM277">
        <v>0</v>
      </c>
      <c r="DN277">
        <v>0</v>
      </c>
      <c r="DO277">
        <v>0</v>
      </c>
      <c r="DP277">
        <v>0</v>
      </c>
      <c r="DQ277">
        <v>1</v>
      </c>
      <c r="DR277">
        <v>0</v>
      </c>
      <c r="DS277">
        <v>0</v>
      </c>
      <c r="DT277">
        <v>0</v>
      </c>
      <c r="DU277">
        <v>0</v>
      </c>
      <c r="DV277">
        <v>0</v>
      </c>
      <c r="DW277">
        <v>0</v>
      </c>
      <c r="DX277">
        <v>0</v>
      </c>
      <c r="DY277">
        <v>0</v>
      </c>
      <c r="DZ277">
        <v>0</v>
      </c>
      <c r="EA277">
        <v>0</v>
      </c>
      <c r="EB277">
        <v>0</v>
      </c>
      <c r="EC277">
        <v>1</v>
      </c>
      <c r="ED277">
        <v>0</v>
      </c>
      <c r="EE277">
        <v>1</v>
      </c>
      <c r="EF277">
        <v>1</v>
      </c>
      <c r="EG277">
        <v>1</v>
      </c>
      <c r="EH277">
        <v>0</v>
      </c>
      <c r="EI277">
        <v>0</v>
      </c>
      <c r="EJ277">
        <v>0</v>
      </c>
      <c r="EK277">
        <v>0</v>
      </c>
      <c r="EL277">
        <v>1</v>
      </c>
      <c r="EM277">
        <v>0</v>
      </c>
      <c r="EN277">
        <v>1</v>
      </c>
      <c r="EO277">
        <v>0</v>
      </c>
      <c r="EP277">
        <v>0</v>
      </c>
      <c r="EQ277">
        <v>0</v>
      </c>
      <c r="ER277">
        <v>0</v>
      </c>
      <c r="ES277">
        <v>0</v>
      </c>
      <c r="ET277">
        <v>0</v>
      </c>
      <c r="EU277">
        <v>0</v>
      </c>
      <c r="EV277">
        <v>0</v>
      </c>
      <c r="EW277">
        <v>0</v>
      </c>
      <c r="EX277">
        <v>1</v>
      </c>
      <c r="EY277">
        <v>1</v>
      </c>
      <c r="EZ277">
        <v>0</v>
      </c>
      <c r="FA277">
        <v>0</v>
      </c>
      <c r="FB277">
        <v>0</v>
      </c>
      <c r="FC277">
        <v>0</v>
      </c>
      <c r="FD277" t="s">
        <v>222</v>
      </c>
      <c r="FE277" t="s">
        <v>222</v>
      </c>
      <c r="FF277" t="s">
        <v>222</v>
      </c>
      <c r="FG277" t="s">
        <v>222</v>
      </c>
      <c r="FH277" t="s">
        <v>222</v>
      </c>
      <c r="FI277" t="s">
        <v>222</v>
      </c>
      <c r="FJ277" t="s">
        <v>222</v>
      </c>
      <c r="FK277" t="s">
        <v>222</v>
      </c>
      <c r="FL277" t="s">
        <v>222</v>
      </c>
      <c r="FM277">
        <v>0</v>
      </c>
      <c r="FN277">
        <v>0</v>
      </c>
      <c r="FO277">
        <v>1</v>
      </c>
      <c r="FP277">
        <v>1</v>
      </c>
      <c r="FQ277">
        <v>0</v>
      </c>
      <c r="FR277">
        <v>0</v>
      </c>
      <c r="FS277">
        <v>0</v>
      </c>
      <c r="FT277">
        <v>0</v>
      </c>
      <c r="FU277">
        <v>0</v>
      </c>
      <c r="FV277">
        <v>0</v>
      </c>
      <c r="FW277">
        <v>0</v>
      </c>
      <c r="FX277">
        <v>0</v>
      </c>
      <c r="FY277">
        <v>0</v>
      </c>
      <c r="FZ277">
        <v>0</v>
      </c>
      <c r="GA277">
        <v>0</v>
      </c>
      <c r="GB277">
        <v>0</v>
      </c>
      <c r="GC277">
        <v>0</v>
      </c>
      <c r="GD277">
        <v>0</v>
      </c>
      <c r="GE277">
        <v>0</v>
      </c>
      <c r="GF277">
        <v>0</v>
      </c>
      <c r="GG277">
        <v>0</v>
      </c>
      <c r="GH277">
        <v>0</v>
      </c>
      <c r="GI277">
        <v>0</v>
      </c>
      <c r="GJ277">
        <v>0</v>
      </c>
      <c r="GK277">
        <v>0</v>
      </c>
      <c r="GL277">
        <v>1</v>
      </c>
      <c r="GM277">
        <v>0</v>
      </c>
      <c r="GN277">
        <v>1</v>
      </c>
      <c r="GO277">
        <v>0</v>
      </c>
      <c r="GP277">
        <v>0</v>
      </c>
      <c r="GQ277">
        <v>0</v>
      </c>
      <c r="GR277">
        <v>0</v>
      </c>
      <c r="GS277">
        <v>0</v>
      </c>
      <c r="GT277">
        <v>0</v>
      </c>
      <c r="GU277">
        <v>0</v>
      </c>
      <c r="GV277">
        <v>0</v>
      </c>
      <c r="GW277">
        <v>0</v>
      </c>
      <c r="GX277">
        <v>0</v>
      </c>
      <c r="GY277">
        <v>0</v>
      </c>
      <c r="GZ277">
        <v>0</v>
      </c>
      <c r="HA277">
        <v>0</v>
      </c>
      <c r="HB277">
        <v>1</v>
      </c>
      <c r="HC277">
        <v>0</v>
      </c>
      <c r="HD277">
        <v>1</v>
      </c>
      <c r="HE277">
        <v>0</v>
      </c>
      <c r="HF277">
        <v>0</v>
      </c>
      <c r="HG277">
        <v>0</v>
      </c>
      <c r="HH277">
        <v>0</v>
      </c>
      <c r="HI277">
        <v>0</v>
      </c>
      <c r="HJ277">
        <v>0</v>
      </c>
      <c r="HK277">
        <v>0</v>
      </c>
      <c r="HL277">
        <v>1</v>
      </c>
      <c r="HM277">
        <v>1</v>
      </c>
      <c r="HN277">
        <v>0</v>
      </c>
    </row>
    <row r="278" spans="1:222" x14ac:dyDescent="0.35">
      <c r="A278" t="s">
        <v>269</v>
      </c>
      <c r="B278" s="1">
        <v>42530</v>
      </c>
      <c r="C278" s="1">
        <v>42551</v>
      </c>
      <c r="D278">
        <v>2</v>
      </c>
      <c r="E278">
        <v>1</v>
      </c>
      <c r="F278">
        <v>1</v>
      </c>
      <c r="G278">
        <v>1</v>
      </c>
      <c r="H278">
        <v>1</v>
      </c>
      <c r="I278">
        <v>1</v>
      </c>
      <c r="J278">
        <v>1</v>
      </c>
      <c r="K278">
        <v>0</v>
      </c>
      <c r="L278">
        <v>1</v>
      </c>
      <c r="M278">
        <v>0</v>
      </c>
      <c r="N278">
        <v>0</v>
      </c>
      <c r="O278">
        <v>0</v>
      </c>
      <c r="P278">
        <v>0</v>
      </c>
      <c r="Q278">
        <v>0</v>
      </c>
      <c r="R278">
        <v>0</v>
      </c>
      <c r="S278">
        <v>1</v>
      </c>
      <c r="T278">
        <v>0</v>
      </c>
      <c r="U278">
        <v>0</v>
      </c>
      <c r="V278">
        <v>0</v>
      </c>
      <c r="W278">
        <v>0</v>
      </c>
      <c r="X278">
        <v>0</v>
      </c>
      <c r="Y278">
        <v>0</v>
      </c>
      <c r="Z278">
        <v>0</v>
      </c>
      <c r="AA278">
        <v>1</v>
      </c>
      <c r="AB278">
        <v>0</v>
      </c>
      <c r="AC278">
        <v>1</v>
      </c>
      <c r="AD278">
        <v>1</v>
      </c>
      <c r="AE278">
        <v>1</v>
      </c>
      <c r="AF278">
        <v>0</v>
      </c>
      <c r="AG278">
        <v>0</v>
      </c>
      <c r="AH278">
        <v>1</v>
      </c>
      <c r="AI278">
        <v>0</v>
      </c>
      <c r="AJ278">
        <v>1</v>
      </c>
      <c r="AK278">
        <v>0</v>
      </c>
      <c r="AL278">
        <v>0</v>
      </c>
      <c r="AM278">
        <v>0</v>
      </c>
      <c r="AN278">
        <v>0</v>
      </c>
      <c r="AO278">
        <v>0</v>
      </c>
      <c r="AP278">
        <v>0</v>
      </c>
      <c r="AQ278">
        <v>0</v>
      </c>
      <c r="AR278">
        <v>0</v>
      </c>
      <c r="AS278">
        <v>1</v>
      </c>
      <c r="AT278">
        <v>0</v>
      </c>
      <c r="AU278" t="s">
        <v>222</v>
      </c>
      <c r="AV278" t="s">
        <v>222</v>
      </c>
      <c r="AW278" t="s">
        <v>222</v>
      </c>
      <c r="AX278" t="s">
        <v>222</v>
      </c>
      <c r="AY278" t="s">
        <v>222</v>
      </c>
      <c r="AZ278" t="s">
        <v>222</v>
      </c>
      <c r="BA278" t="s">
        <v>222</v>
      </c>
      <c r="BB278" t="s">
        <v>222</v>
      </c>
      <c r="BC278" t="s">
        <v>222</v>
      </c>
      <c r="BD278">
        <v>0</v>
      </c>
      <c r="BE278">
        <v>0</v>
      </c>
      <c r="BF278">
        <v>1</v>
      </c>
      <c r="BG278">
        <v>1</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1</v>
      </c>
      <c r="CD278">
        <v>0</v>
      </c>
      <c r="CE278">
        <v>1</v>
      </c>
      <c r="CF278">
        <v>0</v>
      </c>
      <c r="CG278">
        <v>0</v>
      </c>
      <c r="CH278">
        <v>0</v>
      </c>
      <c r="CI278">
        <v>0</v>
      </c>
      <c r="CJ278">
        <v>0</v>
      </c>
      <c r="CK278">
        <v>0</v>
      </c>
      <c r="CL278">
        <v>0</v>
      </c>
      <c r="CM278">
        <v>0</v>
      </c>
      <c r="CN278">
        <v>0</v>
      </c>
      <c r="CO278">
        <v>0</v>
      </c>
      <c r="CP278">
        <v>0</v>
      </c>
      <c r="CQ278">
        <v>0</v>
      </c>
      <c r="CR278">
        <v>0</v>
      </c>
      <c r="CS278">
        <v>1</v>
      </c>
      <c r="CT278">
        <v>0</v>
      </c>
      <c r="CU278">
        <v>1</v>
      </c>
      <c r="CV278">
        <v>0</v>
      </c>
      <c r="CW278">
        <v>0</v>
      </c>
      <c r="CX278">
        <v>0</v>
      </c>
      <c r="CY278">
        <v>0</v>
      </c>
      <c r="CZ278">
        <v>0</v>
      </c>
      <c r="DA278">
        <v>0</v>
      </c>
      <c r="DB278">
        <v>0</v>
      </c>
      <c r="DC278">
        <v>1</v>
      </c>
      <c r="DD278">
        <v>1</v>
      </c>
      <c r="DE278">
        <v>1</v>
      </c>
      <c r="DF278">
        <v>1</v>
      </c>
      <c r="DG278">
        <v>1</v>
      </c>
      <c r="DH278">
        <v>1</v>
      </c>
      <c r="DI278">
        <v>1</v>
      </c>
      <c r="DJ278">
        <v>0</v>
      </c>
      <c r="DK278">
        <v>1</v>
      </c>
      <c r="DL278">
        <v>0</v>
      </c>
      <c r="DM278">
        <v>0</v>
      </c>
      <c r="DN278">
        <v>0</v>
      </c>
      <c r="DO278">
        <v>0</v>
      </c>
      <c r="DP278">
        <v>0</v>
      </c>
      <c r="DQ278">
        <v>1</v>
      </c>
      <c r="DR278">
        <v>0</v>
      </c>
      <c r="DS278">
        <v>0</v>
      </c>
      <c r="DT278">
        <v>0</v>
      </c>
      <c r="DU278">
        <v>0</v>
      </c>
      <c r="DV278">
        <v>0</v>
      </c>
      <c r="DW278">
        <v>0</v>
      </c>
      <c r="DX278">
        <v>0</v>
      </c>
      <c r="DY278">
        <v>0</v>
      </c>
      <c r="DZ278">
        <v>0</v>
      </c>
      <c r="EA278">
        <v>0</v>
      </c>
      <c r="EB278">
        <v>0</v>
      </c>
      <c r="EC278">
        <v>1</v>
      </c>
      <c r="ED278">
        <v>0</v>
      </c>
      <c r="EE278">
        <v>1</v>
      </c>
      <c r="EF278">
        <v>1</v>
      </c>
      <c r="EG278">
        <v>1</v>
      </c>
      <c r="EH278">
        <v>0</v>
      </c>
      <c r="EI278">
        <v>0</v>
      </c>
      <c r="EJ278">
        <v>0</v>
      </c>
      <c r="EK278">
        <v>0</v>
      </c>
      <c r="EL278">
        <v>1</v>
      </c>
      <c r="EM278">
        <v>0</v>
      </c>
      <c r="EN278">
        <v>1</v>
      </c>
      <c r="EO278">
        <v>0</v>
      </c>
      <c r="EP278">
        <v>0</v>
      </c>
      <c r="EQ278">
        <v>0</v>
      </c>
      <c r="ER278">
        <v>0</v>
      </c>
      <c r="ES278">
        <v>0</v>
      </c>
      <c r="ET278">
        <v>0</v>
      </c>
      <c r="EU278">
        <v>0</v>
      </c>
      <c r="EV278">
        <v>0</v>
      </c>
      <c r="EW278">
        <v>0</v>
      </c>
      <c r="EX278">
        <v>1</v>
      </c>
      <c r="EY278">
        <v>1</v>
      </c>
      <c r="EZ278">
        <v>0</v>
      </c>
      <c r="FA278">
        <v>0</v>
      </c>
      <c r="FB278">
        <v>0</v>
      </c>
      <c r="FC278">
        <v>0</v>
      </c>
      <c r="FD278" t="s">
        <v>222</v>
      </c>
      <c r="FE278" t="s">
        <v>222</v>
      </c>
      <c r="FF278" t="s">
        <v>222</v>
      </c>
      <c r="FG278" t="s">
        <v>222</v>
      </c>
      <c r="FH278" t="s">
        <v>222</v>
      </c>
      <c r="FI278" t="s">
        <v>222</v>
      </c>
      <c r="FJ278" t="s">
        <v>222</v>
      </c>
      <c r="FK278" t="s">
        <v>222</v>
      </c>
      <c r="FL278" t="s">
        <v>222</v>
      </c>
      <c r="FM278">
        <v>0</v>
      </c>
      <c r="FN278">
        <v>0</v>
      </c>
      <c r="FO278">
        <v>1</v>
      </c>
      <c r="FP278">
        <v>1</v>
      </c>
      <c r="FQ278">
        <v>0</v>
      </c>
      <c r="FR278">
        <v>0</v>
      </c>
      <c r="FS278">
        <v>0</v>
      </c>
      <c r="FT278">
        <v>0</v>
      </c>
      <c r="FU278">
        <v>0</v>
      </c>
      <c r="FV278">
        <v>0</v>
      </c>
      <c r="FW278">
        <v>0</v>
      </c>
      <c r="FX278">
        <v>0</v>
      </c>
      <c r="FY278">
        <v>0</v>
      </c>
      <c r="FZ278">
        <v>0</v>
      </c>
      <c r="GA278">
        <v>0</v>
      </c>
      <c r="GB278">
        <v>0</v>
      </c>
      <c r="GC278">
        <v>0</v>
      </c>
      <c r="GD278">
        <v>0</v>
      </c>
      <c r="GE278">
        <v>0</v>
      </c>
      <c r="GF278">
        <v>0</v>
      </c>
      <c r="GG278">
        <v>0</v>
      </c>
      <c r="GH278">
        <v>0</v>
      </c>
      <c r="GI278">
        <v>0</v>
      </c>
      <c r="GJ278">
        <v>0</v>
      </c>
      <c r="GK278">
        <v>0</v>
      </c>
      <c r="GL278">
        <v>1</v>
      </c>
      <c r="GM278">
        <v>0</v>
      </c>
      <c r="GN278">
        <v>1</v>
      </c>
      <c r="GO278">
        <v>0</v>
      </c>
      <c r="GP278">
        <v>0</v>
      </c>
      <c r="GQ278">
        <v>0</v>
      </c>
      <c r="GR278">
        <v>0</v>
      </c>
      <c r="GS278">
        <v>0</v>
      </c>
      <c r="GT278">
        <v>0</v>
      </c>
      <c r="GU278">
        <v>0</v>
      </c>
      <c r="GV278">
        <v>0</v>
      </c>
      <c r="GW278">
        <v>0</v>
      </c>
      <c r="GX278">
        <v>0</v>
      </c>
      <c r="GY278">
        <v>0</v>
      </c>
      <c r="GZ278">
        <v>0</v>
      </c>
      <c r="HA278">
        <v>0</v>
      </c>
      <c r="HB278">
        <v>1</v>
      </c>
      <c r="HC278">
        <v>0</v>
      </c>
      <c r="HD278">
        <v>1</v>
      </c>
      <c r="HE278">
        <v>0</v>
      </c>
      <c r="HF278">
        <v>0</v>
      </c>
      <c r="HG278">
        <v>0</v>
      </c>
      <c r="HH278">
        <v>0</v>
      </c>
      <c r="HI278">
        <v>0</v>
      </c>
      <c r="HJ278">
        <v>0</v>
      </c>
      <c r="HK278">
        <v>0</v>
      </c>
      <c r="HL278">
        <v>1</v>
      </c>
      <c r="HM278">
        <v>1</v>
      </c>
      <c r="HN278">
        <v>0</v>
      </c>
    </row>
    <row r="279" spans="1:222" x14ac:dyDescent="0.35">
      <c r="A279" t="s">
        <v>269</v>
      </c>
      <c r="B279" s="1">
        <v>42552</v>
      </c>
      <c r="C279" s="1">
        <v>42916</v>
      </c>
      <c r="D279">
        <v>2</v>
      </c>
      <c r="E279">
        <v>1</v>
      </c>
      <c r="F279">
        <v>1</v>
      </c>
      <c r="G279">
        <v>1</v>
      </c>
      <c r="H279">
        <v>1</v>
      </c>
      <c r="I279">
        <v>1</v>
      </c>
      <c r="J279">
        <v>1</v>
      </c>
      <c r="K279">
        <v>0</v>
      </c>
      <c r="L279">
        <v>1</v>
      </c>
      <c r="M279">
        <v>0</v>
      </c>
      <c r="N279">
        <v>0</v>
      </c>
      <c r="O279">
        <v>0</v>
      </c>
      <c r="P279">
        <v>0</v>
      </c>
      <c r="Q279">
        <v>0</v>
      </c>
      <c r="R279">
        <v>0</v>
      </c>
      <c r="S279">
        <v>1</v>
      </c>
      <c r="T279">
        <v>0</v>
      </c>
      <c r="U279">
        <v>0</v>
      </c>
      <c r="V279">
        <v>0</v>
      </c>
      <c r="W279">
        <v>0</v>
      </c>
      <c r="X279">
        <v>0</v>
      </c>
      <c r="Y279">
        <v>0</v>
      </c>
      <c r="Z279">
        <v>0</v>
      </c>
      <c r="AA279">
        <v>1</v>
      </c>
      <c r="AB279">
        <v>0</v>
      </c>
      <c r="AC279">
        <v>1</v>
      </c>
      <c r="AD279">
        <v>1</v>
      </c>
      <c r="AE279">
        <v>1</v>
      </c>
      <c r="AF279">
        <v>0</v>
      </c>
      <c r="AG279">
        <v>0</v>
      </c>
      <c r="AH279">
        <v>1</v>
      </c>
      <c r="AI279">
        <v>0</v>
      </c>
      <c r="AJ279">
        <v>1</v>
      </c>
      <c r="AK279">
        <v>0</v>
      </c>
      <c r="AL279">
        <v>0</v>
      </c>
      <c r="AM279">
        <v>0</v>
      </c>
      <c r="AN279">
        <v>0</v>
      </c>
      <c r="AO279">
        <v>0</v>
      </c>
      <c r="AP279">
        <v>0</v>
      </c>
      <c r="AQ279">
        <v>0</v>
      </c>
      <c r="AR279">
        <v>0</v>
      </c>
      <c r="AS279">
        <v>1</v>
      </c>
      <c r="AT279">
        <v>0</v>
      </c>
      <c r="AU279" t="s">
        <v>222</v>
      </c>
      <c r="AV279" t="s">
        <v>222</v>
      </c>
      <c r="AW279" t="s">
        <v>222</v>
      </c>
      <c r="AX279" t="s">
        <v>222</v>
      </c>
      <c r="AY279" t="s">
        <v>222</v>
      </c>
      <c r="AZ279" t="s">
        <v>222</v>
      </c>
      <c r="BA279" t="s">
        <v>222</v>
      </c>
      <c r="BB279" t="s">
        <v>222</v>
      </c>
      <c r="BC279" t="s">
        <v>222</v>
      </c>
      <c r="BD279">
        <v>0</v>
      </c>
      <c r="BE279">
        <v>0</v>
      </c>
      <c r="BF279">
        <v>1</v>
      </c>
      <c r="BG279">
        <v>1</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1</v>
      </c>
      <c r="CD279">
        <v>0</v>
      </c>
      <c r="CE279">
        <v>1</v>
      </c>
      <c r="CF279">
        <v>0</v>
      </c>
      <c r="CG279">
        <v>0</v>
      </c>
      <c r="CH279">
        <v>0</v>
      </c>
      <c r="CI279">
        <v>0</v>
      </c>
      <c r="CJ279">
        <v>0</v>
      </c>
      <c r="CK279">
        <v>0</v>
      </c>
      <c r="CL279">
        <v>0</v>
      </c>
      <c r="CM279">
        <v>0</v>
      </c>
      <c r="CN279">
        <v>0</v>
      </c>
      <c r="CO279">
        <v>0</v>
      </c>
      <c r="CP279">
        <v>0</v>
      </c>
      <c r="CQ279">
        <v>0</v>
      </c>
      <c r="CR279">
        <v>0</v>
      </c>
      <c r="CS279">
        <v>1</v>
      </c>
      <c r="CT279">
        <v>0</v>
      </c>
      <c r="CU279">
        <v>1</v>
      </c>
      <c r="CV279">
        <v>0</v>
      </c>
      <c r="CW279">
        <v>0</v>
      </c>
      <c r="CX279">
        <v>0</v>
      </c>
      <c r="CY279">
        <v>0</v>
      </c>
      <c r="CZ279">
        <v>0</v>
      </c>
      <c r="DA279">
        <v>0</v>
      </c>
      <c r="DB279">
        <v>0</v>
      </c>
      <c r="DC279">
        <v>1</v>
      </c>
      <c r="DD279">
        <v>1</v>
      </c>
      <c r="DE279">
        <v>1</v>
      </c>
      <c r="DF279">
        <v>1</v>
      </c>
      <c r="DG279">
        <v>1</v>
      </c>
      <c r="DH279">
        <v>1</v>
      </c>
      <c r="DI279">
        <v>1</v>
      </c>
      <c r="DJ279">
        <v>0</v>
      </c>
      <c r="DK279">
        <v>1</v>
      </c>
      <c r="DL279">
        <v>0</v>
      </c>
      <c r="DM279">
        <v>0</v>
      </c>
      <c r="DN279">
        <v>0</v>
      </c>
      <c r="DO279">
        <v>0</v>
      </c>
      <c r="DP279">
        <v>0</v>
      </c>
      <c r="DQ279">
        <v>1</v>
      </c>
      <c r="DR279">
        <v>0</v>
      </c>
      <c r="DS279">
        <v>0</v>
      </c>
      <c r="DT279">
        <v>0</v>
      </c>
      <c r="DU279">
        <v>0</v>
      </c>
      <c r="DV279">
        <v>0</v>
      </c>
      <c r="DW279">
        <v>0</v>
      </c>
      <c r="DX279">
        <v>0</v>
      </c>
      <c r="DY279">
        <v>0</v>
      </c>
      <c r="DZ279">
        <v>0</v>
      </c>
      <c r="EA279">
        <v>0</v>
      </c>
      <c r="EB279">
        <v>0</v>
      </c>
      <c r="EC279">
        <v>1</v>
      </c>
      <c r="ED279">
        <v>0</v>
      </c>
      <c r="EE279">
        <v>1</v>
      </c>
      <c r="EF279">
        <v>1</v>
      </c>
      <c r="EG279">
        <v>1</v>
      </c>
      <c r="EH279">
        <v>0</v>
      </c>
      <c r="EI279">
        <v>0</v>
      </c>
      <c r="EJ279">
        <v>0</v>
      </c>
      <c r="EK279">
        <v>0</v>
      </c>
      <c r="EL279">
        <v>1</v>
      </c>
      <c r="EM279">
        <v>0</v>
      </c>
      <c r="EN279">
        <v>1</v>
      </c>
      <c r="EO279">
        <v>0</v>
      </c>
      <c r="EP279">
        <v>0</v>
      </c>
      <c r="EQ279">
        <v>0</v>
      </c>
      <c r="ER279">
        <v>0</v>
      </c>
      <c r="ES279">
        <v>0</v>
      </c>
      <c r="ET279">
        <v>0</v>
      </c>
      <c r="EU279">
        <v>0</v>
      </c>
      <c r="EV279">
        <v>0</v>
      </c>
      <c r="EW279">
        <v>0</v>
      </c>
      <c r="EX279">
        <v>1</v>
      </c>
      <c r="EY279">
        <v>1</v>
      </c>
      <c r="EZ279">
        <v>0</v>
      </c>
      <c r="FA279">
        <v>0</v>
      </c>
      <c r="FB279">
        <v>0</v>
      </c>
      <c r="FC279">
        <v>0</v>
      </c>
      <c r="FD279" t="s">
        <v>222</v>
      </c>
      <c r="FE279" t="s">
        <v>222</v>
      </c>
      <c r="FF279" t="s">
        <v>222</v>
      </c>
      <c r="FG279" t="s">
        <v>222</v>
      </c>
      <c r="FH279" t="s">
        <v>222</v>
      </c>
      <c r="FI279" t="s">
        <v>222</v>
      </c>
      <c r="FJ279" t="s">
        <v>222</v>
      </c>
      <c r="FK279" t="s">
        <v>222</v>
      </c>
      <c r="FL279" t="s">
        <v>222</v>
      </c>
      <c r="FM279">
        <v>0</v>
      </c>
      <c r="FN279">
        <v>0</v>
      </c>
      <c r="FO279">
        <v>1</v>
      </c>
      <c r="FP279">
        <v>1</v>
      </c>
      <c r="FQ279">
        <v>0</v>
      </c>
      <c r="FR279">
        <v>0</v>
      </c>
      <c r="FS279">
        <v>0</v>
      </c>
      <c r="FT279">
        <v>0</v>
      </c>
      <c r="FU279">
        <v>0</v>
      </c>
      <c r="FV279">
        <v>0</v>
      </c>
      <c r="FW279">
        <v>0</v>
      </c>
      <c r="FX279">
        <v>0</v>
      </c>
      <c r="FY279">
        <v>0</v>
      </c>
      <c r="FZ279">
        <v>0</v>
      </c>
      <c r="GA279">
        <v>0</v>
      </c>
      <c r="GB279">
        <v>0</v>
      </c>
      <c r="GC279">
        <v>0</v>
      </c>
      <c r="GD279">
        <v>0</v>
      </c>
      <c r="GE279">
        <v>0</v>
      </c>
      <c r="GF279">
        <v>0</v>
      </c>
      <c r="GG279">
        <v>0</v>
      </c>
      <c r="GH279">
        <v>0</v>
      </c>
      <c r="GI279">
        <v>0</v>
      </c>
      <c r="GJ279">
        <v>0</v>
      </c>
      <c r="GK279">
        <v>0</v>
      </c>
      <c r="GL279">
        <v>1</v>
      </c>
      <c r="GM279">
        <v>0</v>
      </c>
      <c r="GN279">
        <v>1</v>
      </c>
      <c r="GO279">
        <v>0</v>
      </c>
      <c r="GP279">
        <v>0</v>
      </c>
      <c r="GQ279">
        <v>0</v>
      </c>
      <c r="GR279">
        <v>0</v>
      </c>
      <c r="GS279">
        <v>0</v>
      </c>
      <c r="GT279">
        <v>0</v>
      </c>
      <c r="GU279">
        <v>0</v>
      </c>
      <c r="GV279">
        <v>0</v>
      </c>
      <c r="GW279">
        <v>0</v>
      </c>
      <c r="GX279">
        <v>0</v>
      </c>
      <c r="GY279">
        <v>0</v>
      </c>
      <c r="GZ279">
        <v>0</v>
      </c>
      <c r="HA279">
        <v>0</v>
      </c>
      <c r="HB279">
        <v>1</v>
      </c>
      <c r="HC279">
        <v>0</v>
      </c>
      <c r="HD279">
        <v>1</v>
      </c>
      <c r="HE279">
        <v>0</v>
      </c>
      <c r="HF279">
        <v>0</v>
      </c>
      <c r="HG279">
        <v>0</v>
      </c>
      <c r="HH279">
        <v>0</v>
      </c>
      <c r="HI279">
        <v>0</v>
      </c>
      <c r="HJ279">
        <v>0</v>
      </c>
      <c r="HK279">
        <v>0</v>
      </c>
      <c r="HL279">
        <v>1</v>
      </c>
      <c r="HM279">
        <v>1</v>
      </c>
      <c r="HN279">
        <v>0</v>
      </c>
    </row>
    <row r="280" spans="1:222" x14ac:dyDescent="0.35">
      <c r="A280" t="s">
        <v>269</v>
      </c>
      <c r="B280" s="1">
        <v>42917</v>
      </c>
      <c r="C280" s="1">
        <v>43257</v>
      </c>
      <c r="D280">
        <v>2</v>
      </c>
      <c r="E280">
        <v>1</v>
      </c>
      <c r="F280">
        <v>1</v>
      </c>
      <c r="G280">
        <v>1</v>
      </c>
      <c r="H280">
        <v>1</v>
      </c>
      <c r="I280">
        <v>1</v>
      </c>
      <c r="J280">
        <v>1</v>
      </c>
      <c r="K280">
        <v>0</v>
      </c>
      <c r="L280">
        <v>1</v>
      </c>
      <c r="M280">
        <v>0</v>
      </c>
      <c r="N280">
        <v>0</v>
      </c>
      <c r="O280">
        <v>0</v>
      </c>
      <c r="P280">
        <v>0</v>
      </c>
      <c r="Q280">
        <v>0</v>
      </c>
      <c r="R280">
        <v>0</v>
      </c>
      <c r="S280">
        <v>1</v>
      </c>
      <c r="T280">
        <v>0</v>
      </c>
      <c r="U280">
        <v>0</v>
      </c>
      <c r="V280">
        <v>0</v>
      </c>
      <c r="W280">
        <v>0</v>
      </c>
      <c r="X280">
        <v>0</v>
      </c>
      <c r="Y280">
        <v>0</v>
      </c>
      <c r="Z280">
        <v>0</v>
      </c>
      <c r="AA280">
        <v>1</v>
      </c>
      <c r="AB280">
        <v>0</v>
      </c>
      <c r="AC280">
        <v>1</v>
      </c>
      <c r="AD280">
        <v>1</v>
      </c>
      <c r="AE280">
        <v>1</v>
      </c>
      <c r="AF280">
        <v>0</v>
      </c>
      <c r="AG280">
        <v>0</v>
      </c>
      <c r="AH280">
        <v>1</v>
      </c>
      <c r="AI280">
        <v>0</v>
      </c>
      <c r="AJ280">
        <v>1</v>
      </c>
      <c r="AK280">
        <v>0</v>
      </c>
      <c r="AL280">
        <v>0</v>
      </c>
      <c r="AM280">
        <v>0</v>
      </c>
      <c r="AN280">
        <v>0</v>
      </c>
      <c r="AO280">
        <v>0</v>
      </c>
      <c r="AP280">
        <v>0</v>
      </c>
      <c r="AQ280">
        <v>0</v>
      </c>
      <c r="AR280">
        <v>0</v>
      </c>
      <c r="AS280">
        <v>1</v>
      </c>
      <c r="AT280">
        <v>0</v>
      </c>
      <c r="AU280" t="s">
        <v>222</v>
      </c>
      <c r="AV280" t="s">
        <v>222</v>
      </c>
      <c r="AW280" t="s">
        <v>222</v>
      </c>
      <c r="AX280" t="s">
        <v>222</v>
      </c>
      <c r="AY280" t="s">
        <v>222</v>
      </c>
      <c r="AZ280" t="s">
        <v>222</v>
      </c>
      <c r="BA280" t="s">
        <v>222</v>
      </c>
      <c r="BB280" t="s">
        <v>222</v>
      </c>
      <c r="BC280" t="s">
        <v>222</v>
      </c>
      <c r="BD280">
        <v>0</v>
      </c>
      <c r="BE280">
        <v>0</v>
      </c>
      <c r="BF280">
        <v>1</v>
      </c>
      <c r="BG280">
        <v>1</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1</v>
      </c>
      <c r="CD280">
        <v>0</v>
      </c>
      <c r="CE280">
        <v>1</v>
      </c>
      <c r="CF280">
        <v>0</v>
      </c>
      <c r="CG280">
        <v>0</v>
      </c>
      <c r="CH280">
        <v>0</v>
      </c>
      <c r="CI280">
        <v>0</v>
      </c>
      <c r="CJ280">
        <v>0</v>
      </c>
      <c r="CK280">
        <v>0</v>
      </c>
      <c r="CL280">
        <v>0</v>
      </c>
      <c r="CM280">
        <v>0</v>
      </c>
      <c r="CN280">
        <v>0</v>
      </c>
      <c r="CO280">
        <v>0</v>
      </c>
      <c r="CP280">
        <v>0</v>
      </c>
      <c r="CQ280">
        <v>0</v>
      </c>
      <c r="CR280">
        <v>0</v>
      </c>
      <c r="CS280">
        <v>1</v>
      </c>
      <c r="CT280">
        <v>0</v>
      </c>
      <c r="CU280">
        <v>1</v>
      </c>
      <c r="CV280">
        <v>0</v>
      </c>
      <c r="CW280">
        <v>0</v>
      </c>
      <c r="CX280">
        <v>0</v>
      </c>
      <c r="CY280">
        <v>0</v>
      </c>
      <c r="CZ280">
        <v>0</v>
      </c>
      <c r="DA280">
        <v>0</v>
      </c>
      <c r="DB280">
        <v>0</v>
      </c>
      <c r="DC280">
        <v>1</v>
      </c>
      <c r="DD280">
        <v>1</v>
      </c>
      <c r="DE280">
        <v>1</v>
      </c>
      <c r="DF280">
        <v>1</v>
      </c>
      <c r="DG280">
        <v>1</v>
      </c>
      <c r="DH280">
        <v>1</v>
      </c>
      <c r="DI280">
        <v>1</v>
      </c>
      <c r="DJ280">
        <v>0</v>
      </c>
      <c r="DK280">
        <v>1</v>
      </c>
      <c r="DL280">
        <v>0</v>
      </c>
      <c r="DM280">
        <v>0</v>
      </c>
      <c r="DN280">
        <v>0</v>
      </c>
      <c r="DO280">
        <v>0</v>
      </c>
      <c r="DP280">
        <v>0</v>
      </c>
      <c r="DQ280">
        <v>1</v>
      </c>
      <c r="DR280">
        <v>0</v>
      </c>
      <c r="DS280">
        <v>0</v>
      </c>
      <c r="DT280">
        <v>0</v>
      </c>
      <c r="DU280">
        <v>0</v>
      </c>
      <c r="DV280">
        <v>0</v>
      </c>
      <c r="DW280">
        <v>0</v>
      </c>
      <c r="DX280">
        <v>0</v>
      </c>
      <c r="DY280">
        <v>0</v>
      </c>
      <c r="DZ280">
        <v>0</v>
      </c>
      <c r="EA280">
        <v>0</v>
      </c>
      <c r="EB280">
        <v>0</v>
      </c>
      <c r="EC280">
        <v>1</v>
      </c>
      <c r="ED280">
        <v>0</v>
      </c>
      <c r="EE280">
        <v>1</v>
      </c>
      <c r="EF280">
        <v>1</v>
      </c>
      <c r="EG280">
        <v>1</v>
      </c>
      <c r="EH280">
        <v>0</v>
      </c>
      <c r="EI280">
        <v>0</v>
      </c>
      <c r="EJ280">
        <v>0</v>
      </c>
      <c r="EK280">
        <v>0</v>
      </c>
      <c r="EL280">
        <v>1</v>
      </c>
      <c r="EM280">
        <v>0</v>
      </c>
      <c r="EN280">
        <v>1</v>
      </c>
      <c r="EO280">
        <v>0</v>
      </c>
      <c r="EP280">
        <v>0</v>
      </c>
      <c r="EQ280">
        <v>0</v>
      </c>
      <c r="ER280">
        <v>0</v>
      </c>
      <c r="ES280">
        <v>0</v>
      </c>
      <c r="ET280">
        <v>0</v>
      </c>
      <c r="EU280">
        <v>0</v>
      </c>
      <c r="EV280">
        <v>0</v>
      </c>
      <c r="EW280">
        <v>0</v>
      </c>
      <c r="EX280">
        <v>1</v>
      </c>
      <c r="EY280">
        <v>1</v>
      </c>
      <c r="EZ280">
        <v>0</v>
      </c>
      <c r="FA280">
        <v>0</v>
      </c>
      <c r="FB280">
        <v>0</v>
      </c>
      <c r="FC280">
        <v>0</v>
      </c>
      <c r="FD280" t="s">
        <v>222</v>
      </c>
      <c r="FE280" t="s">
        <v>222</v>
      </c>
      <c r="FF280" t="s">
        <v>222</v>
      </c>
      <c r="FG280" t="s">
        <v>222</v>
      </c>
      <c r="FH280" t="s">
        <v>222</v>
      </c>
      <c r="FI280" t="s">
        <v>222</v>
      </c>
      <c r="FJ280" t="s">
        <v>222</v>
      </c>
      <c r="FK280" t="s">
        <v>222</v>
      </c>
      <c r="FL280" t="s">
        <v>222</v>
      </c>
      <c r="FM280">
        <v>0</v>
      </c>
      <c r="FN280">
        <v>0</v>
      </c>
      <c r="FO280">
        <v>1</v>
      </c>
      <c r="FP280">
        <v>1</v>
      </c>
      <c r="FQ280">
        <v>0</v>
      </c>
      <c r="FR280">
        <v>0</v>
      </c>
      <c r="FS280">
        <v>0</v>
      </c>
      <c r="FT280">
        <v>0</v>
      </c>
      <c r="FU280">
        <v>0</v>
      </c>
      <c r="FV280">
        <v>0</v>
      </c>
      <c r="FW280">
        <v>0</v>
      </c>
      <c r="FX280">
        <v>0</v>
      </c>
      <c r="FY280">
        <v>0</v>
      </c>
      <c r="FZ280">
        <v>0</v>
      </c>
      <c r="GA280">
        <v>0</v>
      </c>
      <c r="GB280">
        <v>0</v>
      </c>
      <c r="GC280">
        <v>0</v>
      </c>
      <c r="GD280">
        <v>0</v>
      </c>
      <c r="GE280">
        <v>0</v>
      </c>
      <c r="GF280">
        <v>0</v>
      </c>
      <c r="GG280">
        <v>0</v>
      </c>
      <c r="GH280">
        <v>0</v>
      </c>
      <c r="GI280">
        <v>0</v>
      </c>
      <c r="GJ280">
        <v>0</v>
      </c>
      <c r="GK280">
        <v>0</v>
      </c>
      <c r="GL280">
        <v>1</v>
      </c>
      <c r="GM280">
        <v>0</v>
      </c>
      <c r="GN280">
        <v>1</v>
      </c>
      <c r="GO280">
        <v>0</v>
      </c>
      <c r="GP280">
        <v>0</v>
      </c>
      <c r="GQ280">
        <v>0</v>
      </c>
      <c r="GR280">
        <v>0</v>
      </c>
      <c r="GS280">
        <v>0</v>
      </c>
      <c r="GT280">
        <v>0</v>
      </c>
      <c r="GU280">
        <v>0</v>
      </c>
      <c r="GV280">
        <v>0</v>
      </c>
      <c r="GW280">
        <v>0</v>
      </c>
      <c r="GX280">
        <v>0</v>
      </c>
      <c r="GY280">
        <v>0</v>
      </c>
      <c r="GZ280">
        <v>0</v>
      </c>
      <c r="HA280">
        <v>0</v>
      </c>
      <c r="HB280">
        <v>1</v>
      </c>
      <c r="HC280">
        <v>0</v>
      </c>
      <c r="HD280">
        <v>1</v>
      </c>
      <c r="HE280">
        <v>0</v>
      </c>
      <c r="HF280">
        <v>0</v>
      </c>
      <c r="HG280">
        <v>0</v>
      </c>
      <c r="HH280">
        <v>0</v>
      </c>
      <c r="HI280">
        <v>0</v>
      </c>
      <c r="HJ280">
        <v>0</v>
      </c>
      <c r="HK280">
        <v>0</v>
      </c>
      <c r="HL280">
        <v>1</v>
      </c>
      <c r="HM280">
        <v>1</v>
      </c>
      <c r="HN280">
        <v>0</v>
      </c>
    </row>
    <row r="281" spans="1:222" x14ac:dyDescent="0.35">
      <c r="A281" t="s">
        <v>269</v>
      </c>
      <c r="B281" s="1">
        <v>43258</v>
      </c>
      <c r="C281" s="1">
        <v>43404</v>
      </c>
      <c r="D281">
        <v>2</v>
      </c>
      <c r="E281">
        <v>1</v>
      </c>
      <c r="F281">
        <v>1</v>
      </c>
      <c r="G281">
        <v>1</v>
      </c>
      <c r="H281">
        <v>1</v>
      </c>
      <c r="I281">
        <v>1</v>
      </c>
      <c r="J281">
        <v>1</v>
      </c>
      <c r="K281">
        <v>0</v>
      </c>
      <c r="L281">
        <v>1</v>
      </c>
      <c r="M281">
        <v>0</v>
      </c>
      <c r="N281">
        <v>0</v>
      </c>
      <c r="O281">
        <v>0</v>
      </c>
      <c r="P281">
        <v>0</v>
      </c>
      <c r="Q281">
        <v>0</v>
      </c>
      <c r="R281">
        <v>0</v>
      </c>
      <c r="S281">
        <v>1</v>
      </c>
      <c r="T281">
        <v>0</v>
      </c>
      <c r="U281">
        <v>0</v>
      </c>
      <c r="V281">
        <v>0</v>
      </c>
      <c r="W281">
        <v>0</v>
      </c>
      <c r="X281">
        <v>0</v>
      </c>
      <c r="Y281">
        <v>0</v>
      </c>
      <c r="Z281">
        <v>0</v>
      </c>
      <c r="AA281">
        <v>1</v>
      </c>
      <c r="AB281">
        <v>0</v>
      </c>
      <c r="AC281">
        <v>1</v>
      </c>
      <c r="AD281">
        <v>1</v>
      </c>
      <c r="AE281">
        <v>1</v>
      </c>
      <c r="AF281">
        <v>0</v>
      </c>
      <c r="AG281">
        <v>0</v>
      </c>
      <c r="AH281">
        <v>1</v>
      </c>
      <c r="AI281">
        <v>0</v>
      </c>
      <c r="AJ281">
        <v>1</v>
      </c>
      <c r="AK281">
        <v>0</v>
      </c>
      <c r="AL281">
        <v>0</v>
      </c>
      <c r="AM281">
        <v>0</v>
      </c>
      <c r="AN281">
        <v>0</v>
      </c>
      <c r="AO281">
        <v>0</v>
      </c>
      <c r="AP281">
        <v>0</v>
      </c>
      <c r="AQ281">
        <v>0</v>
      </c>
      <c r="AR281">
        <v>0</v>
      </c>
      <c r="AS281">
        <v>1</v>
      </c>
      <c r="AT281">
        <v>0</v>
      </c>
      <c r="AU281" t="s">
        <v>222</v>
      </c>
      <c r="AV281" t="s">
        <v>222</v>
      </c>
      <c r="AW281" t="s">
        <v>222</v>
      </c>
      <c r="AX281" t="s">
        <v>222</v>
      </c>
      <c r="AY281" t="s">
        <v>222</v>
      </c>
      <c r="AZ281" t="s">
        <v>222</v>
      </c>
      <c r="BA281" t="s">
        <v>222</v>
      </c>
      <c r="BB281" t="s">
        <v>222</v>
      </c>
      <c r="BC281" t="s">
        <v>222</v>
      </c>
      <c r="BD281">
        <v>0</v>
      </c>
      <c r="BE281">
        <v>0</v>
      </c>
      <c r="BF281">
        <v>1</v>
      </c>
      <c r="BG281">
        <v>1</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1</v>
      </c>
      <c r="CD281">
        <v>0</v>
      </c>
      <c r="CE281">
        <v>1</v>
      </c>
      <c r="CF281">
        <v>0</v>
      </c>
      <c r="CG281">
        <v>0</v>
      </c>
      <c r="CH281">
        <v>0</v>
      </c>
      <c r="CI281">
        <v>0</v>
      </c>
      <c r="CJ281">
        <v>0</v>
      </c>
      <c r="CK281">
        <v>0</v>
      </c>
      <c r="CL281">
        <v>0</v>
      </c>
      <c r="CM281">
        <v>0</v>
      </c>
      <c r="CN281">
        <v>0</v>
      </c>
      <c r="CO281">
        <v>0</v>
      </c>
      <c r="CP281">
        <v>0</v>
      </c>
      <c r="CQ281">
        <v>0</v>
      </c>
      <c r="CR281">
        <v>0</v>
      </c>
      <c r="CS281">
        <v>1</v>
      </c>
      <c r="CT281">
        <v>0</v>
      </c>
      <c r="CU281">
        <v>1</v>
      </c>
      <c r="CV281">
        <v>0</v>
      </c>
      <c r="CW281">
        <v>0</v>
      </c>
      <c r="CX281">
        <v>0</v>
      </c>
      <c r="CY281">
        <v>0</v>
      </c>
      <c r="CZ281">
        <v>0</v>
      </c>
      <c r="DA281">
        <v>0</v>
      </c>
      <c r="DB281">
        <v>0</v>
      </c>
      <c r="DC281">
        <v>1</v>
      </c>
      <c r="DD281">
        <v>1</v>
      </c>
      <c r="DE281">
        <v>1</v>
      </c>
      <c r="DF281">
        <v>1</v>
      </c>
      <c r="DG281">
        <v>1</v>
      </c>
      <c r="DH281">
        <v>1</v>
      </c>
      <c r="DI281">
        <v>1</v>
      </c>
      <c r="DJ281">
        <v>0</v>
      </c>
      <c r="DK281">
        <v>1</v>
      </c>
      <c r="DL281">
        <v>0</v>
      </c>
      <c r="DM281">
        <v>0</v>
      </c>
      <c r="DN281">
        <v>0</v>
      </c>
      <c r="DO281">
        <v>0</v>
      </c>
      <c r="DP281">
        <v>0</v>
      </c>
      <c r="DQ281">
        <v>1</v>
      </c>
      <c r="DR281">
        <v>0</v>
      </c>
      <c r="DS281">
        <v>0</v>
      </c>
      <c r="DT281">
        <v>0</v>
      </c>
      <c r="DU281">
        <v>0</v>
      </c>
      <c r="DV281">
        <v>0</v>
      </c>
      <c r="DW281">
        <v>0</v>
      </c>
      <c r="DX281">
        <v>0</v>
      </c>
      <c r="DY281">
        <v>0</v>
      </c>
      <c r="DZ281">
        <v>0</v>
      </c>
      <c r="EA281">
        <v>0</v>
      </c>
      <c r="EB281">
        <v>0</v>
      </c>
      <c r="EC281">
        <v>1</v>
      </c>
      <c r="ED281">
        <v>0</v>
      </c>
      <c r="EE281">
        <v>1</v>
      </c>
      <c r="EF281">
        <v>1</v>
      </c>
      <c r="EG281">
        <v>1</v>
      </c>
      <c r="EH281">
        <v>0</v>
      </c>
      <c r="EI281">
        <v>0</v>
      </c>
      <c r="EJ281">
        <v>0</v>
      </c>
      <c r="EK281">
        <v>0</v>
      </c>
      <c r="EL281">
        <v>1</v>
      </c>
      <c r="EM281">
        <v>0</v>
      </c>
      <c r="EN281">
        <v>1</v>
      </c>
      <c r="EO281">
        <v>0</v>
      </c>
      <c r="EP281">
        <v>0</v>
      </c>
      <c r="EQ281">
        <v>0</v>
      </c>
      <c r="ER281">
        <v>0</v>
      </c>
      <c r="ES281">
        <v>0</v>
      </c>
      <c r="ET281">
        <v>0</v>
      </c>
      <c r="EU281">
        <v>0</v>
      </c>
      <c r="EV281">
        <v>0</v>
      </c>
      <c r="EW281">
        <v>0</v>
      </c>
      <c r="EX281">
        <v>1</v>
      </c>
      <c r="EY281">
        <v>1</v>
      </c>
      <c r="EZ281">
        <v>0</v>
      </c>
      <c r="FA281">
        <v>0</v>
      </c>
      <c r="FB281">
        <v>0</v>
      </c>
      <c r="FC281">
        <v>0</v>
      </c>
      <c r="FD281" t="s">
        <v>222</v>
      </c>
      <c r="FE281" t="s">
        <v>222</v>
      </c>
      <c r="FF281" t="s">
        <v>222</v>
      </c>
      <c r="FG281" t="s">
        <v>222</v>
      </c>
      <c r="FH281" t="s">
        <v>222</v>
      </c>
      <c r="FI281" t="s">
        <v>222</v>
      </c>
      <c r="FJ281" t="s">
        <v>222</v>
      </c>
      <c r="FK281" t="s">
        <v>222</v>
      </c>
      <c r="FL281" t="s">
        <v>222</v>
      </c>
      <c r="FM281">
        <v>0</v>
      </c>
      <c r="FN281">
        <v>0</v>
      </c>
      <c r="FO281">
        <v>1</v>
      </c>
      <c r="FP281">
        <v>1</v>
      </c>
      <c r="FQ281">
        <v>0</v>
      </c>
      <c r="FR281">
        <v>0</v>
      </c>
      <c r="FS281">
        <v>0</v>
      </c>
      <c r="FT281">
        <v>0</v>
      </c>
      <c r="FU281">
        <v>0</v>
      </c>
      <c r="FV281">
        <v>0</v>
      </c>
      <c r="FW281">
        <v>0</v>
      </c>
      <c r="FX281">
        <v>0</v>
      </c>
      <c r="FY281">
        <v>0</v>
      </c>
      <c r="FZ281">
        <v>0</v>
      </c>
      <c r="GA281">
        <v>0</v>
      </c>
      <c r="GB281">
        <v>0</v>
      </c>
      <c r="GC281">
        <v>0</v>
      </c>
      <c r="GD281">
        <v>0</v>
      </c>
      <c r="GE281">
        <v>0</v>
      </c>
      <c r="GF281">
        <v>0</v>
      </c>
      <c r="GG281">
        <v>0</v>
      </c>
      <c r="GH281">
        <v>0</v>
      </c>
      <c r="GI281">
        <v>0</v>
      </c>
      <c r="GJ281">
        <v>0</v>
      </c>
      <c r="GK281">
        <v>0</v>
      </c>
      <c r="GL281">
        <v>1</v>
      </c>
      <c r="GM281">
        <v>0</v>
      </c>
      <c r="GN281">
        <v>1</v>
      </c>
      <c r="GO281">
        <v>0</v>
      </c>
      <c r="GP281">
        <v>0</v>
      </c>
      <c r="GQ281">
        <v>0</v>
      </c>
      <c r="GR281">
        <v>0</v>
      </c>
      <c r="GS281">
        <v>0</v>
      </c>
      <c r="GT281">
        <v>0</v>
      </c>
      <c r="GU281">
        <v>0</v>
      </c>
      <c r="GV281">
        <v>0</v>
      </c>
      <c r="GW281">
        <v>0</v>
      </c>
      <c r="GX281">
        <v>0</v>
      </c>
      <c r="GY281">
        <v>0</v>
      </c>
      <c r="GZ281">
        <v>0</v>
      </c>
      <c r="HA281">
        <v>0</v>
      </c>
      <c r="HB281">
        <v>1</v>
      </c>
      <c r="HC281">
        <v>0</v>
      </c>
      <c r="HD281">
        <v>1</v>
      </c>
      <c r="HE281">
        <v>0</v>
      </c>
      <c r="HF281">
        <v>0</v>
      </c>
      <c r="HG281">
        <v>0</v>
      </c>
      <c r="HH281">
        <v>0</v>
      </c>
      <c r="HI281">
        <v>0</v>
      </c>
      <c r="HJ281">
        <v>0</v>
      </c>
      <c r="HK281">
        <v>0</v>
      </c>
      <c r="HL281">
        <v>1</v>
      </c>
      <c r="HM281">
        <v>1</v>
      </c>
      <c r="HN281">
        <v>0</v>
      </c>
    </row>
    <row r="282" spans="1:222" x14ac:dyDescent="0.35">
      <c r="A282" t="s">
        <v>269</v>
      </c>
      <c r="B282" s="1">
        <v>43405</v>
      </c>
      <c r="C282" s="1">
        <v>43465</v>
      </c>
      <c r="D282">
        <v>2</v>
      </c>
      <c r="E282">
        <v>1</v>
      </c>
      <c r="F282">
        <v>1</v>
      </c>
      <c r="G282">
        <v>1</v>
      </c>
      <c r="H282">
        <v>1</v>
      </c>
      <c r="I282">
        <v>1</v>
      </c>
      <c r="J282">
        <v>1</v>
      </c>
      <c r="K282">
        <v>0</v>
      </c>
      <c r="L282">
        <v>1</v>
      </c>
      <c r="M282">
        <v>0</v>
      </c>
      <c r="N282">
        <v>0</v>
      </c>
      <c r="O282">
        <v>0</v>
      </c>
      <c r="P282">
        <v>0</v>
      </c>
      <c r="Q282">
        <v>0</v>
      </c>
      <c r="R282">
        <v>0</v>
      </c>
      <c r="S282">
        <v>1</v>
      </c>
      <c r="T282">
        <v>0</v>
      </c>
      <c r="U282">
        <v>1</v>
      </c>
      <c r="V282">
        <v>0</v>
      </c>
      <c r="W282">
        <v>0</v>
      </c>
      <c r="X282">
        <v>1</v>
      </c>
      <c r="Y282">
        <v>0</v>
      </c>
      <c r="Z282">
        <v>0</v>
      </c>
      <c r="AA282">
        <v>1</v>
      </c>
      <c r="AB282">
        <v>0</v>
      </c>
      <c r="AC282">
        <v>1</v>
      </c>
      <c r="AD282">
        <v>1</v>
      </c>
      <c r="AE282">
        <v>1</v>
      </c>
      <c r="AF282">
        <v>0</v>
      </c>
      <c r="AG282">
        <v>0</v>
      </c>
      <c r="AH282">
        <v>1</v>
      </c>
      <c r="AI282">
        <v>0</v>
      </c>
      <c r="AJ282">
        <v>1</v>
      </c>
      <c r="AK282">
        <v>0</v>
      </c>
      <c r="AL282">
        <v>0</v>
      </c>
      <c r="AM282">
        <v>0</v>
      </c>
      <c r="AN282">
        <v>1</v>
      </c>
      <c r="AO282">
        <v>0</v>
      </c>
      <c r="AP282">
        <v>0</v>
      </c>
      <c r="AQ282">
        <v>0</v>
      </c>
      <c r="AR282">
        <v>0</v>
      </c>
      <c r="AS282">
        <v>1</v>
      </c>
      <c r="AT282">
        <v>1</v>
      </c>
      <c r="AU282">
        <v>0</v>
      </c>
      <c r="AV282">
        <v>0</v>
      </c>
      <c r="AW282">
        <v>0</v>
      </c>
      <c r="AX282">
        <v>0</v>
      </c>
      <c r="AY282">
        <v>0</v>
      </c>
      <c r="AZ282">
        <v>0</v>
      </c>
      <c r="BA282">
        <v>0</v>
      </c>
      <c r="BB282">
        <v>0</v>
      </c>
      <c r="BC282">
        <v>1</v>
      </c>
      <c r="BD282">
        <v>0</v>
      </c>
      <c r="BE282">
        <v>1</v>
      </c>
      <c r="BF282">
        <v>1</v>
      </c>
      <c r="BG282">
        <v>1</v>
      </c>
      <c r="BH282">
        <v>1</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1</v>
      </c>
      <c r="CD282">
        <v>0</v>
      </c>
      <c r="CE282">
        <v>1</v>
      </c>
      <c r="CF282">
        <v>0</v>
      </c>
      <c r="CG282">
        <v>0</v>
      </c>
      <c r="CH282">
        <v>0</v>
      </c>
      <c r="CI282">
        <v>0</v>
      </c>
      <c r="CJ282">
        <v>0</v>
      </c>
      <c r="CK282">
        <v>0</v>
      </c>
      <c r="CL282">
        <v>0</v>
      </c>
      <c r="CM282">
        <v>0</v>
      </c>
      <c r="CN282">
        <v>0</v>
      </c>
      <c r="CO282">
        <v>0</v>
      </c>
      <c r="CP282">
        <v>0</v>
      </c>
      <c r="CQ282">
        <v>0</v>
      </c>
      <c r="CR282">
        <v>0</v>
      </c>
      <c r="CS282">
        <v>1</v>
      </c>
      <c r="CT282">
        <v>0</v>
      </c>
      <c r="CU282">
        <v>1</v>
      </c>
      <c r="CV282">
        <v>0</v>
      </c>
      <c r="CW282">
        <v>0</v>
      </c>
      <c r="CX282">
        <v>0</v>
      </c>
      <c r="CY282">
        <v>0</v>
      </c>
      <c r="CZ282">
        <v>0</v>
      </c>
      <c r="DA282">
        <v>0</v>
      </c>
      <c r="DB282">
        <v>0</v>
      </c>
      <c r="DC282">
        <v>1</v>
      </c>
      <c r="DD282">
        <v>1</v>
      </c>
      <c r="DE282">
        <v>1</v>
      </c>
      <c r="DF282">
        <v>1</v>
      </c>
      <c r="DG282">
        <v>1</v>
      </c>
      <c r="DH282">
        <v>1</v>
      </c>
      <c r="DI282">
        <v>1</v>
      </c>
      <c r="DJ282">
        <v>0</v>
      </c>
      <c r="DK282">
        <v>1</v>
      </c>
      <c r="DL282">
        <v>0</v>
      </c>
      <c r="DM282">
        <v>0</v>
      </c>
      <c r="DN282">
        <v>0</v>
      </c>
      <c r="DO282">
        <v>0</v>
      </c>
      <c r="DP282">
        <v>0</v>
      </c>
      <c r="DQ282">
        <v>1</v>
      </c>
      <c r="DR282">
        <v>0</v>
      </c>
      <c r="DS282">
        <v>0</v>
      </c>
      <c r="DT282">
        <v>1</v>
      </c>
      <c r="DU282">
        <v>0</v>
      </c>
      <c r="DV282">
        <v>0</v>
      </c>
      <c r="DW282">
        <v>0</v>
      </c>
      <c r="DX282">
        <v>1</v>
      </c>
      <c r="DY282">
        <v>0</v>
      </c>
      <c r="DZ282">
        <v>0</v>
      </c>
      <c r="EA282">
        <v>0</v>
      </c>
      <c r="EB282">
        <v>0</v>
      </c>
      <c r="EC282">
        <v>1</v>
      </c>
      <c r="ED282">
        <v>0</v>
      </c>
      <c r="EE282">
        <v>1</v>
      </c>
      <c r="EF282">
        <v>1</v>
      </c>
      <c r="EG282">
        <v>1</v>
      </c>
      <c r="EH282">
        <v>0</v>
      </c>
      <c r="EI282">
        <v>0</v>
      </c>
      <c r="EJ282">
        <v>0</v>
      </c>
      <c r="EK282">
        <v>0</v>
      </c>
      <c r="EL282">
        <v>1</v>
      </c>
      <c r="EM282">
        <v>0</v>
      </c>
      <c r="EN282">
        <v>1</v>
      </c>
      <c r="EO282">
        <v>1</v>
      </c>
      <c r="EP282">
        <v>0</v>
      </c>
      <c r="EQ282">
        <v>0</v>
      </c>
      <c r="ER282">
        <v>0</v>
      </c>
      <c r="ES282">
        <v>0</v>
      </c>
      <c r="ET282">
        <v>0</v>
      </c>
      <c r="EU282">
        <v>0</v>
      </c>
      <c r="EV282">
        <v>0</v>
      </c>
      <c r="EW282">
        <v>0</v>
      </c>
      <c r="EX282">
        <v>1</v>
      </c>
      <c r="EY282">
        <v>1</v>
      </c>
      <c r="EZ282">
        <v>0</v>
      </c>
      <c r="FA282">
        <v>0</v>
      </c>
      <c r="FB282">
        <v>0</v>
      </c>
      <c r="FC282">
        <v>1</v>
      </c>
      <c r="FD282">
        <v>0</v>
      </c>
      <c r="FE282">
        <v>0</v>
      </c>
      <c r="FF282">
        <v>0</v>
      </c>
      <c r="FG282">
        <v>0</v>
      </c>
      <c r="FH282">
        <v>0</v>
      </c>
      <c r="FI282">
        <v>0</v>
      </c>
      <c r="FJ282">
        <v>0</v>
      </c>
      <c r="FK282">
        <v>0</v>
      </c>
      <c r="FL282">
        <v>1</v>
      </c>
      <c r="FM282">
        <v>0</v>
      </c>
      <c r="FN282">
        <v>1</v>
      </c>
      <c r="FO282">
        <v>1</v>
      </c>
      <c r="FP282">
        <v>1</v>
      </c>
      <c r="FQ282">
        <v>1</v>
      </c>
      <c r="FR282">
        <v>0</v>
      </c>
      <c r="FS282">
        <v>0</v>
      </c>
      <c r="FT282">
        <v>0</v>
      </c>
      <c r="FU282">
        <v>0</v>
      </c>
      <c r="FV282">
        <v>0</v>
      </c>
      <c r="FW282">
        <v>0</v>
      </c>
      <c r="FX282">
        <v>0</v>
      </c>
      <c r="FY282">
        <v>0</v>
      </c>
      <c r="FZ282">
        <v>0</v>
      </c>
      <c r="GA282">
        <v>0</v>
      </c>
      <c r="GB282">
        <v>0</v>
      </c>
      <c r="GC282">
        <v>0</v>
      </c>
      <c r="GD282">
        <v>0</v>
      </c>
      <c r="GE282">
        <v>0</v>
      </c>
      <c r="GF282">
        <v>0</v>
      </c>
      <c r="GG282">
        <v>0</v>
      </c>
      <c r="GH282">
        <v>0</v>
      </c>
      <c r="GI282">
        <v>0</v>
      </c>
      <c r="GJ282">
        <v>0</v>
      </c>
      <c r="GK282">
        <v>0</v>
      </c>
      <c r="GL282">
        <v>1</v>
      </c>
      <c r="GM282">
        <v>0</v>
      </c>
      <c r="GN282">
        <v>1</v>
      </c>
      <c r="GO282">
        <v>0</v>
      </c>
      <c r="GP282">
        <v>0</v>
      </c>
      <c r="GQ282">
        <v>0</v>
      </c>
      <c r="GR282">
        <v>0</v>
      </c>
      <c r="GS282">
        <v>0</v>
      </c>
      <c r="GT282">
        <v>0</v>
      </c>
      <c r="GU282">
        <v>0</v>
      </c>
      <c r="GV282">
        <v>0</v>
      </c>
      <c r="GW282">
        <v>0</v>
      </c>
      <c r="GX282">
        <v>0</v>
      </c>
      <c r="GY282">
        <v>0</v>
      </c>
      <c r="GZ282">
        <v>0</v>
      </c>
      <c r="HA282">
        <v>0</v>
      </c>
      <c r="HB282">
        <v>1</v>
      </c>
      <c r="HC282">
        <v>0</v>
      </c>
      <c r="HD282">
        <v>1</v>
      </c>
      <c r="HE282">
        <v>0</v>
      </c>
      <c r="HF282">
        <v>0</v>
      </c>
      <c r="HG282">
        <v>0</v>
      </c>
      <c r="HH282">
        <v>0</v>
      </c>
      <c r="HI282">
        <v>0</v>
      </c>
      <c r="HJ282">
        <v>0</v>
      </c>
      <c r="HK282">
        <v>0</v>
      </c>
      <c r="HL282">
        <v>1</v>
      </c>
      <c r="HM282">
        <v>1</v>
      </c>
      <c r="HN282">
        <v>0</v>
      </c>
    </row>
    <row r="283" spans="1:222" x14ac:dyDescent="0.35">
      <c r="A283" t="s">
        <v>269</v>
      </c>
      <c r="B283" s="1">
        <v>43466</v>
      </c>
      <c r="C283" s="1">
        <v>43490</v>
      </c>
      <c r="D283">
        <v>2</v>
      </c>
      <c r="E283">
        <v>1</v>
      </c>
      <c r="F283">
        <v>1</v>
      </c>
      <c r="G283">
        <v>1</v>
      </c>
      <c r="H283">
        <v>1</v>
      </c>
      <c r="I283">
        <v>1</v>
      </c>
      <c r="J283">
        <v>1</v>
      </c>
      <c r="K283">
        <v>0</v>
      </c>
      <c r="L283">
        <v>1</v>
      </c>
      <c r="M283">
        <v>0</v>
      </c>
      <c r="N283">
        <v>0</v>
      </c>
      <c r="O283">
        <v>0</v>
      </c>
      <c r="P283">
        <v>0</v>
      </c>
      <c r="Q283">
        <v>0</v>
      </c>
      <c r="R283">
        <v>0</v>
      </c>
      <c r="S283">
        <v>1</v>
      </c>
      <c r="T283">
        <v>0</v>
      </c>
      <c r="U283">
        <v>1</v>
      </c>
      <c r="V283">
        <v>0</v>
      </c>
      <c r="W283">
        <v>0</v>
      </c>
      <c r="X283">
        <v>1</v>
      </c>
      <c r="Y283">
        <v>0</v>
      </c>
      <c r="Z283">
        <v>0</v>
      </c>
      <c r="AA283">
        <v>1</v>
      </c>
      <c r="AB283">
        <v>0</v>
      </c>
      <c r="AC283">
        <v>1</v>
      </c>
      <c r="AD283">
        <v>1</v>
      </c>
      <c r="AE283">
        <v>1</v>
      </c>
      <c r="AF283">
        <v>0</v>
      </c>
      <c r="AG283">
        <v>0</v>
      </c>
      <c r="AH283">
        <v>1</v>
      </c>
      <c r="AI283">
        <v>0</v>
      </c>
      <c r="AJ283">
        <v>1</v>
      </c>
      <c r="AK283">
        <v>0</v>
      </c>
      <c r="AL283">
        <v>0</v>
      </c>
      <c r="AM283">
        <v>0</v>
      </c>
      <c r="AN283">
        <v>1</v>
      </c>
      <c r="AO283">
        <v>0</v>
      </c>
      <c r="AP283">
        <v>0</v>
      </c>
      <c r="AQ283">
        <v>0</v>
      </c>
      <c r="AR283">
        <v>0</v>
      </c>
      <c r="AS283">
        <v>1</v>
      </c>
      <c r="AT283">
        <v>1</v>
      </c>
      <c r="AU283">
        <v>0</v>
      </c>
      <c r="AV283">
        <v>0</v>
      </c>
      <c r="AW283">
        <v>0</v>
      </c>
      <c r="AX283">
        <v>0</v>
      </c>
      <c r="AY283">
        <v>0</v>
      </c>
      <c r="AZ283">
        <v>0</v>
      </c>
      <c r="BA283">
        <v>0</v>
      </c>
      <c r="BB283">
        <v>0</v>
      </c>
      <c r="BC283">
        <v>1</v>
      </c>
      <c r="BD283">
        <v>0</v>
      </c>
      <c r="BE283">
        <v>1</v>
      </c>
      <c r="BF283">
        <v>1</v>
      </c>
      <c r="BG283">
        <v>1</v>
      </c>
      <c r="BH283">
        <v>1</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1</v>
      </c>
      <c r="CD283">
        <v>0</v>
      </c>
      <c r="CE283">
        <v>1</v>
      </c>
      <c r="CF283">
        <v>0</v>
      </c>
      <c r="CG283">
        <v>0</v>
      </c>
      <c r="CH283">
        <v>0</v>
      </c>
      <c r="CI283">
        <v>0</v>
      </c>
      <c r="CJ283">
        <v>0</v>
      </c>
      <c r="CK283">
        <v>0</v>
      </c>
      <c r="CL283">
        <v>0</v>
      </c>
      <c r="CM283">
        <v>0</v>
      </c>
      <c r="CN283">
        <v>0</v>
      </c>
      <c r="CO283">
        <v>0</v>
      </c>
      <c r="CP283">
        <v>0</v>
      </c>
      <c r="CQ283">
        <v>0</v>
      </c>
      <c r="CR283">
        <v>0</v>
      </c>
      <c r="CS283">
        <v>1</v>
      </c>
      <c r="CT283">
        <v>0</v>
      </c>
      <c r="CU283">
        <v>1</v>
      </c>
      <c r="CV283">
        <v>0</v>
      </c>
      <c r="CW283">
        <v>0</v>
      </c>
      <c r="CX283">
        <v>0</v>
      </c>
      <c r="CY283">
        <v>0</v>
      </c>
      <c r="CZ283">
        <v>0</v>
      </c>
      <c r="DA283">
        <v>0</v>
      </c>
      <c r="DB283">
        <v>0</v>
      </c>
      <c r="DC283">
        <v>1</v>
      </c>
      <c r="DD283">
        <v>1</v>
      </c>
      <c r="DE283">
        <v>1</v>
      </c>
      <c r="DF283">
        <v>1</v>
      </c>
      <c r="DG283">
        <v>1</v>
      </c>
      <c r="DH283">
        <v>1</v>
      </c>
      <c r="DI283">
        <v>1</v>
      </c>
      <c r="DJ283">
        <v>0</v>
      </c>
      <c r="DK283">
        <v>1</v>
      </c>
      <c r="DL283">
        <v>0</v>
      </c>
      <c r="DM283">
        <v>0</v>
      </c>
      <c r="DN283">
        <v>0</v>
      </c>
      <c r="DO283">
        <v>0</v>
      </c>
      <c r="DP283">
        <v>0</v>
      </c>
      <c r="DQ283">
        <v>1</v>
      </c>
      <c r="DR283">
        <v>0</v>
      </c>
      <c r="DS283">
        <v>0</v>
      </c>
      <c r="DT283">
        <v>1</v>
      </c>
      <c r="DU283">
        <v>0</v>
      </c>
      <c r="DV283">
        <v>0</v>
      </c>
      <c r="DW283">
        <v>0</v>
      </c>
      <c r="DX283">
        <v>1</v>
      </c>
      <c r="DY283">
        <v>0</v>
      </c>
      <c r="DZ283">
        <v>0</v>
      </c>
      <c r="EA283">
        <v>0</v>
      </c>
      <c r="EB283">
        <v>0</v>
      </c>
      <c r="EC283">
        <v>1</v>
      </c>
      <c r="ED283">
        <v>0</v>
      </c>
      <c r="EE283">
        <v>1</v>
      </c>
      <c r="EF283">
        <v>1</v>
      </c>
      <c r="EG283">
        <v>1</v>
      </c>
      <c r="EH283">
        <v>0</v>
      </c>
      <c r="EI283">
        <v>0</v>
      </c>
      <c r="EJ283">
        <v>0</v>
      </c>
      <c r="EK283">
        <v>0</v>
      </c>
      <c r="EL283">
        <v>1</v>
      </c>
      <c r="EM283">
        <v>0</v>
      </c>
      <c r="EN283">
        <v>1</v>
      </c>
      <c r="EO283">
        <v>1</v>
      </c>
      <c r="EP283">
        <v>0</v>
      </c>
      <c r="EQ283">
        <v>0</v>
      </c>
      <c r="ER283">
        <v>0</v>
      </c>
      <c r="ES283">
        <v>0</v>
      </c>
      <c r="ET283">
        <v>0</v>
      </c>
      <c r="EU283">
        <v>0</v>
      </c>
      <c r="EV283">
        <v>0</v>
      </c>
      <c r="EW283">
        <v>0</v>
      </c>
      <c r="EX283">
        <v>1</v>
      </c>
      <c r="EY283">
        <v>1</v>
      </c>
      <c r="EZ283">
        <v>0</v>
      </c>
      <c r="FA283">
        <v>0</v>
      </c>
      <c r="FB283">
        <v>0</v>
      </c>
      <c r="FC283">
        <v>1</v>
      </c>
      <c r="FD283">
        <v>0</v>
      </c>
      <c r="FE283">
        <v>0</v>
      </c>
      <c r="FF283">
        <v>0</v>
      </c>
      <c r="FG283">
        <v>0</v>
      </c>
      <c r="FH283">
        <v>0</v>
      </c>
      <c r="FI283">
        <v>0</v>
      </c>
      <c r="FJ283">
        <v>0</v>
      </c>
      <c r="FK283">
        <v>0</v>
      </c>
      <c r="FL283">
        <v>1</v>
      </c>
      <c r="FM283">
        <v>0</v>
      </c>
      <c r="FN283">
        <v>1</v>
      </c>
      <c r="FO283">
        <v>1</v>
      </c>
      <c r="FP283">
        <v>1</v>
      </c>
      <c r="FQ283">
        <v>1</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0</v>
      </c>
      <c r="GL283">
        <v>1</v>
      </c>
      <c r="GM283">
        <v>0</v>
      </c>
      <c r="GN283">
        <v>1</v>
      </c>
      <c r="GO283">
        <v>0</v>
      </c>
      <c r="GP283">
        <v>0</v>
      </c>
      <c r="GQ283">
        <v>0</v>
      </c>
      <c r="GR283">
        <v>0</v>
      </c>
      <c r="GS283">
        <v>0</v>
      </c>
      <c r="GT283">
        <v>0</v>
      </c>
      <c r="GU283">
        <v>0</v>
      </c>
      <c r="GV283">
        <v>0</v>
      </c>
      <c r="GW283">
        <v>0</v>
      </c>
      <c r="GX283">
        <v>0</v>
      </c>
      <c r="GY283">
        <v>0</v>
      </c>
      <c r="GZ283">
        <v>0</v>
      </c>
      <c r="HA283">
        <v>0</v>
      </c>
      <c r="HB283">
        <v>1</v>
      </c>
      <c r="HC283">
        <v>0</v>
      </c>
      <c r="HD283">
        <v>1</v>
      </c>
      <c r="HE283">
        <v>0</v>
      </c>
      <c r="HF283">
        <v>0</v>
      </c>
      <c r="HG283">
        <v>0</v>
      </c>
      <c r="HH283">
        <v>0</v>
      </c>
      <c r="HI283">
        <v>0</v>
      </c>
      <c r="HJ283">
        <v>0</v>
      </c>
      <c r="HK283">
        <v>0</v>
      </c>
      <c r="HL283">
        <v>1</v>
      </c>
      <c r="HM283">
        <v>1</v>
      </c>
      <c r="HN283">
        <v>0</v>
      </c>
    </row>
    <row r="284" spans="1:222" x14ac:dyDescent="0.35">
      <c r="A284" t="s">
        <v>269</v>
      </c>
      <c r="B284" s="1">
        <v>43491</v>
      </c>
      <c r="C284" s="1">
        <v>43673</v>
      </c>
      <c r="D284">
        <v>2</v>
      </c>
      <c r="E284">
        <v>1</v>
      </c>
      <c r="F284">
        <v>1</v>
      </c>
      <c r="G284">
        <v>1</v>
      </c>
      <c r="H284">
        <v>1</v>
      </c>
      <c r="I284">
        <v>1</v>
      </c>
      <c r="J284">
        <v>1</v>
      </c>
      <c r="K284">
        <v>0</v>
      </c>
      <c r="L284">
        <v>1</v>
      </c>
      <c r="M284">
        <v>0</v>
      </c>
      <c r="N284">
        <v>0</v>
      </c>
      <c r="O284">
        <v>0</v>
      </c>
      <c r="P284">
        <v>0</v>
      </c>
      <c r="Q284">
        <v>0</v>
      </c>
      <c r="R284">
        <v>0</v>
      </c>
      <c r="S284">
        <v>1</v>
      </c>
      <c r="T284">
        <v>0</v>
      </c>
      <c r="U284">
        <v>1</v>
      </c>
      <c r="V284">
        <v>0</v>
      </c>
      <c r="W284">
        <v>0</v>
      </c>
      <c r="X284">
        <v>1</v>
      </c>
      <c r="Y284">
        <v>0</v>
      </c>
      <c r="Z284">
        <v>0</v>
      </c>
      <c r="AA284">
        <v>1</v>
      </c>
      <c r="AB284">
        <v>0</v>
      </c>
      <c r="AC284">
        <v>1</v>
      </c>
      <c r="AD284">
        <v>1</v>
      </c>
      <c r="AE284">
        <v>1</v>
      </c>
      <c r="AF284">
        <v>0</v>
      </c>
      <c r="AG284">
        <v>0</v>
      </c>
      <c r="AH284">
        <v>1</v>
      </c>
      <c r="AI284">
        <v>0</v>
      </c>
      <c r="AJ284">
        <v>0</v>
      </c>
      <c r="AK284">
        <v>0</v>
      </c>
      <c r="AL284">
        <v>0</v>
      </c>
      <c r="AM284">
        <v>0</v>
      </c>
      <c r="AN284">
        <v>1</v>
      </c>
      <c r="AO284">
        <v>0</v>
      </c>
      <c r="AP284">
        <v>0</v>
      </c>
      <c r="AQ284">
        <v>0</v>
      </c>
      <c r="AR284">
        <v>0</v>
      </c>
      <c r="AS284">
        <v>0</v>
      </c>
      <c r="AT284">
        <v>1</v>
      </c>
      <c r="AU284">
        <v>0</v>
      </c>
      <c r="AV284">
        <v>0</v>
      </c>
      <c r="AW284">
        <v>0</v>
      </c>
      <c r="AX284">
        <v>0</v>
      </c>
      <c r="AY284">
        <v>0</v>
      </c>
      <c r="AZ284">
        <v>0</v>
      </c>
      <c r="BA284">
        <v>0</v>
      </c>
      <c r="BB284">
        <v>0</v>
      </c>
      <c r="BC284">
        <v>1</v>
      </c>
      <c r="BD284">
        <v>0</v>
      </c>
      <c r="BE284">
        <v>1</v>
      </c>
      <c r="BF284">
        <v>1</v>
      </c>
      <c r="BG284">
        <v>1</v>
      </c>
      <c r="BH284">
        <v>1</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1</v>
      </c>
      <c r="CD284">
        <v>0</v>
      </c>
      <c r="CE284">
        <v>1</v>
      </c>
      <c r="CF284">
        <v>0</v>
      </c>
      <c r="CG284">
        <v>0</v>
      </c>
      <c r="CH284">
        <v>0</v>
      </c>
      <c r="CI284">
        <v>0</v>
      </c>
      <c r="CJ284">
        <v>0</v>
      </c>
      <c r="CK284">
        <v>0</v>
      </c>
      <c r="CL284">
        <v>0</v>
      </c>
      <c r="CM284">
        <v>0</v>
      </c>
      <c r="CN284">
        <v>0</v>
      </c>
      <c r="CO284">
        <v>0</v>
      </c>
      <c r="CP284">
        <v>0</v>
      </c>
      <c r="CQ284">
        <v>0</v>
      </c>
      <c r="CR284">
        <v>0</v>
      </c>
      <c r="CS284">
        <v>1</v>
      </c>
      <c r="CT284">
        <v>0</v>
      </c>
      <c r="CU284">
        <v>1</v>
      </c>
      <c r="CV284">
        <v>0</v>
      </c>
      <c r="CW284">
        <v>0</v>
      </c>
      <c r="CX284">
        <v>0</v>
      </c>
      <c r="CY284">
        <v>0</v>
      </c>
      <c r="CZ284">
        <v>0</v>
      </c>
      <c r="DA284">
        <v>0</v>
      </c>
      <c r="DB284">
        <v>0</v>
      </c>
      <c r="DC284">
        <v>1</v>
      </c>
      <c r="DD284">
        <v>1</v>
      </c>
      <c r="DE284">
        <v>1</v>
      </c>
      <c r="DF284">
        <v>1</v>
      </c>
      <c r="DG284">
        <v>1</v>
      </c>
      <c r="DH284">
        <v>1</v>
      </c>
      <c r="DI284">
        <v>1</v>
      </c>
      <c r="DJ284">
        <v>0</v>
      </c>
      <c r="DK284">
        <v>1</v>
      </c>
      <c r="DL284">
        <v>0</v>
      </c>
      <c r="DM284">
        <v>0</v>
      </c>
      <c r="DN284">
        <v>0</v>
      </c>
      <c r="DO284">
        <v>0</v>
      </c>
      <c r="DP284">
        <v>0</v>
      </c>
      <c r="DQ284">
        <v>1</v>
      </c>
      <c r="DR284">
        <v>0</v>
      </c>
      <c r="DS284">
        <v>0</v>
      </c>
      <c r="DT284">
        <v>1</v>
      </c>
      <c r="DU284">
        <v>0</v>
      </c>
      <c r="DV284">
        <v>0</v>
      </c>
      <c r="DW284">
        <v>0</v>
      </c>
      <c r="DX284">
        <v>1</v>
      </c>
      <c r="DY284">
        <v>0</v>
      </c>
      <c r="DZ284">
        <v>0</v>
      </c>
      <c r="EA284">
        <v>0</v>
      </c>
      <c r="EB284">
        <v>0</v>
      </c>
      <c r="EC284">
        <v>1</v>
      </c>
      <c r="ED284">
        <v>0</v>
      </c>
      <c r="EE284">
        <v>1</v>
      </c>
      <c r="EF284">
        <v>1</v>
      </c>
      <c r="EG284">
        <v>1</v>
      </c>
      <c r="EH284">
        <v>0</v>
      </c>
      <c r="EI284">
        <v>0</v>
      </c>
      <c r="EJ284">
        <v>0</v>
      </c>
      <c r="EK284">
        <v>0</v>
      </c>
      <c r="EL284">
        <v>1</v>
      </c>
      <c r="EM284">
        <v>0</v>
      </c>
      <c r="EN284">
        <v>0</v>
      </c>
      <c r="EO284">
        <v>1</v>
      </c>
      <c r="EP284">
        <v>0</v>
      </c>
      <c r="EQ284">
        <v>0</v>
      </c>
      <c r="ER284">
        <v>0</v>
      </c>
      <c r="ES284">
        <v>0</v>
      </c>
      <c r="ET284">
        <v>0</v>
      </c>
      <c r="EU284">
        <v>0</v>
      </c>
      <c r="EV284">
        <v>0</v>
      </c>
      <c r="EW284">
        <v>0</v>
      </c>
      <c r="EX284">
        <v>0</v>
      </c>
      <c r="EY284">
        <v>0</v>
      </c>
      <c r="EZ284">
        <v>0</v>
      </c>
      <c r="FA284">
        <v>0</v>
      </c>
      <c r="FB284">
        <v>1</v>
      </c>
      <c r="FC284">
        <v>1</v>
      </c>
      <c r="FD284">
        <v>0</v>
      </c>
      <c r="FE284">
        <v>0</v>
      </c>
      <c r="FF284">
        <v>0</v>
      </c>
      <c r="FG284">
        <v>0</v>
      </c>
      <c r="FH284">
        <v>0</v>
      </c>
      <c r="FI284">
        <v>0</v>
      </c>
      <c r="FJ284">
        <v>0</v>
      </c>
      <c r="FK284">
        <v>0</v>
      </c>
      <c r="FL284">
        <v>1</v>
      </c>
      <c r="FM284">
        <v>0</v>
      </c>
      <c r="FN284">
        <v>1</v>
      </c>
      <c r="FO284">
        <v>1</v>
      </c>
      <c r="FP284">
        <v>1</v>
      </c>
      <c r="FQ284">
        <v>1</v>
      </c>
      <c r="FR284">
        <v>0</v>
      </c>
      <c r="FS284">
        <v>0</v>
      </c>
      <c r="FT284">
        <v>0</v>
      </c>
      <c r="FU284">
        <v>0</v>
      </c>
      <c r="FV284">
        <v>0</v>
      </c>
      <c r="FW284">
        <v>0</v>
      </c>
      <c r="FX284">
        <v>0</v>
      </c>
      <c r="FY284">
        <v>0</v>
      </c>
      <c r="FZ284">
        <v>0</v>
      </c>
      <c r="GA284">
        <v>0</v>
      </c>
      <c r="GB284">
        <v>0</v>
      </c>
      <c r="GC284">
        <v>0</v>
      </c>
      <c r="GD284">
        <v>0</v>
      </c>
      <c r="GE284">
        <v>0</v>
      </c>
      <c r="GF284">
        <v>0</v>
      </c>
      <c r="GG284">
        <v>0</v>
      </c>
      <c r="GH284">
        <v>0</v>
      </c>
      <c r="GI284">
        <v>0</v>
      </c>
      <c r="GJ284">
        <v>0</v>
      </c>
      <c r="GK284">
        <v>0</v>
      </c>
      <c r="GL284">
        <v>1</v>
      </c>
      <c r="GM284">
        <v>0</v>
      </c>
      <c r="GN284">
        <v>1</v>
      </c>
      <c r="GO284">
        <v>0</v>
      </c>
      <c r="GP284">
        <v>0</v>
      </c>
      <c r="GQ284">
        <v>0</v>
      </c>
      <c r="GR284">
        <v>0</v>
      </c>
      <c r="GS284">
        <v>0</v>
      </c>
      <c r="GT284">
        <v>0</v>
      </c>
      <c r="GU284">
        <v>0</v>
      </c>
      <c r="GV284">
        <v>0</v>
      </c>
      <c r="GW284">
        <v>0</v>
      </c>
      <c r="GX284">
        <v>0</v>
      </c>
      <c r="GY284">
        <v>0</v>
      </c>
      <c r="GZ284">
        <v>0</v>
      </c>
      <c r="HA284">
        <v>0</v>
      </c>
      <c r="HB284">
        <v>1</v>
      </c>
      <c r="HC284">
        <v>0</v>
      </c>
      <c r="HD284">
        <v>1</v>
      </c>
      <c r="HE284">
        <v>0</v>
      </c>
      <c r="HF284">
        <v>0</v>
      </c>
      <c r="HG284">
        <v>0</v>
      </c>
      <c r="HH284">
        <v>0</v>
      </c>
      <c r="HI284">
        <v>0</v>
      </c>
      <c r="HJ284">
        <v>0</v>
      </c>
      <c r="HK284">
        <v>0</v>
      </c>
      <c r="HL284">
        <v>1</v>
      </c>
      <c r="HM284">
        <v>1</v>
      </c>
      <c r="HN284">
        <v>0</v>
      </c>
    </row>
    <row r="285" spans="1:222" x14ac:dyDescent="0.35">
      <c r="A285" t="s">
        <v>269</v>
      </c>
      <c r="B285" s="1">
        <v>43674</v>
      </c>
      <c r="C285" s="1">
        <v>43830</v>
      </c>
      <c r="D285">
        <v>2</v>
      </c>
      <c r="E285">
        <v>1</v>
      </c>
      <c r="F285">
        <v>1</v>
      </c>
      <c r="G285">
        <v>1</v>
      </c>
      <c r="H285">
        <v>1</v>
      </c>
      <c r="I285">
        <v>1</v>
      </c>
      <c r="J285">
        <v>1</v>
      </c>
      <c r="K285">
        <v>1</v>
      </c>
      <c r="L285">
        <v>1</v>
      </c>
      <c r="M285">
        <v>0</v>
      </c>
      <c r="N285">
        <v>0</v>
      </c>
      <c r="O285">
        <v>0</v>
      </c>
      <c r="P285">
        <v>0</v>
      </c>
      <c r="Q285">
        <v>0</v>
      </c>
      <c r="R285">
        <v>0</v>
      </c>
      <c r="S285">
        <v>1</v>
      </c>
      <c r="T285">
        <v>0</v>
      </c>
      <c r="U285">
        <v>1</v>
      </c>
      <c r="V285">
        <v>0</v>
      </c>
      <c r="W285">
        <v>0</v>
      </c>
      <c r="X285">
        <v>1</v>
      </c>
      <c r="Y285">
        <v>0</v>
      </c>
      <c r="Z285">
        <v>0</v>
      </c>
      <c r="AA285">
        <v>1</v>
      </c>
      <c r="AB285">
        <v>0</v>
      </c>
      <c r="AC285">
        <v>1</v>
      </c>
      <c r="AD285">
        <v>1</v>
      </c>
      <c r="AE285">
        <v>1</v>
      </c>
      <c r="AF285">
        <v>0</v>
      </c>
      <c r="AG285">
        <v>0</v>
      </c>
      <c r="AH285">
        <v>1</v>
      </c>
      <c r="AI285">
        <v>0</v>
      </c>
      <c r="AJ285">
        <v>0</v>
      </c>
      <c r="AK285">
        <v>0</v>
      </c>
      <c r="AL285">
        <v>0</v>
      </c>
      <c r="AM285">
        <v>1</v>
      </c>
      <c r="AN285">
        <v>1</v>
      </c>
      <c r="AO285">
        <v>0</v>
      </c>
      <c r="AP285">
        <v>0</v>
      </c>
      <c r="AQ285">
        <v>0</v>
      </c>
      <c r="AR285">
        <v>0</v>
      </c>
      <c r="AS285">
        <v>1</v>
      </c>
      <c r="AT285">
        <v>1</v>
      </c>
      <c r="AU285">
        <v>0</v>
      </c>
      <c r="AV285">
        <v>0</v>
      </c>
      <c r="AW285">
        <v>0</v>
      </c>
      <c r="AX285">
        <v>0</v>
      </c>
      <c r="AY285">
        <v>0</v>
      </c>
      <c r="AZ285">
        <v>0</v>
      </c>
      <c r="BA285">
        <v>0</v>
      </c>
      <c r="BB285">
        <v>0</v>
      </c>
      <c r="BC285">
        <v>1</v>
      </c>
      <c r="BD285">
        <v>0</v>
      </c>
      <c r="BE285">
        <v>1</v>
      </c>
      <c r="BF285">
        <v>1</v>
      </c>
      <c r="BG285">
        <v>1</v>
      </c>
      <c r="BH285">
        <v>1</v>
      </c>
      <c r="BI285">
        <v>0</v>
      </c>
      <c r="BJ285">
        <v>0</v>
      </c>
      <c r="BK285">
        <v>0</v>
      </c>
      <c r="BL285">
        <v>1</v>
      </c>
      <c r="BM285">
        <v>1</v>
      </c>
      <c r="BN285">
        <v>0</v>
      </c>
      <c r="BO285">
        <v>0</v>
      </c>
      <c r="BP285">
        <v>0</v>
      </c>
      <c r="BQ285">
        <v>0</v>
      </c>
      <c r="BR285">
        <v>0</v>
      </c>
      <c r="BS285">
        <v>0</v>
      </c>
      <c r="BT285">
        <v>0</v>
      </c>
      <c r="BU285">
        <v>0</v>
      </c>
      <c r="BV285">
        <v>0</v>
      </c>
      <c r="BW285">
        <v>0</v>
      </c>
      <c r="BX285">
        <v>0</v>
      </c>
      <c r="BY285">
        <v>0</v>
      </c>
      <c r="BZ285">
        <v>0</v>
      </c>
      <c r="CA285">
        <v>0</v>
      </c>
      <c r="CB285">
        <v>0</v>
      </c>
      <c r="CC285">
        <v>0</v>
      </c>
      <c r="CD285">
        <v>0</v>
      </c>
      <c r="CE285">
        <v>1</v>
      </c>
      <c r="CF285">
        <v>0</v>
      </c>
      <c r="CG285">
        <v>0</v>
      </c>
      <c r="CH285">
        <v>0</v>
      </c>
      <c r="CI285">
        <v>0</v>
      </c>
      <c r="CJ285">
        <v>0</v>
      </c>
      <c r="CK285">
        <v>0</v>
      </c>
      <c r="CL285">
        <v>0</v>
      </c>
      <c r="CM285">
        <v>0</v>
      </c>
      <c r="CN285">
        <v>0</v>
      </c>
      <c r="CO285">
        <v>0</v>
      </c>
      <c r="CP285">
        <v>0</v>
      </c>
      <c r="CQ285">
        <v>0</v>
      </c>
      <c r="CR285">
        <v>0</v>
      </c>
      <c r="CS285">
        <v>1</v>
      </c>
      <c r="CT285">
        <v>0</v>
      </c>
      <c r="CU285">
        <v>1</v>
      </c>
      <c r="CV285">
        <v>0</v>
      </c>
      <c r="CW285">
        <v>0</v>
      </c>
      <c r="CX285">
        <v>0</v>
      </c>
      <c r="CY285">
        <v>0</v>
      </c>
      <c r="CZ285">
        <v>0</v>
      </c>
      <c r="DA285">
        <v>0</v>
      </c>
      <c r="DB285">
        <v>0</v>
      </c>
      <c r="DC285">
        <v>1</v>
      </c>
      <c r="DD285">
        <v>1</v>
      </c>
      <c r="DE285">
        <v>1</v>
      </c>
      <c r="DF285">
        <v>1</v>
      </c>
      <c r="DG285">
        <v>1</v>
      </c>
      <c r="DH285">
        <v>1</v>
      </c>
      <c r="DI285">
        <v>1</v>
      </c>
      <c r="DJ285">
        <v>1</v>
      </c>
      <c r="DK285">
        <v>1</v>
      </c>
      <c r="DL285">
        <v>0</v>
      </c>
      <c r="DM285">
        <v>0</v>
      </c>
      <c r="DN285">
        <v>0</v>
      </c>
      <c r="DO285">
        <v>0</v>
      </c>
      <c r="DP285">
        <v>0</v>
      </c>
      <c r="DQ285">
        <v>1</v>
      </c>
      <c r="DR285">
        <v>0</v>
      </c>
      <c r="DS285">
        <v>0</v>
      </c>
      <c r="DT285">
        <v>1</v>
      </c>
      <c r="DU285">
        <v>0</v>
      </c>
      <c r="DV285">
        <v>0</v>
      </c>
      <c r="DW285">
        <v>0</v>
      </c>
      <c r="DX285">
        <v>1</v>
      </c>
      <c r="DY285">
        <v>0</v>
      </c>
      <c r="DZ285">
        <v>1</v>
      </c>
      <c r="EA285">
        <v>0</v>
      </c>
      <c r="EB285">
        <v>0</v>
      </c>
      <c r="EC285">
        <v>1</v>
      </c>
      <c r="ED285">
        <v>0</v>
      </c>
      <c r="EE285">
        <v>1</v>
      </c>
      <c r="EF285">
        <v>1</v>
      </c>
      <c r="EG285">
        <v>1</v>
      </c>
      <c r="EH285">
        <v>0</v>
      </c>
      <c r="EI285">
        <v>0</v>
      </c>
      <c r="EJ285">
        <v>0</v>
      </c>
      <c r="EK285">
        <v>0</v>
      </c>
      <c r="EL285">
        <v>1</v>
      </c>
      <c r="EM285">
        <v>0</v>
      </c>
      <c r="EN285">
        <v>0</v>
      </c>
      <c r="EO285">
        <v>1</v>
      </c>
      <c r="EP285">
        <v>0</v>
      </c>
      <c r="EQ285">
        <v>0</v>
      </c>
      <c r="ER285">
        <v>0</v>
      </c>
      <c r="ES285">
        <v>0</v>
      </c>
      <c r="ET285">
        <v>0</v>
      </c>
      <c r="EU285">
        <v>0</v>
      </c>
      <c r="EV285">
        <v>0</v>
      </c>
      <c r="EW285">
        <v>1</v>
      </c>
      <c r="EX285">
        <v>1</v>
      </c>
      <c r="EY285">
        <v>0</v>
      </c>
      <c r="EZ285">
        <v>0</v>
      </c>
      <c r="FA285">
        <v>1</v>
      </c>
      <c r="FB285">
        <v>0</v>
      </c>
      <c r="FC285">
        <v>1</v>
      </c>
      <c r="FD285">
        <v>0</v>
      </c>
      <c r="FE285">
        <v>0</v>
      </c>
      <c r="FF285">
        <v>0</v>
      </c>
      <c r="FG285">
        <v>0</v>
      </c>
      <c r="FH285">
        <v>0</v>
      </c>
      <c r="FI285">
        <v>0</v>
      </c>
      <c r="FJ285">
        <v>0</v>
      </c>
      <c r="FK285">
        <v>0</v>
      </c>
      <c r="FL285">
        <v>1</v>
      </c>
      <c r="FM285">
        <v>0</v>
      </c>
      <c r="FN285">
        <v>1</v>
      </c>
      <c r="FO285">
        <v>1</v>
      </c>
      <c r="FP285">
        <v>1</v>
      </c>
      <c r="FQ285">
        <v>1</v>
      </c>
      <c r="FR285">
        <v>0</v>
      </c>
      <c r="FS285">
        <v>0</v>
      </c>
      <c r="FT285">
        <v>0</v>
      </c>
      <c r="FU285">
        <v>1</v>
      </c>
      <c r="FV285">
        <v>1</v>
      </c>
      <c r="FW285">
        <v>0</v>
      </c>
      <c r="FX285">
        <v>0</v>
      </c>
      <c r="FY285">
        <v>0</v>
      </c>
      <c r="FZ285">
        <v>0</v>
      </c>
      <c r="GA285">
        <v>0</v>
      </c>
      <c r="GB285">
        <v>0</v>
      </c>
      <c r="GC285">
        <v>0</v>
      </c>
      <c r="GD285">
        <v>0</v>
      </c>
      <c r="GE285">
        <v>0</v>
      </c>
      <c r="GF285">
        <v>0</v>
      </c>
      <c r="GG285">
        <v>0</v>
      </c>
      <c r="GH285">
        <v>0</v>
      </c>
      <c r="GI285">
        <v>0</v>
      </c>
      <c r="GJ285">
        <v>0</v>
      </c>
      <c r="GK285">
        <v>0</v>
      </c>
      <c r="GL285">
        <v>0</v>
      </c>
      <c r="GM285">
        <v>0</v>
      </c>
      <c r="GN285">
        <v>1</v>
      </c>
      <c r="GO285">
        <v>0</v>
      </c>
      <c r="GP285">
        <v>0</v>
      </c>
      <c r="GQ285">
        <v>0</v>
      </c>
      <c r="GR285">
        <v>0</v>
      </c>
      <c r="GS285">
        <v>0</v>
      </c>
      <c r="GT285">
        <v>0</v>
      </c>
      <c r="GU285">
        <v>0</v>
      </c>
      <c r="GV285">
        <v>0</v>
      </c>
      <c r="GW285">
        <v>0</v>
      </c>
      <c r="GX285">
        <v>0</v>
      </c>
      <c r="GY285">
        <v>0</v>
      </c>
      <c r="GZ285">
        <v>0</v>
      </c>
      <c r="HA285">
        <v>0</v>
      </c>
      <c r="HB285">
        <v>1</v>
      </c>
      <c r="HC285">
        <v>0</v>
      </c>
      <c r="HD285">
        <v>1</v>
      </c>
      <c r="HE285">
        <v>0</v>
      </c>
      <c r="HF285">
        <v>0</v>
      </c>
      <c r="HG285">
        <v>0</v>
      </c>
      <c r="HH285">
        <v>0</v>
      </c>
      <c r="HI285">
        <v>0</v>
      </c>
      <c r="HJ285">
        <v>0</v>
      </c>
      <c r="HK285">
        <v>0</v>
      </c>
      <c r="HL285">
        <v>1</v>
      </c>
      <c r="HM285">
        <v>1</v>
      </c>
      <c r="HN285">
        <v>0</v>
      </c>
    </row>
    <row r="286" spans="1:222" x14ac:dyDescent="0.35">
      <c r="A286" t="s">
        <v>270</v>
      </c>
      <c r="B286" s="1">
        <v>41640</v>
      </c>
      <c r="C286" s="1">
        <v>43257</v>
      </c>
      <c r="D286">
        <v>3</v>
      </c>
      <c r="E286" t="s">
        <v>222</v>
      </c>
      <c r="F286" t="s">
        <v>222</v>
      </c>
      <c r="G286" t="s">
        <v>222</v>
      </c>
      <c r="H286" t="s">
        <v>222</v>
      </c>
      <c r="I286" t="s">
        <v>222</v>
      </c>
      <c r="J286" t="s">
        <v>222</v>
      </c>
      <c r="K286" t="s">
        <v>222</v>
      </c>
      <c r="L286" t="s">
        <v>222</v>
      </c>
      <c r="M286" t="s">
        <v>222</v>
      </c>
      <c r="N286" t="s">
        <v>222</v>
      </c>
      <c r="O286" t="s">
        <v>222</v>
      </c>
      <c r="P286" t="s">
        <v>222</v>
      </c>
      <c r="Q286" t="s">
        <v>222</v>
      </c>
      <c r="R286" t="s">
        <v>222</v>
      </c>
      <c r="S286" t="s">
        <v>222</v>
      </c>
      <c r="T286" t="s">
        <v>222</v>
      </c>
      <c r="U286" t="s">
        <v>222</v>
      </c>
      <c r="V286" t="s">
        <v>222</v>
      </c>
      <c r="W286" t="s">
        <v>222</v>
      </c>
      <c r="X286" t="s">
        <v>222</v>
      </c>
      <c r="Y286" t="s">
        <v>222</v>
      </c>
      <c r="Z286" t="s">
        <v>222</v>
      </c>
      <c r="AA286" t="s">
        <v>222</v>
      </c>
      <c r="AB286" t="s">
        <v>222</v>
      </c>
      <c r="AC286" t="s">
        <v>222</v>
      </c>
      <c r="AD286" t="s">
        <v>222</v>
      </c>
      <c r="AE286" t="s">
        <v>222</v>
      </c>
      <c r="AF286" t="s">
        <v>222</v>
      </c>
      <c r="AG286" t="s">
        <v>222</v>
      </c>
      <c r="AH286" t="s">
        <v>222</v>
      </c>
      <c r="AI286" t="s">
        <v>222</v>
      </c>
      <c r="AJ286" t="s">
        <v>222</v>
      </c>
      <c r="AK286" t="s">
        <v>222</v>
      </c>
      <c r="AL286" t="s">
        <v>222</v>
      </c>
      <c r="AM286" t="s">
        <v>222</v>
      </c>
      <c r="AN286" t="s">
        <v>222</v>
      </c>
      <c r="AO286" t="s">
        <v>222</v>
      </c>
      <c r="AP286" t="s">
        <v>222</v>
      </c>
      <c r="AQ286" t="s">
        <v>222</v>
      </c>
      <c r="AR286" t="s">
        <v>222</v>
      </c>
      <c r="AS286" t="s">
        <v>222</v>
      </c>
      <c r="AT286" t="s">
        <v>222</v>
      </c>
      <c r="AU286" t="s">
        <v>222</v>
      </c>
      <c r="AV286" t="s">
        <v>222</v>
      </c>
      <c r="AW286" t="s">
        <v>222</v>
      </c>
      <c r="AX286" t="s">
        <v>222</v>
      </c>
      <c r="AY286" t="s">
        <v>222</v>
      </c>
      <c r="AZ286" t="s">
        <v>222</v>
      </c>
      <c r="BA286" t="s">
        <v>222</v>
      </c>
      <c r="BB286" t="s">
        <v>222</v>
      </c>
      <c r="BC286" t="s">
        <v>222</v>
      </c>
      <c r="BD286" t="s">
        <v>222</v>
      </c>
      <c r="BE286" t="s">
        <v>222</v>
      </c>
      <c r="BF286" t="s">
        <v>222</v>
      </c>
      <c r="BG286" t="s">
        <v>222</v>
      </c>
      <c r="BH286" t="s">
        <v>222</v>
      </c>
      <c r="BI286" t="s">
        <v>222</v>
      </c>
      <c r="BJ286" t="s">
        <v>222</v>
      </c>
      <c r="BK286" t="s">
        <v>222</v>
      </c>
      <c r="BL286" t="s">
        <v>222</v>
      </c>
      <c r="BM286" t="s">
        <v>222</v>
      </c>
      <c r="BN286" t="s">
        <v>222</v>
      </c>
      <c r="BO286" t="s">
        <v>222</v>
      </c>
      <c r="BP286" t="s">
        <v>222</v>
      </c>
      <c r="BQ286" t="s">
        <v>222</v>
      </c>
      <c r="BR286" t="s">
        <v>222</v>
      </c>
      <c r="BS286" t="s">
        <v>222</v>
      </c>
      <c r="BT286" t="s">
        <v>222</v>
      </c>
      <c r="BU286" t="s">
        <v>222</v>
      </c>
      <c r="BV286" t="s">
        <v>222</v>
      </c>
      <c r="BW286" t="s">
        <v>222</v>
      </c>
      <c r="BX286" t="s">
        <v>222</v>
      </c>
      <c r="BY286" t="s">
        <v>222</v>
      </c>
      <c r="BZ286" t="s">
        <v>222</v>
      </c>
      <c r="CA286" t="s">
        <v>222</v>
      </c>
      <c r="CB286" t="s">
        <v>222</v>
      </c>
      <c r="CC286" t="s">
        <v>222</v>
      </c>
      <c r="CD286" t="s">
        <v>222</v>
      </c>
      <c r="CE286" t="s">
        <v>222</v>
      </c>
      <c r="CF286" t="s">
        <v>222</v>
      </c>
      <c r="CG286" t="s">
        <v>222</v>
      </c>
      <c r="CH286" t="s">
        <v>222</v>
      </c>
      <c r="CI286" t="s">
        <v>222</v>
      </c>
      <c r="CJ286" t="s">
        <v>222</v>
      </c>
      <c r="CK286" t="s">
        <v>222</v>
      </c>
      <c r="CL286" t="s">
        <v>222</v>
      </c>
      <c r="CM286" t="s">
        <v>222</v>
      </c>
      <c r="CN286" t="s">
        <v>222</v>
      </c>
      <c r="CO286" t="s">
        <v>222</v>
      </c>
      <c r="CP286" t="s">
        <v>222</v>
      </c>
      <c r="CQ286" t="s">
        <v>222</v>
      </c>
      <c r="CR286" t="s">
        <v>222</v>
      </c>
      <c r="CS286" t="s">
        <v>222</v>
      </c>
      <c r="CT286" t="s">
        <v>222</v>
      </c>
      <c r="CU286" t="s">
        <v>222</v>
      </c>
      <c r="CV286" t="s">
        <v>222</v>
      </c>
      <c r="CW286" t="s">
        <v>222</v>
      </c>
      <c r="CX286" t="s">
        <v>222</v>
      </c>
      <c r="CY286" t="s">
        <v>222</v>
      </c>
      <c r="CZ286" t="s">
        <v>222</v>
      </c>
      <c r="DA286" t="s">
        <v>222</v>
      </c>
      <c r="DB286" t="s">
        <v>222</v>
      </c>
      <c r="DC286" t="s">
        <v>222</v>
      </c>
      <c r="DD286" t="s">
        <v>222</v>
      </c>
      <c r="DE286" t="s">
        <v>222</v>
      </c>
      <c r="DF286" t="s">
        <v>222</v>
      </c>
      <c r="DG286" t="s">
        <v>222</v>
      </c>
      <c r="DH286" t="s">
        <v>222</v>
      </c>
      <c r="DI286" t="s">
        <v>222</v>
      </c>
      <c r="DJ286" t="s">
        <v>222</v>
      </c>
      <c r="DK286" t="s">
        <v>222</v>
      </c>
      <c r="DL286" t="s">
        <v>222</v>
      </c>
      <c r="DM286" t="s">
        <v>222</v>
      </c>
      <c r="DN286" t="s">
        <v>222</v>
      </c>
      <c r="DO286" t="s">
        <v>222</v>
      </c>
      <c r="DP286" t="s">
        <v>222</v>
      </c>
      <c r="DQ286" t="s">
        <v>222</v>
      </c>
      <c r="DR286" t="s">
        <v>222</v>
      </c>
      <c r="DS286" t="s">
        <v>222</v>
      </c>
      <c r="DT286" t="s">
        <v>222</v>
      </c>
      <c r="DU286" t="s">
        <v>222</v>
      </c>
      <c r="DV286" t="s">
        <v>222</v>
      </c>
      <c r="DW286" t="s">
        <v>222</v>
      </c>
      <c r="DX286" t="s">
        <v>222</v>
      </c>
      <c r="DY286" t="s">
        <v>222</v>
      </c>
      <c r="DZ286" t="s">
        <v>222</v>
      </c>
      <c r="EA286" t="s">
        <v>222</v>
      </c>
      <c r="EB286" t="s">
        <v>222</v>
      </c>
      <c r="EC286" t="s">
        <v>222</v>
      </c>
      <c r="ED286" t="s">
        <v>222</v>
      </c>
      <c r="EE286" t="s">
        <v>222</v>
      </c>
      <c r="EF286" t="s">
        <v>222</v>
      </c>
      <c r="EG286" t="s">
        <v>222</v>
      </c>
      <c r="EH286" t="s">
        <v>222</v>
      </c>
      <c r="EI286" t="s">
        <v>222</v>
      </c>
      <c r="EJ286" t="s">
        <v>222</v>
      </c>
      <c r="EK286" t="s">
        <v>222</v>
      </c>
      <c r="EL286" t="s">
        <v>222</v>
      </c>
      <c r="EM286" t="s">
        <v>222</v>
      </c>
      <c r="EN286" t="s">
        <v>222</v>
      </c>
      <c r="EO286" t="s">
        <v>222</v>
      </c>
      <c r="EP286" t="s">
        <v>222</v>
      </c>
      <c r="EQ286" t="s">
        <v>222</v>
      </c>
      <c r="ER286" t="s">
        <v>222</v>
      </c>
      <c r="ES286" t="s">
        <v>222</v>
      </c>
      <c r="ET286" t="s">
        <v>222</v>
      </c>
      <c r="EU286" t="s">
        <v>222</v>
      </c>
      <c r="EV286" t="s">
        <v>222</v>
      </c>
      <c r="EW286" t="s">
        <v>222</v>
      </c>
      <c r="EX286" t="s">
        <v>222</v>
      </c>
      <c r="EY286" t="s">
        <v>222</v>
      </c>
      <c r="EZ286" t="s">
        <v>222</v>
      </c>
      <c r="FA286" t="s">
        <v>222</v>
      </c>
      <c r="FB286" t="s">
        <v>222</v>
      </c>
      <c r="FC286" t="s">
        <v>222</v>
      </c>
      <c r="FD286" t="s">
        <v>222</v>
      </c>
      <c r="FE286" t="s">
        <v>222</v>
      </c>
      <c r="FF286" t="s">
        <v>222</v>
      </c>
      <c r="FG286" t="s">
        <v>222</v>
      </c>
      <c r="FH286" t="s">
        <v>222</v>
      </c>
      <c r="FI286" t="s">
        <v>222</v>
      </c>
      <c r="FJ286" t="s">
        <v>222</v>
      </c>
      <c r="FK286" t="s">
        <v>222</v>
      </c>
      <c r="FL286" t="s">
        <v>222</v>
      </c>
      <c r="FM286" t="s">
        <v>222</v>
      </c>
      <c r="FN286" t="s">
        <v>222</v>
      </c>
      <c r="FO286" t="s">
        <v>222</v>
      </c>
      <c r="FP286" t="s">
        <v>222</v>
      </c>
      <c r="FQ286" t="s">
        <v>222</v>
      </c>
      <c r="FR286" t="s">
        <v>222</v>
      </c>
      <c r="FS286" t="s">
        <v>222</v>
      </c>
      <c r="FT286" t="s">
        <v>222</v>
      </c>
      <c r="FU286" t="s">
        <v>222</v>
      </c>
      <c r="FV286" t="s">
        <v>222</v>
      </c>
      <c r="FW286" t="s">
        <v>222</v>
      </c>
      <c r="FX286" t="s">
        <v>222</v>
      </c>
      <c r="FY286" t="s">
        <v>222</v>
      </c>
      <c r="FZ286" t="s">
        <v>222</v>
      </c>
      <c r="GA286" t="s">
        <v>222</v>
      </c>
      <c r="GB286" t="s">
        <v>222</v>
      </c>
      <c r="GC286" t="s">
        <v>222</v>
      </c>
      <c r="GD286" t="s">
        <v>222</v>
      </c>
      <c r="GE286" t="s">
        <v>222</v>
      </c>
      <c r="GF286" t="s">
        <v>222</v>
      </c>
      <c r="GG286" t="s">
        <v>222</v>
      </c>
      <c r="GH286" t="s">
        <v>222</v>
      </c>
      <c r="GI286" t="s">
        <v>222</v>
      </c>
      <c r="GJ286" t="s">
        <v>222</v>
      </c>
      <c r="GK286" t="s">
        <v>222</v>
      </c>
      <c r="GL286" t="s">
        <v>222</v>
      </c>
      <c r="GM286" t="s">
        <v>222</v>
      </c>
      <c r="GN286" t="s">
        <v>222</v>
      </c>
      <c r="GO286" t="s">
        <v>222</v>
      </c>
      <c r="GP286" t="s">
        <v>222</v>
      </c>
      <c r="GQ286" t="s">
        <v>222</v>
      </c>
      <c r="GR286" t="s">
        <v>222</v>
      </c>
      <c r="GS286" t="s">
        <v>222</v>
      </c>
      <c r="GT286" t="s">
        <v>222</v>
      </c>
      <c r="GU286" t="s">
        <v>222</v>
      </c>
      <c r="GV286" t="s">
        <v>222</v>
      </c>
      <c r="GW286" t="s">
        <v>222</v>
      </c>
      <c r="GX286" t="s">
        <v>222</v>
      </c>
      <c r="GY286" t="s">
        <v>222</v>
      </c>
      <c r="GZ286" t="s">
        <v>222</v>
      </c>
      <c r="HA286" t="s">
        <v>222</v>
      </c>
      <c r="HB286" t="s">
        <v>222</v>
      </c>
      <c r="HC286" t="s">
        <v>222</v>
      </c>
      <c r="HD286" t="s">
        <v>222</v>
      </c>
      <c r="HE286" t="s">
        <v>222</v>
      </c>
      <c r="HF286" t="s">
        <v>222</v>
      </c>
      <c r="HG286" t="s">
        <v>222</v>
      </c>
      <c r="HH286" t="s">
        <v>222</v>
      </c>
      <c r="HI286" t="s">
        <v>222</v>
      </c>
      <c r="HJ286" t="s">
        <v>222</v>
      </c>
      <c r="HK286" t="s">
        <v>222</v>
      </c>
      <c r="HL286" t="s">
        <v>222</v>
      </c>
      <c r="HM286" t="s">
        <v>222</v>
      </c>
      <c r="HN286" t="s">
        <v>222</v>
      </c>
    </row>
    <row r="287" spans="1:222" x14ac:dyDescent="0.35">
      <c r="A287" t="s">
        <v>270</v>
      </c>
      <c r="B287" s="1">
        <v>43258</v>
      </c>
      <c r="C287" s="1">
        <v>43622</v>
      </c>
      <c r="D287">
        <v>2</v>
      </c>
      <c r="E287">
        <v>1</v>
      </c>
      <c r="F287">
        <v>1</v>
      </c>
      <c r="G287">
        <v>1</v>
      </c>
      <c r="H287">
        <v>1</v>
      </c>
      <c r="I287">
        <v>1</v>
      </c>
      <c r="J287">
        <v>1</v>
      </c>
      <c r="K287">
        <v>1</v>
      </c>
      <c r="L287">
        <v>1</v>
      </c>
      <c r="M287">
        <v>0</v>
      </c>
      <c r="N287">
        <v>0</v>
      </c>
      <c r="O287">
        <v>0</v>
      </c>
      <c r="P287">
        <v>0</v>
      </c>
      <c r="Q287">
        <v>0</v>
      </c>
      <c r="R287">
        <v>0</v>
      </c>
      <c r="S287">
        <v>0</v>
      </c>
      <c r="T287">
        <v>0</v>
      </c>
      <c r="U287">
        <v>0</v>
      </c>
      <c r="V287">
        <v>0</v>
      </c>
      <c r="W287">
        <v>0</v>
      </c>
      <c r="X287">
        <v>0</v>
      </c>
      <c r="Y287">
        <v>1</v>
      </c>
      <c r="Z287">
        <v>0</v>
      </c>
      <c r="AA287">
        <v>1</v>
      </c>
      <c r="AB287">
        <v>1</v>
      </c>
      <c r="AC287">
        <v>1</v>
      </c>
      <c r="AD287">
        <v>1</v>
      </c>
      <c r="AE287">
        <v>0</v>
      </c>
      <c r="AF287">
        <v>1</v>
      </c>
      <c r="AG287">
        <v>0</v>
      </c>
      <c r="AH287">
        <v>0</v>
      </c>
      <c r="AI287">
        <v>0</v>
      </c>
      <c r="AJ287">
        <v>0</v>
      </c>
      <c r="AK287">
        <v>0</v>
      </c>
      <c r="AL287">
        <v>0</v>
      </c>
      <c r="AM287">
        <v>0</v>
      </c>
      <c r="AN287">
        <v>0</v>
      </c>
      <c r="AO287">
        <v>0</v>
      </c>
      <c r="AP287">
        <v>0</v>
      </c>
      <c r="AQ287">
        <v>0</v>
      </c>
      <c r="AR287">
        <v>0</v>
      </c>
      <c r="AS287">
        <v>0</v>
      </c>
      <c r="AT287">
        <v>1</v>
      </c>
      <c r="AU287">
        <v>0</v>
      </c>
      <c r="AV287">
        <v>0</v>
      </c>
      <c r="AW287">
        <v>0</v>
      </c>
      <c r="AX287">
        <v>0</v>
      </c>
      <c r="AY287">
        <v>0</v>
      </c>
      <c r="AZ287">
        <v>0</v>
      </c>
      <c r="BA287">
        <v>0</v>
      </c>
      <c r="BB287">
        <v>1</v>
      </c>
      <c r="BC287">
        <v>1</v>
      </c>
      <c r="BD287">
        <v>0</v>
      </c>
      <c r="BE287">
        <v>0</v>
      </c>
      <c r="BF287">
        <v>1</v>
      </c>
      <c r="BG287">
        <v>1</v>
      </c>
      <c r="BH287">
        <v>1</v>
      </c>
      <c r="BI287">
        <v>0</v>
      </c>
      <c r="BJ287">
        <v>0</v>
      </c>
      <c r="BK287">
        <v>0</v>
      </c>
      <c r="BL287">
        <v>1</v>
      </c>
      <c r="BM287">
        <v>1</v>
      </c>
      <c r="BN287">
        <v>0</v>
      </c>
      <c r="BO287">
        <v>1</v>
      </c>
      <c r="BP287">
        <v>0</v>
      </c>
      <c r="BQ287">
        <v>1</v>
      </c>
      <c r="BR287">
        <v>0</v>
      </c>
      <c r="BS287">
        <v>0</v>
      </c>
      <c r="BT287">
        <v>0</v>
      </c>
      <c r="BU287">
        <v>0</v>
      </c>
      <c r="BV287">
        <v>0</v>
      </c>
      <c r="BW287">
        <v>0</v>
      </c>
      <c r="BX287">
        <v>0</v>
      </c>
      <c r="BY287">
        <v>0</v>
      </c>
      <c r="BZ287">
        <v>0</v>
      </c>
      <c r="CA287">
        <v>0</v>
      </c>
      <c r="CB287">
        <v>0</v>
      </c>
      <c r="CC287">
        <v>0</v>
      </c>
      <c r="CD287">
        <v>0</v>
      </c>
      <c r="CE287">
        <v>1</v>
      </c>
      <c r="CF287">
        <v>0</v>
      </c>
      <c r="CG287">
        <v>0</v>
      </c>
      <c r="CH287">
        <v>0</v>
      </c>
      <c r="CI287">
        <v>0</v>
      </c>
      <c r="CJ287">
        <v>0</v>
      </c>
      <c r="CK287">
        <v>0</v>
      </c>
      <c r="CL287">
        <v>0</v>
      </c>
      <c r="CM287">
        <v>0</v>
      </c>
      <c r="CN287">
        <v>0</v>
      </c>
      <c r="CO287">
        <v>0</v>
      </c>
      <c r="CP287">
        <v>0</v>
      </c>
      <c r="CQ287">
        <v>0</v>
      </c>
      <c r="CR287">
        <v>0</v>
      </c>
      <c r="CS287">
        <v>1</v>
      </c>
      <c r="CT287">
        <v>0</v>
      </c>
      <c r="CU287">
        <v>1</v>
      </c>
      <c r="CV287">
        <v>0</v>
      </c>
      <c r="CW287">
        <v>0</v>
      </c>
      <c r="CX287">
        <v>0</v>
      </c>
      <c r="CY287">
        <v>0</v>
      </c>
      <c r="CZ287">
        <v>0</v>
      </c>
      <c r="DA287">
        <v>0</v>
      </c>
      <c r="DB287">
        <v>0</v>
      </c>
      <c r="DC287">
        <v>1</v>
      </c>
      <c r="DD287">
        <v>0</v>
      </c>
      <c r="DE287">
        <v>1</v>
      </c>
      <c r="DF287">
        <v>1</v>
      </c>
      <c r="DG287">
        <v>1</v>
      </c>
      <c r="DH287">
        <v>1</v>
      </c>
      <c r="DI287">
        <v>1</v>
      </c>
      <c r="DJ287">
        <v>1</v>
      </c>
      <c r="DK287">
        <v>1</v>
      </c>
      <c r="DL287">
        <v>0</v>
      </c>
      <c r="DM287">
        <v>0</v>
      </c>
      <c r="DN287">
        <v>0</v>
      </c>
      <c r="DO287">
        <v>0</v>
      </c>
      <c r="DP287">
        <v>0</v>
      </c>
      <c r="DQ287">
        <v>0</v>
      </c>
      <c r="DR287">
        <v>0</v>
      </c>
      <c r="DS287">
        <v>0</v>
      </c>
      <c r="DT287">
        <v>0</v>
      </c>
      <c r="DU287">
        <v>0</v>
      </c>
      <c r="DV287">
        <v>0</v>
      </c>
      <c r="DW287">
        <v>0</v>
      </c>
      <c r="DX287">
        <v>0</v>
      </c>
      <c r="DY287">
        <v>1</v>
      </c>
      <c r="DZ287">
        <v>0</v>
      </c>
      <c r="EA287">
        <v>0</v>
      </c>
      <c r="EB287">
        <v>0</v>
      </c>
      <c r="EC287">
        <v>1</v>
      </c>
      <c r="ED287">
        <v>1</v>
      </c>
      <c r="EE287">
        <v>1</v>
      </c>
      <c r="EF287">
        <v>1</v>
      </c>
      <c r="EG287">
        <v>0</v>
      </c>
      <c r="EH287">
        <v>1</v>
      </c>
      <c r="EI287">
        <v>0</v>
      </c>
      <c r="EJ287">
        <v>0</v>
      </c>
      <c r="EK287">
        <v>0</v>
      </c>
      <c r="EL287">
        <v>0</v>
      </c>
      <c r="EM287">
        <v>0</v>
      </c>
      <c r="EN287">
        <v>0</v>
      </c>
      <c r="EO287">
        <v>0</v>
      </c>
      <c r="EP287">
        <v>0</v>
      </c>
      <c r="EQ287">
        <v>0</v>
      </c>
      <c r="ER287">
        <v>0</v>
      </c>
      <c r="ES287">
        <v>0</v>
      </c>
      <c r="ET287">
        <v>0</v>
      </c>
      <c r="EU287">
        <v>0</v>
      </c>
      <c r="EV287">
        <v>0</v>
      </c>
      <c r="EW287">
        <v>1</v>
      </c>
      <c r="EX287">
        <v>1</v>
      </c>
      <c r="EY287">
        <v>0</v>
      </c>
      <c r="EZ287">
        <v>0</v>
      </c>
      <c r="FA287">
        <v>0</v>
      </c>
      <c r="FB287">
        <v>0</v>
      </c>
      <c r="FC287">
        <v>1</v>
      </c>
      <c r="FD287">
        <v>0</v>
      </c>
      <c r="FE287">
        <v>0</v>
      </c>
      <c r="FF287">
        <v>0</v>
      </c>
      <c r="FG287">
        <v>0</v>
      </c>
      <c r="FH287">
        <v>0</v>
      </c>
      <c r="FI287">
        <v>0</v>
      </c>
      <c r="FJ287">
        <v>0</v>
      </c>
      <c r="FK287">
        <v>1</v>
      </c>
      <c r="FL287">
        <v>1</v>
      </c>
      <c r="FM287">
        <v>0</v>
      </c>
      <c r="FN287">
        <v>0</v>
      </c>
      <c r="FO287">
        <v>1</v>
      </c>
      <c r="FP287">
        <v>1</v>
      </c>
      <c r="FQ287">
        <v>1</v>
      </c>
      <c r="FR287">
        <v>0</v>
      </c>
      <c r="FS287">
        <v>0</v>
      </c>
      <c r="FT287">
        <v>0</v>
      </c>
      <c r="FU287">
        <v>1</v>
      </c>
      <c r="FV287">
        <v>1</v>
      </c>
      <c r="FW287">
        <v>0</v>
      </c>
      <c r="FX287">
        <v>1</v>
      </c>
      <c r="FY287">
        <v>0</v>
      </c>
      <c r="FZ287">
        <v>0</v>
      </c>
      <c r="GA287">
        <v>1</v>
      </c>
      <c r="GB287">
        <v>0</v>
      </c>
      <c r="GC287">
        <v>0</v>
      </c>
      <c r="GD287">
        <v>0</v>
      </c>
      <c r="GE287">
        <v>0</v>
      </c>
      <c r="GF287">
        <v>0</v>
      </c>
      <c r="GG287">
        <v>0</v>
      </c>
      <c r="GH287">
        <v>0</v>
      </c>
      <c r="GI287">
        <v>0</v>
      </c>
      <c r="GJ287">
        <v>0</v>
      </c>
      <c r="GK287">
        <v>0</v>
      </c>
      <c r="GL287">
        <v>0</v>
      </c>
      <c r="GM287">
        <v>0</v>
      </c>
      <c r="GN287">
        <v>1</v>
      </c>
      <c r="GO287">
        <v>0</v>
      </c>
      <c r="GP287">
        <v>0</v>
      </c>
      <c r="GQ287">
        <v>0</v>
      </c>
      <c r="GR287">
        <v>0</v>
      </c>
      <c r="GS287">
        <v>0</v>
      </c>
      <c r="GT287">
        <v>0</v>
      </c>
      <c r="GU287">
        <v>0</v>
      </c>
      <c r="GV287">
        <v>0</v>
      </c>
      <c r="GW287">
        <v>0</v>
      </c>
      <c r="GX287">
        <v>0</v>
      </c>
      <c r="GY287">
        <v>0</v>
      </c>
      <c r="GZ287">
        <v>0</v>
      </c>
      <c r="HA287">
        <v>0</v>
      </c>
      <c r="HB287">
        <v>1</v>
      </c>
      <c r="HC287">
        <v>0</v>
      </c>
      <c r="HD287">
        <v>1</v>
      </c>
      <c r="HE287">
        <v>0</v>
      </c>
      <c r="HF287">
        <v>0</v>
      </c>
      <c r="HG287">
        <v>0</v>
      </c>
      <c r="HH287">
        <v>0</v>
      </c>
      <c r="HI287">
        <v>0</v>
      </c>
      <c r="HJ287">
        <v>0</v>
      </c>
      <c r="HK287">
        <v>0</v>
      </c>
      <c r="HL287">
        <v>1</v>
      </c>
      <c r="HM287">
        <v>0</v>
      </c>
      <c r="HN287">
        <v>0</v>
      </c>
    </row>
    <row r="288" spans="1:222" x14ac:dyDescent="0.35">
      <c r="A288" t="s">
        <v>270</v>
      </c>
      <c r="B288" s="1">
        <v>43623</v>
      </c>
      <c r="C288" s="1">
        <v>43830</v>
      </c>
      <c r="D288">
        <v>2</v>
      </c>
      <c r="E288">
        <v>1</v>
      </c>
      <c r="F288">
        <v>1</v>
      </c>
      <c r="G288">
        <v>1</v>
      </c>
      <c r="H288">
        <v>1</v>
      </c>
      <c r="I288">
        <v>1</v>
      </c>
      <c r="J288">
        <v>1</v>
      </c>
      <c r="K288">
        <v>1</v>
      </c>
      <c r="L288">
        <v>1</v>
      </c>
      <c r="M288">
        <v>0</v>
      </c>
      <c r="N288">
        <v>0</v>
      </c>
      <c r="O288">
        <v>0</v>
      </c>
      <c r="P288">
        <v>0</v>
      </c>
      <c r="Q288">
        <v>0</v>
      </c>
      <c r="R288">
        <v>0</v>
      </c>
      <c r="S288">
        <v>0</v>
      </c>
      <c r="T288">
        <v>0</v>
      </c>
      <c r="U288">
        <v>0</v>
      </c>
      <c r="V288">
        <v>0</v>
      </c>
      <c r="W288">
        <v>0</v>
      </c>
      <c r="X288">
        <v>0</v>
      </c>
      <c r="Y288">
        <v>1</v>
      </c>
      <c r="Z288">
        <v>1</v>
      </c>
      <c r="AA288">
        <v>1</v>
      </c>
      <c r="AB288">
        <v>1</v>
      </c>
      <c r="AC288">
        <v>1</v>
      </c>
      <c r="AD288">
        <v>1</v>
      </c>
      <c r="AE288">
        <v>0</v>
      </c>
      <c r="AF288">
        <v>1</v>
      </c>
      <c r="AG288">
        <v>0</v>
      </c>
      <c r="AH288">
        <v>0</v>
      </c>
      <c r="AI288">
        <v>0</v>
      </c>
      <c r="AJ288">
        <v>0</v>
      </c>
      <c r="AK288">
        <v>0</v>
      </c>
      <c r="AL288">
        <v>0</v>
      </c>
      <c r="AM288">
        <v>0</v>
      </c>
      <c r="AN288">
        <v>0</v>
      </c>
      <c r="AO288">
        <v>0</v>
      </c>
      <c r="AP288">
        <v>0</v>
      </c>
      <c r="AQ288">
        <v>0</v>
      </c>
      <c r="AR288">
        <v>0</v>
      </c>
      <c r="AS288">
        <v>0</v>
      </c>
      <c r="AT288">
        <v>1</v>
      </c>
      <c r="AU288">
        <v>0</v>
      </c>
      <c r="AV288">
        <v>0</v>
      </c>
      <c r="AW288">
        <v>0</v>
      </c>
      <c r="AX288">
        <v>0</v>
      </c>
      <c r="AY288">
        <v>0</v>
      </c>
      <c r="AZ288">
        <v>0</v>
      </c>
      <c r="BA288">
        <v>0</v>
      </c>
      <c r="BB288">
        <v>1</v>
      </c>
      <c r="BC288">
        <v>1</v>
      </c>
      <c r="BD288">
        <v>0</v>
      </c>
      <c r="BE288">
        <v>0</v>
      </c>
      <c r="BF288">
        <v>1</v>
      </c>
      <c r="BG288">
        <v>1</v>
      </c>
      <c r="BH288">
        <v>1</v>
      </c>
      <c r="BI288">
        <v>0</v>
      </c>
      <c r="BJ288">
        <v>0</v>
      </c>
      <c r="BK288">
        <v>0</v>
      </c>
      <c r="BL288">
        <v>1</v>
      </c>
      <c r="BM288">
        <v>1</v>
      </c>
      <c r="BN288">
        <v>0</v>
      </c>
      <c r="BO288">
        <v>1</v>
      </c>
      <c r="BP288">
        <v>0</v>
      </c>
      <c r="BQ288">
        <v>1</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1</v>
      </c>
      <c r="CK288">
        <v>0</v>
      </c>
      <c r="CL288">
        <v>0</v>
      </c>
      <c r="CM288">
        <v>0</v>
      </c>
      <c r="CN288">
        <v>0</v>
      </c>
      <c r="CO288">
        <v>0</v>
      </c>
      <c r="CP288">
        <v>0</v>
      </c>
      <c r="CQ288">
        <v>0</v>
      </c>
      <c r="CR288">
        <v>0</v>
      </c>
      <c r="CS288">
        <v>1</v>
      </c>
      <c r="CT288">
        <v>0</v>
      </c>
      <c r="CU288">
        <v>1</v>
      </c>
      <c r="CV288">
        <v>0</v>
      </c>
      <c r="CW288">
        <v>0</v>
      </c>
      <c r="CX288">
        <v>0</v>
      </c>
      <c r="CY288">
        <v>0</v>
      </c>
      <c r="CZ288">
        <v>0</v>
      </c>
      <c r="DA288">
        <v>0</v>
      </c>
      <c r="DB288">
        <v>0</v>
      </c>
      <c r="DC288">
        <v>1</v>
      </c>
      <c r="DD288">
        <v>0</v>
      </c>
      <c r="DE288">
        <v>1</v>
      </c>
      <c r="DF288">
        <v>1</v>
      </c>
      <c r="DG288">
        <v>1</v>
      </c>
      <c r="DH288">
        <v>1</v>
      </c>
      <c r="DI288">
        <v>1</v>
      </c>
      <c r="DJ288">
        <v>1</v>
      </c>
      <c r="DK288">
        <v>1</v>
      </c>
      <c r="DL288">
        <v>0</v>
      </c>
      <c r="DM288">
        <v>0</v>
      </c>
      <c r="DN288">
        <v>0</v>
      </c>
      <c r="DO288">
        <v>0</v>
      </c>
      <c r="DP288">
        <v>0</v>
      </c>
      <c r="DQ288">
        <v>0</v>
      </c>
      <c r="DR288">
        <v>0</v>
      </c>
      <c r="DS288">
        <v>0</v>
      </c>
      <c r="DT288">
        <v>0</v>
      </c>
      <c r="DU288">
        <v>0</v>
      </c>
      <c r="DV288">
        <v>0</v>
      </c>
      <c r="DW288">
        <v>0</v>
      </c>
      <c r="DX288">
        <v>0</v>
      </c>
      <c r="DY288">
        <v>1</v>
      </c>
      <c r="DZ288">
        <v>0</v>
      </c>
      <c r="EA288">
        <v>0</v>
      </c>
      <c r="EB288">
        <v>1</v>
      </c>
      <c r="EC288">
        <v>1</v>
      </c>
      <c r="ED288">
        <v>1</v>
      </c>
      <c r="EE288">
        <v>1</v>
      </c>
      <c r="EF288">
        <v>1</v>
      </c>
      <c r="EG288">
        <v>0</v>
      </c>
      <c r="EH288">
        <v>1</v>
      </c>
      <c r="EI288">
        <v>0</v>
      </c>
      <c r="EJ288">
        <v>0</v>
      </c>
      <c r="EK288">
        <v>0</v>
      </c>
      <c r="EL288">
        <v>0</v>
      </c>
      <c r="EM288">
        <v>0</v>
      </c>
      <c r="EN288">
        <v>0</v>
      </c>
      <c r="EO288">
        <v>0</v>
      </c>
      <c r="EP288">
        <v>0</v>
      </c>
      <c r="EQ288">
        <v>0</v>
      </c>
      <c r="ER288">
        <v>0</v>
      </c>
      <c r="ES288">
        <v>0</v>
      </c>
      <c r="ET288">
        <v>0</v>
      </c>
      <c r="EU288">
        <v>0</v>
      </c>
      <c r="EV288">
        <v>0</v>
      </c>
      <c r="EW288">
        <v>1</v>
      </c>
      <c r="EX288">
        <v>1</v>
      </c>
      <c r="EY288">
        <v>0</v>
      </c>
      <c r="EZ288">
        <v>0</v>
      </c>
      <c r="FA288">
        <v>0</v>
      </c>
      <c r="FB288">
        <v>0</v>
      </c>
      <c r="FC288">
        <v>1</v>
      </c>
      <c r="FD288">
        <v>0</v>
      </c>
      <c r="FE288">
        <v>0</v>
      </c>
      <c r="FF288">
        <v>0</v>
      </c>
      <c r="FG288">
        <v>0</v>
      </c>
      <c r="FH288">
        <v>0</v>
      </c>
      <c r="FI288">
        <v>0</v>
      </c>
      <c r="FJ288">
        <v>0</v>
      </c>
      <c r="FK288">
        <v>1</v>
      </c>
      <c r="FL288">
        <v>1</v>
      </c>
      <c r="FM288">
        <v>0</v>
      </c>
      <c r="FN288">
        <v>0</v>
      </c>
      <c r="FO288">
        <v>1</v>
      </c>
      <c r="FP288">
        <v>1</v>
      </c>
      <c r="FQ288">
        <v>1</v>
      </c>
      <c r="FR288">
        <v>0</v>
      </c>
      <c r="FS288">
        <v>0</v>
      </c>
      <c r="FT288">
        <v>0</v>
      </c>
      <c r="FU288">
        <v>1</v>
      </c>
      <c r="FV288">
        <v>1</v>
      </c>
      <c r="FW288">
        <v>0</v>
      </c>
      <c r="FX288">
        <v>1</v>
      </c>
      <c r="FY288">
        <v>0</v>
      </c>
      <c r="FZ288">
        <v>0</v>
      </c>
      <c r="GA288">
        <v>1</v>
      </c>
      <c r="GB288">
        <v>0</v>
      </c>
      <c r="GC288">
        <v>0</v>
      </c>
      <c r="GD288">
        <v>0</v>
      </c>
      <c r="GE288">
        <v>0</v>
      </c>
      <c r="GF288">
        <v>0</v>
      </c>
      <c r="GG288">
        <v>0</v>
      </c>
      <c r="GH288">
        <v>0</v>
      </c>
      <c r="GI288">
        <v>0</v>
      </c>
      <c r="GJ288">
        <v>0</v>
      </c>
      <c r="GK288">
        <v>0</v>
      </c>
      <c r="GL288">
        <v>0</v>
      </c>
      <c r="GM288">
        <v>0</v>
      </c>
      <c r="GN288">
        <v>0</v>
      </c>
      <c r="GO288">
        <v>0</v>
      </c>
      <c r="GP288">
        <v>0</v>
      </c>
      <c r="GQ288">
        <v>0</v>
      </c>
      <c r="GR288">
        <v>0</v>
      </c>
      <c r="GS288">
        <v>1</v>
      </c>
      <c r="GT288">
        <v>0</v>
      </c>
      <c r="GU288">
        <v>0</v>
      </c>
      <c r="GV288">
        <v>0</v>
      </c>
      <c r="GW288">
        <v>0</v>
      </c>
      <c r="GX288">
        <v>0</v>
      </c>
      <c r="GY288">
        <v>0</v>
      </c>
      <c r="GZ288">
        <v>0</v>
      </c>
      <c r="HA288">
        <v>0</v>
      </c>
      <c r="HB288">
        <v>1</v>
      </c>
      <c r="HC288">
        <v>0</v>
      </c>
      <c r="HD288">
        <v>1</v>
      </c>
      <c r="HE288">
        <v>0</v>
      </c>
      <c r="HF288">
        <v>0</v>
      </c>
      <c r="HG288">
        <v>0</v>
      </c>
      <c r="HH288">
        <v>0</v>
      </c>
      <c r="HI288">
        <v>0</v>
      </c>
      <c r="HJ288">
        <v>0</v>
      </c>
      <c r="HK288">
        <v>0</v>
      </c>
      <c r="HL288">
        <v>1</v>
      </c>
      <c r="HM288">
        <v>0</v>
      </c>
      <c r="HN288">
        <v>0</v>
      </c>
    </row>
    <row r="289" spans="1:222" x14ac:dyDescent="0.35">
      <c r="A289" t="s">
        <v>271</v>
      </c>
      <c r="B289" s="1">
        <v>41640</v>
      </c>
      <c r="C289" s="1">
        <v>43830</v>
      </c>
      <c r="D289">
        <v>3</v>
      </c>
      <c r="E289" t="s">
        <v>222</v>
      </c>
      <c r="F289" t="s">
        <v>222</v>
      </c>
      <c r="G289" t="s">
        <v>222</v>
      </c>
      <c r="H289" t="s">
        <v>222</v>
      </c>
      <c r="I289" t="s">
        <v>222</v>
      </c>
      <c r="J289" t="s">
        <v>222</v>
      </c>
      <c r="K289" t="s">
        <v>222</v>
      </c>
      <c r="L289" t="s">
        <v>222</v>
      </c>
      <c r="M289" t="s">
        <v>222</v>
      </c>
      <c r="N289" t="s">
        <v>222</v>
      </c>
      <c r="O289" t="s">
        <v>222</v>
      </c>
      <c r="P289" t="s">
        <v>222</v>
      </c>
      <c r="Q289" t="s">
        <v>222</v>
      </c>
      <c r="R289" t="s">
        <v>222</v>
      </c>
      <c r="S289" t="s">
        <v>222</v>
      </c>
      <c r="T289" t="s">
        <v>222</v>
      </c>
      <c r="U289" t="s">
        <v>222</v>
      </c>
      <c r="V289" t="s">
        <v>222</v>
      </c>
      <c r="W289" t="s">
        <v>222</v>
      </c>
      <c r="X289" t="s">
        <v>222</v>
      </c>
      <c r="Y289" t="s">
        <v>222</v>
      </c>
      <c r="Z289" t="s">
        <v>222</v>
      </c>
      <c r="AA289" t="s">
        <v>222</v>
      </c>
      <c r="AB289" t="s">
        <v>222</v>
      </c>
      <c r="AC289" t="s">
        <v>222</v>
      </c>
      <c r="AD289" t="s">
        <v>222</v>
      </c>
      <c r="AE289" t="s">
        <v>222</v>
      </c>
      <c r="AF289" t="s">
        <v>222</v>
      </c>
      <c r="AG289" t="s">
        <v>222</v>
      </c>
      <c r="AH289" t="s">
        <v>222</v>
      </c>
      <c r="AI289" t="s">
        <v>222</v>
      </c>
      <c r="AJ289" t="s">
        <v>222</v>
      </c>
      <c r="AK289" t="s">
        <v>222</v>
      </c>
      <c r="AL289" t="s">
        <v>222</v>
      </c>
      <c r="AM289" t="s">
        <v>222</v>
      </c>
      <c r="AN289" t="s">
        <v>222</v>
      </c>
      <c r="AO289" t="s">
        <v>222</v>
      </c>
      <c r="AP289" t="s">
        <v>222</v>
      </c>
      <c r="AQ289" t="s">
        <v>222</v>
      </c>
      <c r="AR289" t="s">
        <v>222</v>
      </c>
      <c r="AS289" t="s">
        <v>222</v>
      </c>
      <c r="AT289" t="s">
        <v>222</v>
      </c>
      <c r="AU289" t="s">
        <v>222</v>
      </c>
      <c r="AV289" t="s">
        <v>222</v>
      </c>
      <c r="AW289" t="s">
        <v>222</v>
      </c>
      <c r="AX289" t="s">
        <v>222</v>
      </c>
      <c r="AY289" t="s">
        <v>222</v>
      </c>
      <c r="AZ289" t="s">
        <v>222</v>
      </c>
      <c r="BA289" t="s">
        <v>222</v>
      </c>
      <c r="BB289" t="s">
        <v>222</v>
      </c>
      <c r="BC289" t="s">
        <v>222</v>
      </c>
      <c r="BD289" t="s">
        <v>222</v>
      </c>
      <c r="BE289" t="s">
        <v>222</v>
      </c>
      <c r="BF289" t="s">
        <v>222</v>
      </c>
      <c r="BG289" t="s">
        <v>222</v>
      </c>
      <c r="BH289" t="s">
        <v>222</v>
      </c>
      <c r="BI289" t="s">
        <v>222</v>
      </c>
      <c r="BJ289" t="s">
        <v>222</v>
      </c>
      <c r="BK289" t="s">
        <v>222</v>
      </c>
      <c r="BL289" t="s">
        <v>222</v>
      </c>
      <c r="BM289" t="s">
        <v>222</v>
      </c>
      <c r="BN289" t="s">
        <v>222</v>
      </c>
      <c r="BO289" t="s">
        <v>222</v>
      </c>
      <c r="BP289" t="s">
        <v>222</v>
      </c>
      <c r="BQ289" t="s">
        <v>222</v>
      </c>
      <c r="BR289" t="s">
        <v>222</v>
      </c>
      <c r="BS289" t="s">
        <v>222</v>
      </c>
      <c r="BT289" t="s">
        <v>222</v>
      </c>
      <c r="BU289" t="s">
        <v>222</v>
      </c>
      <c r="BV289" t="s">
        <v>222</v>
      </c>
      <c r="BW289" t="s">
        <v>222</v>
      </c>
      <c r="BX289" t="s">
        <v>222</v>
      </c>
      <c r="BY289" t="s">
        <v>222</v>
      </c>
      <c r="BZ289" t="s">
        <v>222</v>
      </c>
      <c r="CA289" t="s">
        <v>222</v>
      </c>
      <c r="CB289" t="s">
        <v>222</v>
      </c>
      <c r="CC289" t="s">
        <v>222</v>
      </c>
      <c r="CD289" t="s">
        <v>222</v>
      </c>
      <c r="CE289" t="s">
        <v>222</v>
      </c>
      <c r="CF289" t="s">
        <v>222</v>
      </c>
      <c r="CG289" t="s">
        <v>222</v>
      </c>
      <c r="CH289" t="s">
        <v>222</v>
      </c>
      <c r="CI289" t="s">
        <v>222</v>
      </c>
      <c r="CJ289" t="s">
        <v>222</v>
      </c>
      <c r="CK289" t="s">
        <v>222</v>
      </c>
      <c r="CL289" t="s">
        <v>222</v>
      </c>
      <c r="CM289" t="s">
        <v>222</v>
      </c>
      <c r="CN289" t="s">
        <v>222</v>
      </c>
      <c r="CO289" t="s">
        <v>222</v>
      </c>
      <c r="CP289" t="s">
        <v>222</v>
      </c>
      <c r="CQ289" t="s">
        <v>222</v>
      </c>
      <c r="CR289" t="s">
        <v>222</v>
      </c>
      <c r="CS289" t="s">
        <v>222</v>
      </c>
      <c r="CT289" t="s">
        <v>222</v>
      </c>
      <c r="CU289" t="s">
        <v>222</v>
      </c>
      <c r="CV289" t="s">
        <v>222</v>
      </c>
      <c r="CW289" t="s">
        <v>222</v>
      </c>
      <c r="CX289" t="s">
        <v>222</v>
      </c>
      <c r="CY289" t="s">
        <v>222</v>
      </c>
      <c r="CZ289" t="s">
        <v>222</v>
      </c>
      <c r="DA289" t="s">
        <v>222</v>
      </c>
      <c r="DB289" t="s">
        <v>222</v>
      </c>
      <c r="DC289" t="s">
        <v>222</v>
      </c>
      <c r="DD289" t="s">
        <v>222</v>
      </c>
      <c r="DE289" t="s">
        <v>222</v>
      </c>
      <c r="DF289" t="s">
        <v>222</v>
      </c>
      <c r="DG289" t="s">
        <v>222</v>
      </c>
      <c r="DH289" t="s">
        <v>222</v>
      </c>
      <c r="DI289" t="s">
        <v>222</v>
      </c>
      <c r="DJ289" t="s">
        <v>222</v>
      </c>
      <c r="DK289" t="s">
        <v>222</v>
      </c>
      <c r="DL289" t="s">
        <v>222</v>
      </c>
      <c r="DM289" t="s">
        <v>222</v>
      </c>
      <c r="DN289" t="s">
        <v>222</v>
      </c>
      <c r="DO289" t="s">
        <v>222</v>
      </c>
      <c r="DP289" t="s">
        <v>222</v>
      </c>
      <c r="DQ289" t="s">
        <v>222</v>
      </c>
      <c r="DR289" t="s">
        <v>222</v>
      </c>
      <c r="DS289" t="s">
        <v>222</v>
      </c>
      <c r="DT289" t="s">
        <v>222</v>
      </c>
      <c r="DU289" t="s">
        <v>222</v>
      </c>
      <c r="DV289" t="s">
        <v>222</v>
      </c>
      <c r="DW289" t="s">
        <v>222</v>
      </c>
      <c r="DX289" t="s">
        <v>222</v>
      </c>
      <c r="DY289" t="s">
        <v>222</v>
      </c>
      <c r="DZ289" t="s">
        <v>222</v>
      </c>
      <c r="EA289" t="s">
        <v>222</v>
      </c>
      <c r="EB289" t="s">
        <v>222</v>
      </c>
      <c r="EC289" t="s">
        <v>222</v>
      </c>
      <c r="ED289" t="s">
        <v>222</v>
      </c>
      <c r="EE289" t="s">
        <v>222</v>
      </c>
      <c r="EF289" t="s">
        <v>222</v>
      </c>
      <c r="EG289" t="s">
        <v>222</v>
      </c>
      <c r="EH289" t="s">
        <v>222</v>
      </c>
      <c r="EI289" t="s">
        <v>222</v>
      </c>
      <c r="EJ289" t="s">
        <v>222</v>
      </c>
      <c r="EK289" t="s">
        <v>222</v>
      </c>
      <c r="EL289" t="s">
        <v>222</v>
      </c>
      <c r="EM289" t="s">
        <v>222</v>
      </c>
      <c r="EN289" t="s">
        <v>222</v>
      </c>
      <c r="EO289" t="s">
        <v>222</v>
      </c>
      <c r="EP289" t="s">
        <v>222</v>
      </c>
      <c r="EQ289" t="s">
        <v>222</v>
      </c>
      <c r="ER289" t="s">
        <v>222</v>
      </c>
      <c r="ES289" t="s">
        <v>222</v>
      </c>
      <c r="ET289" t="s">
        <v>222</v>
      </c>
      <c r="EU289" t="s">
        <v>222</v>
      </c>
      <c r="EV289" t="s">
        <v>222</v>
      </c>
      <c r="EW289" t="s">
        <v>222</v>
      </c>
      <c r="EX289" t="s">
        <v>222</v>
      </c>
      <c r="EY289" t="s">
        <v>222</v>
      </c>
      <c r="EZ289" t="s">
        <v>222</v>
      </c>
      <c r="FA289" t="s">
        <v>222</v>
      </c>
      <c r="FB289" t="s">
        <v>222</v>
      </c>
      <c r="FC289" t="s">
        <v>222</v>
      </c>
      <c r="FD289" t="s">
        <v>222</v>
      </c>
      <c r="FE289" t="s">
        <v>222</v>
      </c>
      <c r="FF289" t="s">
        <v>222</v>
      </c>
      <c r="FG289" t="s">
        <v>222</v>
      </c>
      <c r="FH289" t="s">
        <v>222</v>
      </c>
      <c r="FI289" t="s">
        <v>222</v>
      </c>
      <c r="FJ289" t="s">
        <v>222</v>
      </c>
      <c r="FK289" t="s">
        <v>222</v>
      </c>
      <c r="FL289" t="s">
        <v>222</v>
      </c>
      <c r="FM289" t="s">
        <v>222</v>
      </c>
      <c r="FN289" t="s">
        <v>222</v>
      </c>
      <c r="FO289" t="s">
        <v>222</v>
      </c>
      <c r="FP289" t="s">
        <v>222</v>
      </c>
      <c r="FQ289" t="s">
        <v>222</v>
      </c>
      <c r="FR289" t="s">
        <v>222</v>
      </c>
      <c r="FS289" t="s">
        <v>222</v>
      </c>
      <c r="FT289" t="s">
        <v>222</v>
      </c>
      <c r="FU289" t="s">
        <v>222</v>
      </c>
      <c r="FV289" t="s">
        <v>222</v>
      </c>
      <c r="FW289" t="s">
        <v>222</v>
      </c>
      <c r="FX289" t="s">
        <v>222</v>
      </c>
      <c r="FY289" t="s">
        <v>222</v>
      </c>
      <c r="FZ289" t="s">
        <v>222</v>
      </c>
      <c r="GA289" t="s">
        <v>222</v>
      </c>
      <c r="GB289" t="s">
        <v>222</v>
      </c>
      <c r="GC289" t="s">
        <v>222</v>
      </c>
      <c r="GD289" t="s">
        <v>222</v>
      </c>
      <c r="GE289" t="s">
        <v>222</v>
      </c>
      <c r="GF289" t="s">
        <v>222</v>
      </c>
      <c r="GG289" t="s">
        <v>222</v>
      </c>
      <c r="GH289" t="s">
        <v>222</v>
      </c>
      <c r="GI289" t="s">
        <v>222</v>
      </c>
      <c r="GJ289" t="s">
        <v>222</v>
      </c>
      <c r="GK289" t="s">
        <v>222</v>
      </c>
      <c r="GL289" t="s">
        <v>222</v>
      </c>
      <c r="GM289" t="s">
        <v>222</v>
      </c>
      <c r="GN289" t="s">
        <v>222</v>
      </c>
      <c r="GO289" t="s">
        <v>222</v>
      </c>
      <c r="GP289" t="s">
        <v>222</v>
      </c>
      <c r="GQ289" t="s">
        <v>222</v>
      </c>
      <c r="GR289" t="s">
        <v>222</v>
      </c>
      <c r="GS289" t="s">
        <v>222</v>
      </c>
      <c r="GT289" t="s">
        <v>222</v>
      </c>
      <c r="GU289" t="s">
        <v>222</v>
      </c>
      <c r="GV289" t="s">
        <v>222</v>
      </c>
      <c r="GW289" t="s">
        <v>222</v>
      </c>
      <c r="GX289" t="s">
        <v>222</v>
      </c>
      <c r="GY289" t="s">
        <v>222</v>
      </c>
      <c r="GZ289" t="s">
        <v>222</v>
      </c>
      <c r="HA289" t="s">
        <v>222</v>
      </c>
      <c r="HB289" t="s">
        <v>222</v>
      </c>
      <c r="HC289" t="s">
        <v>222</v>
      </c>
      <c r="HD289" t="s">
        <v>222</v>
      </c>
      <c r="HE289" t="s">
        <v>222</v>
      </c>
      <c r="HF289" t="s">
        <v>222</v>
      </c>
      <c r="HG289" t="s">
        <v>222</v>
      </c>
      <c r="HH289" t="s">
        <v>222</v>
      </c>
      <c r="HI289" t="s">
        <v>222</v>
      </c>
      <c r="HJ289" t="s">
        <v>222</v>
      </c>
      <c r="HK289" t="s">
        <v>222</v>
      </c>
      <c r="HL289" t="s">
        <v>222</v>
      </c>
      <c r="HM289" t="s">
        <v>222</v>
      </c>
      <c r="HN289" t="s">
        <v>222</v>
      </c>
    </row>
    <row r="290" spans="1:222" x14ac:dyDescent="0.35">
      <c r="A290" t="s">
        <v>272</v>
      </c>
      <c r="B290" s="1">
        <v>41640</v>
      </c>
      <c r="C290" s="1">
        <v>43830</v>
      </c>
      <c r="D290">
        <v>3</v>
      </c>
      <c r="E290" t="s">
        <v>222</v>
      </c>
      <c r="F290" t="s">
        <v>222</v>
      </c>
      <c r="G290" t="s">
        <v>222</v>
      </c>
      <c r="H290" t="s">
        <v>222</v>
      </c>
      <c r="I290" t="s">
        <v>222</v>
      </c>
      <c r="J290" t="s">
        <v>222</v>
      </c>
      <c r="K290" t="s">
        <v>222</v>
      </c>
      <c r="L290" t="s">
        <v>222</v>
      </c>
      <c r="M290" t="s">
        <v>222</v>
      </c>
      <c r="N290" t="s">
        <v>222</v>
      </c>
      <c r="O290" t="s">
        <v>222</v>
      </c>
      <c r="P290" t="s">
        <v>222</v>
      </c>
      <c r="Q290" t="s">
        <v>222</v>
      </c>
      <c r="R290" t="s">
        <v>222</v>
      </c>
      <c r="S290" t="s">
        <v>222</v>
      </c>
      <c r="T290" t="s">
        <v>222</v>
      </c>
      <c r="U290" t="s">
        <v>222</v>
      </c>
      <c r="V290" t="s">
        <v>222</v>
      </c>
      <c r="W290" t="s">
        <v>222</v>
      </c>
      <c r="X290" t="s">
        <v>222</v>
      </c>
      <c r="Y290" t="s">
        <v>222</v>
      </c>
      <c r="Z290" t="s">
        <v>222</v>
      </c>
      <c r="AA290" t="s">
        <v>222</v>
      </c>
      <c r="AB290" t="s">
        <v>222</v>
      </c>
      <c r="AC290" t="s">
        <v>222</v>
      </c>
      <c r="AD290" t="s">
        <v>222</v>
      </c>
      <c r="AE290" t="s">
        <v>222</v>
      </c>
      <c r="AF290" t="s">
        <v>222</v>
      </c>
      <c r="AG290" t="s">
        <v>222</v>
      </c>
      <c r="AH290" t="s">
        <v>222</v>
      </c>
      <c r="AI290" t="s">
        <v>222</v>
      </c>
      <c r="AJ290" t="s">
        <v>222</v>
      </c>
      <c r="AK290" t="s">
        <v>222</v>
      </c>
      <c r="AL290" t="s">
        <v>222</v>
      </c>
      <c r="AM290" t="s">
        <v>222</v>
      </c>
      <c r="AN290" t="s">
        <v>222</v>
      </c>
      <c r="AO290" t="s">
        <v>222</v>
      </c>
      <c r="AP290" t="s">
        <v>222</v>
      </c>
      <c r="AQ290" t="s">
        <v>222</v>
      </c>
      <c r="AR290" t="s">
        <v>222</v>
      </c>
      <c r="AS290" t="s">
        <v>222</v>
      </c>
      <c r="AT290" t="s">
        <v>222</v>
      </c>
      <c r="AU290" t="s">
        <v>222</v>
      </c>
      <c r="AV290" t="s">
        <v>222</v>
      </c>
      <c r="AW290" t="s">
        <v>222</v>
      </c>
      <c r="AX290" t="s">
        <v>222</v>
      </c>
      <c r="AY290" t="s">
        <v>222</v>
      </c>
      <c r="AZ290" t="s">
        <v>222</v>
      </c>
      <c r="BA290" t="s">
        <v>222</v>
      </c>
      <c r="BB290" t="s">
        <v>222</v>
      </c>
      <c r="BC290" t="s">
        <v>222</v>
      </c>
      <c r="BD290" t="s">
        <v>222</v>
      </c>
      <c r="BE290" t="s">
        <v>222</v>
      </c>
      <c r="BF290" t="s">
        <v>222</v>
      </c>
      <c r="BG290" t="s">
        <v>222</v>
      </c>
      <c r="BH290" t="s">
        <v>222</v>
      </c>
      <c r="BI290" t="s">
        <v>222</v>
      </c>
      <c r="BJ290" t="s">
        <v>222</v>
      </c>
      <c r="BK290" t="s">
        <v>222</v>
      </c>
      <c r="BL290" t="s">
        <v>222</v>
      </c>
      <c r="BM290" t="s">
        <v>222</v>
      </c>
      <c r="BN290" t="s">
        <v>222</v>
      </c>
      <c r="BO290" t="s">
        <v>222</v>
      </c>
      <c r="BP290" t="s">
        <v>222</v>
      </c>
      <c r="BQ290" t="s">
        <v>222</v>
      </c>
      <c r="BR290" t="s">
        <v>222</v>
      </c>
      <c r="BS290" t="s">
        <v>222</v>
      </c>
      <c r="BT290" t="s">
        <v>222</v>
      </c>
      <c r="BU290" t="s">
        <v>222</v>
      </c>
      <c r="BV290" t="s">
        <v>222</v>
      </c>
      <c r="BW290" t="s">
        <v>222</v>
      </c>
      <c r="BX290" t="s">
        <v>222</v>
      </c>
      <c r="BY290" t="s">
        <v>222</v>
      </c>
      <c r="BZ290" t="s">
        <v>222</v>
      </c>
      <c r="CA290" t="s">
        <v>222</v>
      </c>
      <c r="CB290" t="s">
        <v>222</v>
      </c>
      <c r="CC290" t="s">
        <v>222</v>
      </c>
      <c r="CD290" t="s">
        <v>222</v>
      </c>
      <c r="CE290" t="s">
        <v>222</v>
      </c>
      <c r="CF290" t="s">
        <v>222</v>
      </c>
      <c r="CG290" t="s">
        <v>222</v>
      </c>
      <c r="CH290" t="s">
        <v>222</v>
      </c>
      <c r="CI290" t="s">
        <v>222</v>
      </c>
      <c r="CJ290" t="s">
        <v>222</v>
      </c>
      <c r="CK290" t="s">
        <v>222</v>
      </c>
      <c r="CL290" t="s">
        <v>222</v>
      </c>
      <c r="CM290" t="s">
        <v>222</v>
      </c>
      <c r="CN290" t="s">
        <v>222</v>
      </c>
      <c r="CO290" t="s">
        <v>222</v>
      </c>
      <c r="CP290" t="s">
        <v>222</v>
      </c>
      <c r="CQ290" t="s">
        <v>222</v>
      </c>
      <c r="CR290" t="s">
        <v>222</v>
      </c>
      <c r="CS290" t="s">
        <v>222</v>
      </c>
      <c r="CT290" t="s">
        <v>222</v>
      </c>
      <c r="CU290" t="s">
        <v>222</v>
      </c>
      <c r="CV290" t="s">
        <v>222</v>
      </c>
      <c r="CW290" t="s">
        <v>222</v>
      </c>
      <c r="CX290" t="s">
        <v>222</v>
      </c>
      <c r="CY290" t="s">
        <v>222</v>
      </c>
      <c r="CZ290" t="s">
        <v>222</v>
      </c>
      <c r="DA290" t="s">
        <v>222</v>
      </c>
      <c r="DB290" t="s">
        <v>222</v>
      </c>
      <c r="DC290" t="s">
        <v>222</v>
      </c>
      <c r="DD290" t="s">
        <v>222</v>
      </c>
      <c r="DE290" t="s">
        <v>222</v>
      </c>
      <c r="DF290" t="s">
        <v>222</v>
      </c>
      <c r="DG290" t="s">
        <v>222</v>
      </c>
      <c r="DH290" t="s">
        <v>222</v>
      </c>
      <c r="DI290" t="s">
        <v>222</v>
      </c>
      <c r="DJ290" t="s">
        <v>222</v>
      </c>
      <c r="DK290" t="s">
        <v>222</v>
      </c>
      <c r="DL290" t="s">
        <v>222</v>
      </c>
      <c r="DM290" t="s">
        <v>222</v>
      </c>
      <c r="DN290" t="s">
        <v>222</v>
      </c>
      <c r="DO290" t="s">
        <v>222</v>
      </c>
      <c r="DP290" t="s">
        <v>222</v>
      </c>
      <c r="DQ290" t="s">
        <v>222</v>
      </c>
      <c r="DR290" t="s">
        <v>222</v>
      </c>
      <c r="DS290" t="s">
        <v>222</v>
      </c>
      <c r="DT290" t="s">
        <v>222</v>
      </c>
      <c r="DU290" t="s">
        <v>222</v>
      </c>
      <c r="DV290" t="s">
        <v>222</v>
      </c>
      <c r="DW290" t="s">
        <v>222</v>
      </c>
      <c r="DX290" t="s">
        <v>222</v>
      </c>
      <c r="DY290" t="s">
        <v>222</v>
      </c>
      <c r="DZ290" t="s">
        <v>222</v>
      </c>
      <c r="EA290" t="s">
        <v>222</v>
      </c>
      <c r="EB290" t="s">
        <v>222</v>
      </c>
      <c r="EC290" t="s">
        <v>222</v>
      </c>
      <c r="ED290" t="s">
        <v>222</v>
      </c>
      <c r="EE290" t="s">
        <v>222</v>
      </c>
      <c r="EF290" t="s">
        <v>222</v>
      </c>
      <c r="EG290" t="s">
        <v>222</v>
      </c>
      <c r="EH290" t="s">
        <v>222</v>
      </c>
      <c r="EI290" t="s">
        <v>222</v>
      </c>
      <c r="EJ290" t="s">
        <v>222</v>
      </c>
      <c r="EK290" t="s">
        <v>222</v>
      </c>
      <c r="EL290" t="s">
        <v>222</v>
      </c>
      <c r="EM290" t="s">
        <v>222</v>
      </c>
      <c r="EN290" t="s">
        <v>222</v>
      </c>
      <c r="EO290" t="s">
        <v>222</v>
      </c>
      <c r="EP290" t="s">
        <v>222</v>
      </c>
      <c r="EQ290" t="s">
        <v>222</v>
      </c>
      <c r="ER290" t="s">
        <v>222</v>
      </c>
      <c r="ES290" t="s">
        <v>222</v>
      </c>
      <c r="ET290" t="s">
        <v>222</v>
      </c>
      <c r="EU290" t="s">
        <v>222</v>
      </c>
      <c r="EV290" t="s">
        <v>222</v>
      </c>
      <c r="EW290" t="s">
        <v>222</v>
      </c>
      <c r="EX290" t="s">
        <v>222</v>
      </c>
      <c r="EY290" t="s">
        <v>222</v>
      </c>
      <c r="EZ290" t="s">
        <v>222</v>
      </c>
      <c r="FA290" t="s">
        <v>222</v>
      </c>
      <c r="FB290" t="s">
        <v>222</v>
      </c>
      <c r="FC290" t="s">
        <v>222</v>
      </c>
      <c r="FD290" t="s">
        <v>222</v>
      </c>
      <c r="FE290" t="s">
        <v>222</v>
      </c>
      <c r="FF290" t="s">
        <v>222</v>
      </c>
      <c r="FG290" t="s">
        <v>222</v>
      </c>
      <c r="FH290" t="s">
        <v>222</v>
      </c>
      <c r="FI290" t="s">
        <v>222</v>
      </c>
      <c r="FJ290" t="s">
        <v>222</v>
      </c>
      <c r="FK290" t="s">
        <v>222</v>
      </c>
      <c r="FL290" t="s">
        <v>222</v>
      </c>
      <c r="FM290" t="s">
        <v>222</v>
      </c>
      <c r="FN290" t="s">
        <v>222</v>
      </c>
      <c r="FO290" t="s">
        <v>222</v>
      </c>
      <c r="FP290" t="s">
        <v>222</v>
      </c>
      <c r="FQ290" t="s">
        <v>222</v>
      </c>
      <c r="FR290" t="s">
        <v>222</v>
      </c>
      <c r="FS290" t="s">
        <v>222</v>
      </c>
      <c r="FT290" t="s">
        <v>222</v>
      </c>
      <c r="FU290" t="s">
        <v>222</v>
      </c>
      <c r="FV290" t="s">
        <v>222</v>
      </c>
      <c r="FW290" t="s">
        <v>222</v>
      </c>
      <c r="FX290" t="s">
        <v>222</v>
      </c>
      <c r="FY290" t="s">
        <v>222</v>
      </c>
      <c r="FZ290" t="s">
        <v>222</v>
      </c>
      <c r="GA290" t="s">
        <v>222</v>
      </c>
      <c r="GB290" t="s">
        <v>222</v>
      </c>
      <c r="GC290" t="s">
        <v>222</v>
      </c>
      <c r="GD290" t="s">
        <v>222</v>
      </c>
      <c r="GE290" t="s">
        <v>222</v>
      </c>
      <c r="GF290" t="s">
        <v>222</v>
      </c>
      <c r="GG290" t="s">
        <v>222</v>
      </c>
      <c r="GH290" t="s">
        <v>222</v>
      </c>
      <c r="GI290" t="s">
        <v>222</v>
      </c>
      <c r="GJ290" t="s">
        <v>222</v>
      </c>
      <c r="GK290" t="s">
        <v>222</v>
      </c>
      <c r="GL290" t="s">
        <v>222</v>
      </c>
      <c r="GM290" t="s">
        <v>222</v>
      </c>
      <c r="GN290" t="s">
        <v>222</v>
      </c>
      <c r="GO290" t="s">
        <v>222</v>
      </c>
      <c r="GP290" t="s">
        <v>222</v>
      </c>
      <c r="GQ290" t="s">
        <v>222</v>
      </c>
      <c r="GR290" t="s">
        <v>222</v>
      </c>
      <c r="GS290" t="s">
        <v>222</v>
      </c>
      <c r="GT290" t="s">
        <v>222</v>
      </c>
      <c r="GU290" t="s">
        <v>222</v>
      </c>
      <c r="GV290" t="s">
        <v>222</v>
      </c>
      <c r="GW290" t="s">
        <v>222</v>
      </c>
      <c r="GX290" t="s">
        <v>222</v>
      </c>
      <c r="GY290" t="s">
        <v>222</v>
      </c>
      <c r="GZ290" t="s">
        <v>222</v>
      </c>
      <c r="HA290" t="s">
        <v>222</v>
      </c>
      <c r="HB290" t="s">
        <v>222</v>
      </c>
      <c r="HC290" t="s">
        <v>222</v>
      </c>
      <c r="HD290" t="s">
        <v>222</v>
      </c>
      <c r="HE290" t="s">
        <v>222</v>
      </c>
      <c r="HF290" t="s">
        <v>222</v>
      </c>
      <c r="HG290" t="s">
        <v>222</v>
      </c>
      <c r="HH290" t="s">
        <v>222</v>
      </c>
      <c r="HI290" t="s">
        <v>222</v>
      </c>
      <c r="HJ290" t="s">
        <v>222</v>
      </c>
      <c r="HK290" t="s">
        <v>222</v>
      </c>
      <c r="HL290" t="s">
        <v>222</v>
      </c>
      <c r="HM290" t="s">
        <v>222</v>
      </c>
      <c r="HN290" t="s">
        <v>222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Data</vt:lpstr>
      <vt:lpstr>Statistical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2023-04-11T14:09:14Z</dcterms:created>
  <dcterms:modified xsi:type="dcterms:W3CDTF">2023-04-11T14:17:42Z</dcterms:modified>
</cp:coreProperties>
</file>