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d54226\Documents\FORE\"/>
    </mc:Choice>
  </mc:AlternateContent>
  <bookViews>
    <workbookView xWindow="0" yWindow="0" windowWidth="2350" windowHeight="0"/>
  </bookViews>
  <sheets>
    <sheet name="Statistical" sheetId="2" r:id="rId1"/>
    <sheet name="Summary" sheetId="1" r:id="rId2"/>
  </sheets>
  <calcPr calcId="0"/>
</workbook>
</file>

<file path=xl/calcChain.xml><?xml version="1.0" encoding="utf-8"?>
<calcChain xmlns="http://schemas.openxmlformats.org/spreadsheetml/2006/main">
  <c r="G5" i="1" l="1"/>
  <c r="M5" i="1"/>
  <c r="P5" i="1"/>
  <c r="S5" i="1"/>
  <c r="AH5" i="1"/>
  <c r="AK5" i="1"/>
  <c r="AN5" i="1"/>
  <c r="AQ5" i="1"/>
  <c r="CD5" i="1"/>
  <c r="CJ5" i="1"/>
  <c r="CM5" i="1"/>
  <c r="G7" i="1"/>
  <c r="M7" i="1"/>
  <c r="P7" i="1"/>
  <c r="S7" i="1"/>
  <c r="AH7" i="1"/>
  <c r="AK7" i="1"/>
  <c r="AN7" i="1"/>
  <c r="AQ7" i="1"/>
  <c r="CD7" i="1"/>
  <c r="CJ7" i="1"/>
  <c r="CM7" i="1"/>
  <c r="G8" i="1"/>
  <c r="M8" i="1"/>
  <c r="P8" i="1"/>
  <c r="S8" i="1"/>
  <c r="AH8" i="1"/>
  <c r="AK8" i="1"/>
  <c r="AN8" i="1"/>
  <c r="AQ8" i="1"/>
  <c r="CD8" i="1"/>
  <c r="CJ8" i="1"/>
  <c r="CM8" i="1"/>
  <c r="G9" i="1"/>
  <c r="AZ9" i="1"/>
  <c r="BC9" i="1"/>
  <c r="BF9" i="1"/>
  <c r="BI9" i="1"/>
  <c r="BR9" i="1"/>
  <c r="BU9" i="1"/>
  <c r="CD9" i="1"/>
  <c r="G10" i="1"/>
  <c r="AZ10" i="1"/>
  <c r="BC10" i="1"/>
  <c r="BF10" i="1"/>
  <c r="BI10" i="1"/>
  <c r="BR10" i="1"/>
  <c r="BU10" i="1"/>
  <c r="CD10" i="1"/>
  <c r="G11" i="1"/>
  <c r="M11" i="1"/>
  <c r="P11" i="1"/>
  <c r="AH11" i="1"/>
  <c r="AK11" i="1"/>
  <c r="AN11" i="1"/>
  <c r="AQ11" i="1"/>
  <c r="BF11" i="1"/>
  <c r="BI11" i="1"/>
  <c r="BO11" i="1"/>
  <c r="BR11" i="1"/>
  <c r="BU11" i="1"/>
  <c r="CJ11" i="1"/>
  <c r="CM11" i="1"/>
  <c r="G12" i="1"/>
  <c r="M12" i="1"/>
  <c r="P12" i="1"/>
  <c r="AH12" i="1"/>
  <c r="AK12" i="1"/>
  <c r="AN12" i="1"/>
  <c r="AQ12" i="1"/>
  <c r="BF12" i="1"/>
  <c r="BI12" i="1"/>
  <c r="BO12" i="1"/>
  <c r="BR12" i="1"/>
  <c r="BU12" i="1"/>
  <c r="CJ12" i="1"/>
  <c r="CM12" i="1"/>
  <c r="G13" i="1"/>
  <c r="M13" i="1"/>
  <c r="P13" i="1"/>
  <c r="S13" i="1"/>
  <c r="Y13" i="1"/>
  <c r="AH13" i="1"/>
  <c r="AK13" i="1"/>
  <c r="AN13" i="1"/>
  <c r="AQ13" i="1"/>
  <c r="AZ13" i="1"/>
  <c r="BC13" i="1"/>
  <c r="BF13" i="1"/>
  <c r="BI13" i="1"/>
  <c r="BO13" i="1"/>
  <c r="BR13" i="1"/>
  <c r="BU13" i="1"/>
  <c r="CD13" i="1"/>
  <c r="CJ13" i="1"/>
  <c r="CM13" i="1"/>
  <c r="G15" i="1"/>
  <c r="M15" i="1"/>
  <c r="P15" i="1"/>
  <c r="S15" i="1"/>
  <c r="AH15" i="1"/>
  <c r="AK15" i="1"/>
  <c r="AN15" i="1"/>
  <c r="AQ15" i="1"/>
  <c r="CD15" i="1"/>
  <c r="CS15" i="1"/>
  <c r="G16" i="1"/>
  <c r="M16" i="1"/>
  <c r="P16" i="1"/>
  <c r="AH16" i="1"/>
  <c r="AK16" i="1"/>
  <c r="AN16" i="1"/>
  <c r="AQ16" i="1"/>
  <c r="AZ16" i="1"/>
  <c r="BF16" i="1"/>
  <c r="BI16" i="1"/>
  <c r="BR16" i="1"/>
  <c r="BU16" i="1"/>
  <c r="CA16" i="1"/>
  <c r="CD16" i="1"/>
  <c r="CJ16" i="1"/>
  <c r="CM16" i="1"/>
  <c r="CS16" i="1"/>
  <c r="G17" i="1"/>
  <c r="M17" i="1"/>
  <c r="P17" i="1"/>
  <c r="AH17" i="1"/>
  <c r="AK17" i="1"/>
  <c r="AN17" i="1"/>
  <c r="AQ17" i="1"/>
  <c r="AZ17" i="1"/>
  <c r="BF17" i="1"/>
  <c r="BI17" i="1"/>
  <c r="BR17" i="1"/>
  <c r="BU17" i="1"/>
  <c r="CA17" i="1"/>
  <c r="CD17" i="1"/>
  <c r="CJ17" i="1"/>
  <c r="CM17" i="1"/>
  <c r="CS17" i="1"/>
  <c r="G18" i="1"/>
  <c r="M18" i="1"/>
  <c r="P18" i="1"/>
  <c r="AH18" i="1"/>
  <c r="AK18" i="1"/>
  <c r="AN18" i="1"/>
  <c r="AQ18" i="1"/>
  <c r="AZ18" i="1"/>
  <c r="BF18" i="1"/>
  <c r="BI18" i="1"/>
  <c r="BR18" i="1"/>
  <c r="BU18" i="1"/>
  <c r="CA18" i="1"/>
  <c r="CD18" i="1"/>
  <c r="CJ18" i="1"/>
  <c r="CM18" i="1"/>
  <c r="CS18" i="1"/>
  <c r="G19" i="1"/>
  <c r="M19" i="1"/>
  <c r="P19" i="1"/>
  <c r="S19" i="1"/>
  <c r="AH19" i="1"/>
  <c r="AK19" i="1"/>
  <c r="AN19" i="1"/>
  <c r="AQ19" i="1"/>
  <c r="CD19" i="1"/>
  <c r="G23" i="1"/>
  <c r="M23" i="1"/>
  <c r="P23" i="1"/>
  <c r="S23" i="1"/>
  <c r="AH23" i="1"/>
  <c r="AK23" i="1"/>
  <c r="AN23" i="1"/>
  <c r="AQ23" i="1"/>
  <c r="AZ23" i="1"/>
  <c r="BC23" i="1"/>
  <c r="BF23" i="1"/>
  <c r="BI23" i="1"/>
  <c r="BO23" i="1"/>
  <c r="BR23" i="1"/>
  <c r="BU23" i="1"/>
  <c r="CD23" i="1"/>
  <c r="G24" i="1"/>
  <c r="M24" i="1"/>
  <c r="P24" i="1"/>
  <c r="AH24" i="1"/>
  <c r="AK24" i="1"/>
  <c r="AN24" i="1"/>
  <c r="AQ24" i="1"/>
  <c r="AZ24" i="1"/>
  <c r="BC24" i="1"/>
  <c r="BF24" i="1"/>
  <c r="BI24" i="1"/>
  <c r="BO24" i="1"/>
  <c r="BR24" i="1"/>
  <c r="BU24" i="1"/>
  <c r="CD24" i="1"/>
  <c r="G25" i="1"/>
  <c r="M25" i="1"/>
  <c r="P25" i="1"/>
  <c r="AH25" i="1"/>
  <c r="AK25" i="1"/>
  <c r="AN25" i="1"/>
  <c r="AQ25" i="1"/>
  <c r="AZ25" i="1"/>
  <c r="BC25" i="1"/>
  <c r="BF25" i="1"/>
  <c r="BI25" i="1"/>
  <c r="BO25" i="1"/>
  <c r="BR25" i="1"/>
  <c r="BU25" i="1"/>
  <c r="CD25" i="1"/>
  <c r="G26" i="1"/>
  <c r="M26" i="1"/>
  <c r="P26" i="1"/>
  <c r="S26" i="1"/>
  <c r="AH26" i="1"/>
  <c r="AK26" i="1"/>
  <c r="AN26" i="1"/>
  <c r="AQ26" i="1"/>
  <c r="CD26" i="1"/>
  <c r="CJ26" i="1"/>
  <c r="CM26" i="1"/>
  <c r="G27" i="1"/>
  <c r="M27" i="1"/>
  <c r="P27" i="1"/>
  <c r="S27" i="1"/>
  <c r="AH27" i="1"/>
  <c r="AK27" i="1"/>
  <c r="AN27" i="1"/>
  <c r="AQ27" i="1"/>
  <c r="CD27" i="1"/>
  <c r="G28" i="1"/>
  <c r="M28" i="1"/>
  <c r="P28" i="1"/>
  <c r="S28" i="1"/>
  <c r="AH28" i="1"/>
  <c r="AK28" i="1"/>
  <c r="AN28" i="1"/>
  <c r="AQ28" i="1"/>
  <c r="CD28" i="1"/>
  <c r="G29" i="1"/>
  <c r="M29" i="1"/>
  <c r="P29" i="1"/>
  <c r="S29" i="1"/>
  <c r="AH29" i="1"/>
  <c r="AK29" i="1"/>
  <c r="AN29" i="1"/>
  <c r="AQ29" i="1"/>
  <c r="BF29" i="1"/>
  <c r="BI29" i="1"/>
  <c r="BO29" i="1"/>
  <c r="BR29" i="1"/>
  <c r="BU29" i="1"/>
  <c r="CD29" i="1"/>
  <c r="CJ29" i="1"/>
  <c r="CM29" i="1"/>
  <c r="G30" i="1"/>
  <c r="M30" i="1"/>
  <c r="P30" i="1"/>
  <c r="S30" i="1"/>
  <c r="AH30" i="1"/>
  <c r="AK30" i="1"/>
  <c r="AN30" i="1"/>
  <c r="AQ30" i="1"/>
  <c r="BF30" i="1"/>
  <c r="BI30" i="1"/>
  <c r="BO30" i="1"/>
  <c r="BR30" i="1"/>
  <c r="BU30" i="1"/>
  <c r="CD30" i="1"/>
  <c r="CJ30" i="1"/>
  <c r="CM30" i="1"/>
  <c r="G31" i="1"/>
  <c r="M31" i="1"/>
  <c r="P31" i="1"/>
  <c r="S31" i="1"/>
  <c r="AH31" i="1"/>
  <c r="AK31" i="1"/>
  <c r="AN31" i="1"/>
  <c r="AQ31" i="1"/>
  <c r="AZ31" i="1"/>
  <c r="BF31" i="1"/>
  <c r="BI31" i="1"/>
  <c r="BO31" i="1"/>
  <c r="BR31" i="1"/>
  <c r="BU31" i="1"/>
  <c r="CA31" i="1"/>
  <c r="CD31" i="1"/>
  <c r="CJ31" i="1"/>
  <c r="CM31" i="1"/>
  <c r="CS31" i="1"/>
  <c r="G33" i="1"/>
  <c r="M33" i="1"/>
  <c r="P33" i="1"/>
  <c r="AH33" i="1"/>
  <c r="AK33" i="1"/>
  <c r="AN33" i="1"/>
  <c r="AQ33" i="1"/>
  <c r="BC33" i="1"/>
  <c r="BF33" i="1"/>
  <c r="BI33" i="1"/>
  <c r="BR33" i="1"/>
  <c r="BU33" i="1"/>
  <c r="CD33" i="1"/>
  <c r="CJ33" i="1"/>
  <c r="CM33" i="1"/>
  <c r="G34" i="1"/>
  <c r="M34" i="1"/>
  <c r="P34" i="1"/>
  <c r="AH34" i="1"/>
  <c r="AK34" i="1"/>
  <c r="AN34" i="1"/>
  <c r="AQ34" i="1"/>
  <c r="BC34" i="1"/>
  <c r="BF34" i="1"/>
  <c r="BI34" i="1"/>
  <c r="BR34" i="1"/>
  <c r="BU34" i="1"/>
  <c r="CD34" i="1"/>
  <c r="CJ34" i="1"/>
  <c r="CM34" i="1"/>
  <c r="G35" i="1"/>
  <c r="M35" i="1"/>
  <c r="P35" i="1"/>
  <c r="S35" i="1"/>
  <c r="AH35" i="1"/>
  <c r="AK35" i="1"/>
  <c r="AN35" i="1"/>
  <c r="AQ35" i="1"/>
  <c r="CD35" i="1"/>
  <c r="CJ35" i="1"/>
  <c r="CM35" i="1"/>
  <c r="G36" i="1"/>
  <c r="M36" i="1"/>
  <c r="P36" i="1"/>
  <c r="AH36" i="1"/>
  <c r="AK36" i="1"/>
  <c r="AN36" i="1"/>
  <c r="AQ36" i="1"/>
  <c r="AZ36" i="1"/>
  <c r="BF36" i="1"/>
  <c r="BI36" i="1"/>
  <c r="BR36" i="1"/>
  <c r="BU36" i="1"/>
  <c r="CA36" i="1"/>
  <c r="CD36" i="1"/>
  <c r="CJ36" i="1"/>
  <c r="CM36" i="1"/>
  <c r="G37" i="1"/>
  <c r="M37" i="1"/>
  <c r="P37" i="1"/>
  <c r="AH37" i="1"/>
  <c r="AK37" i="1"/>
  <c r="AN37" i="1"/>
  <c r="AQ37" i="1"/>
  <c r="AZ37" i="1"/>
  <c r="BF37" i="1"/>
  <c r="BI37" i="1"/>
  <c r="BR37" i="1"/>
  <c r="BU37" i="1"/>
  <c r="CA37" i="1"/>
  <c r="CD37" i="1"/>
  <c r="CJ37" i="1"/>
  <c r="CM37" i="1"/>
  <c r="G38" i="1"/>
  <c r="M38" i="1"/>
  <c r="P38" i="1"/>
  <c r="S38" i="1"/>
  <c r="AH38" i="1"/>
  <c r="AK38" i="1"/>
  <c r="AN38" i="1"/>
  <c r="AQ38" i="1"/>
  <c r="AZ38" i="1"/>
  <c r="BC38" i="1"/>
  <c r="BF38" i="1"/>
  <c r="BI38" i="1"/>
  <c r="BR38" i="1"/>
  <c r="BU38" i="1"/>
  <c r="CA38" i="1"/>
  <c r="CD38" i="1"/>
  <c r="CJ38" i="1"/>
  <c r="CM38" i="1"/>
  <c r="G39" i="1"/>
  <c r="M39" i="1"/>
  <c r="P39" i="1"/>
  <c r="S39" i="1"/>
  <c r="AH39" i="1"/>
  <c r="AK39" i="1"/>
  <c r="AN39" i="1"/>
  <c r="AQ39" i="1"/>
  <c r="AZ39" i="1"/>
  <c r="BF39" i="1"/>
  <c r="BI39" i="1"/>
  <c r="BO39" i="1"/>
  <c r="BR39" i="1"/>
  <c r="BU39" i="1"/>
  <c r="CD39" i="1"/>
  <c r="CJ39" i="1"/>
  <c r="CM39" i="1"/>
  <c r="G40" i="1"/>
  <c r="M40" i="1"/>
  <c r="P40" i="1"/>
  <c r="S40" i="1"/>
  <c r="AH40" i="1"/>
  <c r="AK40" i="1"/>
  <c r="AN40" i="1"/>
  <c r="AQ40" i="1"/>
  <c r="AZ40" i="1"/>
  <c r="BF40" i="1"/>
  <c r="BI40" i="1"/>
  <c r="BO40" i="1"/>
  <c r="BR40" i="1"/>
  <c r="BU40" i="1"/>
  <c r="CD40" i="1"/>
  <c r="CJ40" i="1"/>
  <c r="CM40" i="1"/>
  <c r="G41" i="1"/>
  <c r="M41" i="1"/>
  <c r="P41" i="1"/>
  <c r="S41" i="1"/>
  <c r="Y41" i="1"/>
  <c r="AH41" i="1"/>
  <c r="AK41" i="1"/>
  <c r="AN41" i="1"/>
  <c r="AQ41" i="1"/>
  <c r="BC41" i="1"/>
  <c r="BF41" i="1"/>
  <c r="BI41" i="1"/>
  <c r="BR41" i="1"/>
  <c r="BU41" i="1"/>
  <c r="CA41" i="1"/>
  <c r="CD41" i="1"/>
  <c r="CJ41" i="1"/>
  <c r="CM41" i="1"/>
  <c r="G42" i="1"/>
  <c r="M42" i="1"/>
  <c r="P42" i="1"/>
  <c r="S42" i="1"/>
  <c r="Y42" i="1"/>
  <c r="AH42" i="1"/>
  <c r="AK42" i="1"/>
  <c r="AN42" i="1"/>
  <c r="AQ42" i="1"/>
  <c r="BC42" i="1"/>
  <c r="BF42" i="1"/>
  <c r="BI42" i="1"/>
  <c r="BR42" i="1"/>
  <c r="BU42" i="1"/>
  <c r="CA42" i="1"/>
  <c r="CD42" i="1"/>
  <c r="CJ42" i="1"/>
  <c r="CM42" i="1"/>
  <c r="G43" i="1"/>
  <c r="M43" i="1"/>
  <c r="P43" i="1"/>
  <c r="S43" i="1"/>
  <c r="Y43" i="1"/>
  <c r="AH43" i="1"/>
  <c r="AK43" i="1"/>
  <c r="AN43" i="1"/>
  <c r="AQ43" i="1"/>
  <c r="BC43" i="1"/>
  <c r="BF43" i="1"/>
  <c r="BI43" i="1"/>
  <c r="BR43" i="1"/>
  <c r="BU43" i="1"/>
  <c r="CA43" i="1"/>
  <c r="CD43" i="1"/>
  <c r="CJ43" i="1"/>
  <c r="CM43" i="1"/>
  <c r="G44" i="1"/>
  <c r="M44" i="1"/>
  <c r="P44" i="1"/>
  <c r="S44" i="1"/>
  <c r="Y44" i="1"/>
  <c r="AH44" i="1"/>
  <c r="AK44" i="1"/>
  <c r="AN44" i="1"/>
  <c r="AQ44" i="1"/>
  <c r="BC44" i="1"/>
  <c r="BF44" i="1"/>
  <c r="BI44" i="1"/>
  <c r="BR44" i="1"/>
  <c r="BU44" i="1"/>
  <c r="CA44" i="1"/>
  <c r="CD44" i="1"/>
  <c r="CJ44" i="1"/>
  <c r="CM44" i="1"/>
  <c r="G46" i="1"/>
  <c r="M46" i="1"/>
  <c r="P46" i="1"/>
  <c r="S46" i="1"/>
  <c r="AH46" i="1"/>
  <c r="AK46" i="1"/>
  <c r="AN46" i="1"/>
  <c r="AQ46" i="1"/>
  <c r="CD46" i="1"/>
  <c r="G47" i="1"/>
  <c r="M47" i="1"/>
  <c r="P47" i="1"/>
  <c r="S47" i="1"/>
  <c r="AH47" i="1"/>
  <c r="AK47" i="1"/>
  <c r="AN47" i="1"/>
  <c r="AQ47" i="1"/>
  <c r="CD47" i="1"/>
  <c r="G48" i="1"/>
  <c r="M48" i="1"/>
  <c r="P48" i="1"/>
  <c r="S48" i="1"/>
  <c r="AH48" i="1"/>
  <c r="AK48" i="1"/>
  <c r="AN48" i="1"/>
  <c r="AQ48" i="1"/>
  <c r="CD48" i="1"/>
  <c r="G50" i="1"/>
  <c r="M50" i="1"/>
  <c r="P50" i="1"/>
  <c r="S50" i="1"/>
  <c r="AH50" i="1"/>
  <c r="AK50" i="1"/>
  <c r="AN50" i="1"/>
  <c r="AQ50" i="1"/>
  <c r="CD50" i="1"/>
  <c r="CJ50" i="1"/>
  <c r="CM50" i="1"/>
  <c r="G51" i="1"/>
  <c r="M51" i="1"/>
  <c r="P51" i="1"/>
  <c r="S51" i="1"/>
  <c r="Y51" i="1"/>
  <c r="AH51" i="1"/>
  <c r="AK51" i="1"/>
  <c r="AN51" i="1"/>
  <c r="AQ51" i="1"/>
  <c r="AZ51" i="1"/>
  <c r="BC51" i="1"/>
  <c r="BF51" i="1"/>
  <c r="BI51" i="1"/>
  <c r="BR51" i="1"/>
  <c r="BU51" i="1"/>
  <c r="CD51" i="1"/>
  <c r="CJ51" i="1"/>
  <c r="CM51" i="1"/>
  <c r="G52" i="1"/>
  <c r="M52" i="1"/>
  <c r="P52" i="1"/>
  <c r="S52" i="1"/>
  <c r="AH52" i="1"/>
  <c r="AK52" i="1"/>
  <c r="AN52" i="1"/>
  <c r="AQ52" i="1"/>
  <c r="AZ52" i="1"/>
  <c r="BC52" i="1"/>
  <c r="BF52" i="1"/>
  <c r="BI52" i="1"/>
  <c r="BR52" i="1"/>
  <c r="BU52" i="1"/>
  <c r="CD52" i="1"/>
  <c r="CJ52" i="1"/>
  <c r="CM52" i="1"/>
  <c r="CS52" i="1"/>
  <c r="G53" i="1"/>
  <c r="M53" i="1"/>
  <c r="P53" i="1"/>
  <c r="S53" i="1"/>
  <c r="AH53" i="1"/>
  <c r="AK53" i="1"/>
  <c r="AN53" i="1"/>
  <c r="AQ53" i="1"/>
  <c r="AZ53" i="1"/>
  <c r="BC53" i="1"/>
  <c r="BF53" i="1"/>
  <c r="BI53" i="1"/>
  <c r="BR53" i="1"/>
  <c r="BU53" i="1"/>
  <c r="CD53" i="1"/>
  <c r="CJ53" i="1"/>
  <c r="CM53" i="1"/>
  <c r="CS53" i="1"/>
  <c r="G54" i="1"/>
  <c r="M54" i="1"/>
  <c r="P54" i="1"/>
  <c r="S54" i="1"/>
  <c r="AH54" i="1"/>
  <c r="AK54" i="1"/>
  <c r="AN54" i="1"/>
  <c r="AQ54" i="1"/>
  <c r="AZ54" i="1"/>
  <c r="BC54" i="1"/>
  <c r="BF54" i="1"/>
  <c r="BI54" i="1"/>
  <c r="BR54" i="1"/>
  <c r="BU54" i="1"/>
  <c r="CD54" i="1"/>
  <c r="CJ54" i="1"/>
  <c r="CM54" i="1"/>
  <c r="CS54" i="1"/>
  <c r="G55" i="1"/>
  <c r="M55" i="1"/>
  <c r="P55" i="1"/>
  <c r="S55" i="1"/>
  <c r="AH55" i="1"/>
  <c r="AK55" i="1"/>
  <c r="AN55" i="1"/>
  <c r="AQ55" i="1"/>
  <c r="AZ55" i="1"/>
  <c r="BC55" i="1"/>
  <c r="BF55" i="1"/>
  <c r="BI55" i="1"/>
  <c r="BR55" i="1"/>
  <c r="BU55" i="1"/>
  <c r="CD55" i="1"/>
  <c r="CJ55" i="1"/>
  <c r="CM55" i="1"/>
  <c r="CS55" i="1"/>
  <c r="G57" i="1"/>
  <c r="M57" i="1"/>
  <c r="P57" i="1"/>
  <c r="AH57" i="1"/>
  <c r="AK57" i="1"/>
  <c r="AN57" i="1"/>
  <c r="AQ57" i="1"/>
  <c r="AZ57" i="1"/>
  <c r="BF57" i="1"/>
  <c r="BI57" i="1"/>
  <c r="BO57" i="1"/>
  <c r="BR57" i="1"/>
  <c r="BU57" i="1"/>
  <c r="CA57" i="1"/>
  <c r="CD57" i="1"/>
  <c r="CJ57" i="1"/>
  <c r="CM57" i="1"/>
  <c r="CS57" i="1"/>
  <c r="G59" i="1"/>
  <c r="M59" i="1"/>
  <c r="P59" i="1"/>
  <c r="S59" i="1"/>
  <c r="AH59" i="1"/>
  <c r="AK59" i="1"/>
  <c r="AN59" i="1"/>
  <c r="AQ59" i="1"/>
  <c r="CD59" i="1"/>
  <c r="G60" i="1"/>
  <c r="M60" i="1"/>
  <c r="P60" i="1"/>
  <c r="S60" i="1"/>
  <c r="AH60" i="1"/>
  <c r="AK60" i="1"/>
  <c r="AN60" i="1"/>
  <c r="AQ60" i="1"/>
  <c r="AZ60" i="1"/>
  <c r="BC60" i="1"/>
  <c r="BF60" i="1"/>
  <c r="BI60" i="1"/>
  <c r="BR60" i="1"/>
  <c r="BU60" i="1"/>
  <c r="CA60" i="1"/>
  <c r="CD60" i="1"/>
  <c r="CJ60" i="1"/>
  <c r="CM60" i="1"/>
  <c r="G63" i="1"/>
  <c r="M63" i="1"/>
  <c r="P63" i="1"/>
  <c r="S63" i="1"/>
  <c r="AH63" i="1"/>
  <c r="AK63" i="1"/>
  <c r="AN63" i="1"/>
  <c r="AQ63" i="1"/>
  <c r="AZ63" i="1"/>
  <c r="BC63" i="1"/>
  <c r="BF63" i="1"/>
  <c r="BI63" i="1"/>
  <c r="BO63" i="1"/>
  <c r="BR63" i="1"/>
  <c r="BU63" i="1"/>
  <c r="CD63" i="1"/>
  <c r="CJ63" i="1"/>
  <c r="CM63" i="1"/>
  <c r="G65" i="1"/>
  <c r="M65" i="1"/>
  <c r="P65" i="1"/>
  <c r="S65" i="1"/>
  <c r="AH65" i="1"/>
  <c r="AK65" i="1"/>
  <c r="AN65" i="1"/>
  <c r="AQ65" i="1"/>
  <c r="BF65" i="1"/>
  <c r="BI65" i="1"/>
  <c r="BO65" i="1"/>
  <c r="BR65" i="1"/>
  <c r="BU65" i="1"/>
  <c r="CD65" i="1"/>
  <c r="CS65" i="1"/>
  <c r="G66" i="1"/>
  <c r="M66" i="1"/>
  <c r="P66" i="1"/>
  <c r="Y66" i="1"/>
  <c r="AH66" i="1"/>
  <c r="AK66" i="1"/>
  <c r="AN66" i="1"/>
  <c r="AQ66" i="1"/>
  <c r="BC66" i="1"/>
  <c r="BF66" i="1"/>
  <c r="BI66" i="1"/>
  <c r="BR66" i="1"/>
  <c r="BU66" i="1"/>
  <c r="CD66" i="1"/>
  <c r="G67" i="1"/>
  <c r="M67" i="1"/>
  <c r="P67" i="1"/>
  <c r="S67" i="1"/>
  <c r="AH67" i="1"/>
  <c r="AK67" i="1"/>
  <c r="AN67" i="1"/>
  <c r="AQ67" i="1"/>
  <c r="CD67" i="1"/>
  <c r="G68" i="1"/>
  <c r="M68" i="1"/>
  <c r="P68" i="1"/>
  <c r="S68" i="1"/>
  <c r="AH68" i="1"/>
  <c r="AK68" i="1"/>
  <c r="AN68" i="1"/>
  <c r="AQ68" i="1"/>
  <c r="AZ68" i="1"/>
  <c r="BC68" i="1"/>
  <c r="BF68" i="1"/>
  <c r="BI68" i="1"/>
  <c r="BR68" i="1"/>
  <c r="BU68" i="1"/>
  <c r="CD68" i="1"/>
  <c r="CJ68" i="1"/>
  <c r="CM68" i="1"/>
  <c r="G69" i="1"/>
  <c r="M69" i="1"/>
  <c r="P69" i="1"/>
  <c r="S69" i="1"/>
  <c r="AH69" i="1"/>
  <c r="AK69" i="1"/>
  <c r="AN69" i="1"/>
  <c r="AQ69" i="1"/>
  <c r="AZ69" i="1"/>
  <c r="BC69" i="1"/>
  <c r="BF69" i="1"/>
  <c r="BI69" i="1"/>
  <c r="BR69" i="1"/>
  <c r="BU69" i="1"/>
  <c r="CD69" i="1"/>
  <c r="CJ69" i="1"/>
  <c r="CM69" i="1"/>
  <c r="G70" i="1"/>
  <c r="M70" i="1"/>
  <c r="P70" i="1"/>
  <c r="S70" i="1"/>
  <c r="Y70" i="1"/>
  <c r="AH70" i="1"/>
  <c r="AK70" i="1"/>
  <c r="AN70" i="1"/>
  <c r="AQ70" i="1"/>
  <c r="BF70" i="1"/>
  <c r="BI70" i="1"/>
  <c r="BR70" i="1"/>
  <c r="BU70" i="1"/>
  <c r="CA70" i="1"/>
  <c r="CD70" i="1"/>
  <c r="CJ70" i="1"/>
  <c r="CM70" i="1"/>
  <c r="G71" i="1"/>
  <c r="M71" i="1"/>
  <c r="P71" i="1"/>
  <c r="S71" i="1"/>
  <c r="AH71" i="1"/>
  <c r="AK71" i="1"/>
  <c r="AN71" i="1"/>
  <c r="AQ71" i="1"/>
  <c r="CD71" i="1"/>
  <c r="G72" i="1"/>
  <c r="M72" i="1"/>
  <c r="P72" i="1"/>
  <c r="S72" i="1"/>
  <c r="AH72" i="1"/>
  <c r="AK72" i="1"/>
  <c r="AN72" i="1"/>
  <c r="AQ72" i="1"/>
  <c r="BC72" i="1"/>
  <c r="BF72" i="1"/>
  <c r="BI72" i="1"/>
  <c r="BR72" i="1"/>
  <c r="BU72" i="1"/>
  <c r="CD72" i="1"/>
  <c r="CJ72" i="1"/>
  <c r="CM72" i="1"/>
  <c r="CS72" i="1"/>
  <c r="G73" i="1"/>
  <c r="M73" i="1"/>
  <c r="P73" i="1"/>
  <c r="S73" i="1"/>
  <c r="Y73" i="1"/>
  <c r="AH73" i="1"/>
  <c r="AK73" i="1"/>
  <c r="AN73" i="1"/>
  <c r="AQ73" i="1"/>
  <c r="BF73" i="1"/>
  <c r="BI73" i="1"/>
  <c r="BR73" i="1"/>
  <c r="BU73" i="1"/>
  <c r="CA73" i="1"/>
  <c r="CD73" i="1"/>
  <c r="CJ73" i="1"/>
  <c r="CM73" i="1"/>
  <c r="G74" i="1"/>
  <c r="M74" i="1"/>
  <c r="P74" i="1"/>
  <c r="S74" i="1"/>
  <c r="Y74" i="1"/>
  <c r="AH74" i="1"/>
  <c r="AK74" i="1"/>
  <c r="AN74" i="1"/>
  <c r="AQ74" i="1"/>
  <c r="BF74" i="1"/>
  <c r="BI74" i="1"/>
  <c r="BR74" i="1"/>
  <c r="BU74" i="1"/>
  <c r="CA74" i="1"/>
  <c r="CD74" i="1"/>
  <c r="CJ74" i="1"/>
  <c r="CM74" i="1"/>
  <c r="G75" i="1"/>
  <c r="M75" i="1"/>
  <c r="P75" i="1"/>
  <c r="S75" i="1"/>
  <c r="Y75" i="1"/>
  <c r="AH75" i="1"/>
  <c r="AK75" i="1"/>
  <c r="AN75" i="1"/>
  <c r="AQ75" i="1"/>
  <c r="BF75" i="1"/>
  <c r="BI75" i="1"/>
  <c r="BR75" i="1"/>
  <c r="BU75" i="1"/>
  <c r="CA75" i="1"/>
  <c r="CD75" i="1"/>
  <c r="CJ75" i="1"/>
  <c r="CM75" i="1"/>
  <c r="G76" i="1"/>
  <c r="M76" i="1"/>
  <c r="P76" i="1"/>
  <c r="Y76" i="1"/>
  <c r="AE76" i="1"/>
  <c r="AH76" i="1"/>
  <c r="AK76" i="1"/>
  <c r="AN76" i="1"/>
  <c r="AQ76" i="1"/>
  <c r="BF76" i="1"/>
  <c r="BI76" i="1"/>
  <c r="BR76" i="1"/>
  <c r="CA76" i="1"/>
  <c r="CJ76" i="1"/>
  <c r="CM76" i="1"/>
  <c r="CS76" i="1"/>
  <c r="G77" i="1"/>
  <c r="M77" i="1"/>
  <c r="P77" i="1"/>
  <c r="S77" i="1"/>
  <c r="AH77" i="1"/>
  <c r="AK77" i="1"/>
  <c r="AN77" i="1"/>
  <c r="AQ77" i="1"/>
  <c r="CD77" i="1"/>
  <c r="G78" i="1"/>
  <c r="M78" i="1"/>
  <c r="P78" i="1"/>
  <c r="S78" i="1"/>
  <c r="AH78" i="1"/>
  <c r="AK78" i="1"/>
  <c r="AN78" i="1"/>
  <c r="AQ78" i="1"/>
  <c r="CD78" i="1"/>
  <c r="CJ78" i="1"/>
  <c r="CM78" i="1"/>
  <c r="G79" i="1"/>
  <c r="M79" i="1"/>
  <c r="P79" i="1"/>
  <c r="AH79" i="1"/>
  <c r="AK79" i="1"/>
  <c r="AN79" i="1"/>
  <c r="AQ79" i="1"/>
  <c r="AZ79" i="1"/>
  <c r="BC79" i="1"/>
  <c r="BF79" i="1"/>
  <c r="BI79" i="1"/>
  <c r="BR79" i="1"/>
  <c r="BU79" i="1"/>
  <c r="CA79" i="1"/>
  <c r="CD79" i="1"/>
  <c r="G80" i="1"/>
  <c r="M80" i="1"/>
  <c r="P80" i="1"/>
  <c r="AH80" i="1"/>
  <c r="AK80" i="1"/>
  <c r="AN80" i="1"/>
  <c r="AQ80" i="1"/>
  <c r="AZ80" i="1"/>
  <c r="BC80" i="1"/>
  <c r="BF80" i="1"/>
  <c r="BI80" i="1"/>
  <c r="BR80" i="1"/>
  <c r="BU80" i="1"/>
  <c r="CA80" i="1"/>
  <c r="CD80" i="1"/>
  <c r="G81" i="1"/>
  <c r="M81" i="1"/>
  <c r="P81" i="1"/>
  <c r="S81" i="1"/>
  <c r="AH81" i="1"/>
  <c r="AK81" i="1"/>
  <c r="AN81" i="1"/>
  <c r="AQ81" i="1"/>
  <c r="BF81" i="1"/>
  <c r="BI81" i="1"/>
  <c r="BR81" i="1"/>
  <c r="BU81" i="1"/>
  <c r="CD81" i="1"/>
  <c r="CJ81" i="1"/>
  <c r="CM81" i="1"/>
  <c r="G82" i="1"/>
  <c r="M82" i="1"/>
  <c r="P82" i="1"/>
  <c r="S82" i="1"/>
  <c r="AH82" i="1"/>
  <c r="AK82" i="1"/>
  <c r="AN82" i="1"/>
  <c r="AQ82" i="1"/>
  <c r="BF82" i="1"/>
  <c r="BI82" i="1"/>
  <c r="BR82" i="1"/>
  <c r="BU82" i="1"/>
  <c r="CD82" i="1"/>
  <c r="CJ82" i="1"/>
  <c r="CM82" i="1"/>
  <c r="G84" i="1"/>
  <c r="M84" i="1"/>
  <c r="P84" i="1"/>
  <c r="S84" i="1"/>
  <c r="AH84" i="1"/>
  <c r="AK84" i="1"/>
  <c r="AN84" i="1"/>
  <c r="AQ84" i="1"/>
  <c r="CD84" i="1"/>
  <c r="G86" i="1"/>
  <c r="M86" i="1"/>
  <c r="P86" i="1"/>
  <c r="AH86" i="1"/>
  <c r="AK86" i="1"/>
  <c r="AN86" i="1"/>
  <c r="AQ86" i="1"/>
  <c r="BC86" i="1"/>
  <c r="BF86" i="1"/>
  <c r="BI86" i="1"/>
  <c r="BR86" i="1"/>
  <c r="BU86" i="1"/>
  <c r="CD86" i="1"/>
  <c r="CJ86" i="1"/>
  <c r="CM86" i="1"/>
  <c r="G87" i="1"/>
  <c r="M87" i="1"/>
  <c r="P87" i="1"/>
  <c r="AH87" i="1"/>
  <c r="AK87" i="1"/>
  <c r="AN87" i="1"/>
  <c r="AQ87" i="1"/>
  <c r="BC87" i="1"/>
  <c r="BF87" i="1"/>
  <c r="BI87" i="1"/>
  <c r="BR87" i="1"/>
  <c r="BU87" i="1"/>
  <c r="CD87" i="1"/>
  <c r="CJ87" i="1"/>
  <c r="CM87" i="1"/>
  <c r="G88" i="1"/>
  <c r="M88" i="1"/>
  <c r="P88" i="1"/>
  <c r="S88" i="1"/>
  <c r="AH88" i="1"/>
  <c r="AK88" i="1"/>
  <c r="AN88" i="1"/>
  <c r="AQ88" i="1"/>
  <c r="CD88" i="1"/>
</calcChain>
</file>

<file path=xl/sharedStrings.xml><?xml version="1.0" encoding="utf-8"?>
<sst xmlns="http://schemas.openxmlformats.org/spreadsheetml/2006/main" count="5319" uniqueCount="608">
  <si>
    <t>Effective Date</t>
  </si>
  <si>
    <t>Valid Through Date</t>
  </si>
  <si>
    <t xml:space="preserve">opioidsett_law </t>
  </si>
  <si>
    <t xml:space="preserve">_citation_opioidsett_law </t>
  </si>
  <si>
    <t xml:space="preserve">_caution_opioidsett_law </t>
  </si>
  <si>
    <t>source_auth</t>
  </si>
  <si>
    <t>_citation_source_auth</t>
  </si>
  <si>
    <t>_caution_source_auth</t>
  </si>
  <si>
    <t xml:space="preserve">opioidsett_fund </t>
  </si>
  <si>
    <t xml:space="preserve">_citation_opioidsett_fund </t>
  </si>
  <si>
    <t xml:space="preserve">_caution_opioidsett_fund </t>
  </si>
  <si>
    <t xml:space="preserve">opioidsett_fundsource </t>
  </si>
  <si>
    <t xml:space="preserve">_citation_opioidsett_fundsource </t>
  </si>
  <si>
    <t xml:space="preserve">_caution_opioidsett_fundsource </t>
  </si>
  <si>
    <t xml:space="preserve">opioidsett_reversion </t>
  </si>
  <si>
    <t xml:space="preserve">_citation_opioidsett_reversion </t>
  </si>
  <si>
    <t xml:space="preserve">_caution_opioidsett_reversion </t>
  </si>
  <si>
    <t xml:space="preserve">opioidsett_expenditures </t>
  </si>
  <si>
    <t xml:space="preserve">_citation_opioidsett_expenditures </t>
  </si>
  <si>
    <t xml:space="preserve">_caution_opioidsett_expenditures </t>
  </si>
  <si>
    <t xml:space="preserve">opioidsett_admin </t>
  </si>
  <si>
    <t xml:space="preserve">_citation_opioidsett_admin </t>
  </si>
  <si>
    <t xml:space="preserve">_caution_opioidsett_admin </t>
  </si>
  <si>
    <t xml:space="preserve">opioidsett_admincap </t>
  </si>
  <si>
    <t xml:space="preserve">_citation_opioidsett_admincap </t>
  </si>
  <si>
    <t xml:space="preserve">_caution_opioidsett_admincap </t>
  </si>
  <si>
    <t xml:space="preserve">opioidsett_manage </t>
  </si>
  <si>
    <t xml:space="preserve">_citation_opioidsett_manage </t>
  </si>
  <si>
    <t xml:space="preserve">_caution_opioidsett_manage </t>
  </si>
  <si>
    <t xml:space="preserve">opioidsett_managecap </t>
  </si>
  <si>
    <t xml:space="preserve">_citation_opioidsett_managecap </t>
  </si>
  <si>
    <t xml:space="preserve">_caution_opioidsett_managecap </t>
  </si>
  <si>
    <t xml:space="preserve">opioidsett_prospective </t>
  </si>
  <si>
    <t xml:space="preserve">_citation_opioidsett_prospective </t>
  </si>
  <si>
    <t xml:space="preserve">_caution_opioidsett_prospective </t>
  </si>
  <si>
    <t xml:space="preserve">opioidsett_entities </t>
  </si>
  <si>
    <t xml:space="preserve">_citation_opioidsett_entities </t>
  </si>
  <si>
    <t xml:space="preserve">_caution_opioidsett_entities </t>
  </si>
  <si>
    <t xml:space="preserve">opioidsett_supplemental  </t>
  </si>
  <si>
    <t xml:space="preserve">_citation_opioidsett_supplemental  </t>
  </si>
  <si>
    <t xml:space="preserve">_caution_opioidsett_supplemental  </t>
  </si>
  <si>
    <t xml:space="preserve">opioidsett_distribution </t>
  </si>
  <si>
    <t xml:space="preserve">_citation_opioidsett_distribution </t>
  </si>
  <si>
    <t xml:space="preserve">_caution_opioidsett_distribution </t>
  </si>
  <si>
    <t xml:space="preserve">opioidsett_council </t>
  </si>
  <si>
    <t xml:space="preserve">_citation_opioidsett_council </t>
  </si>
  <si>
    <t xml:space="preserve">_caution_opioidsett_council </t>
  </si>
  <si>
    <t xml:space="preserve">opioidsett_authority </t>
  </si>
  <si>
    <t xml:space="preserve">_citation_opioidsett_authority </t>
  </si>
  <si>
    <t xml:space="preserve">_caution_opioidsett_authority </t>
  </si>
  <si>
    <t xml:space="preserve">opioidsett_authority_detail </t>
  </si>
  <si>
    <t xml:space="preserve">_citation_opioidsett_authority_detail </t>
  </si>
  <si>
    <t xml:space="preserve">_caution_opioidsett_authority_detail </t>
  </si>
  <si>
    <t>opioidsett_councilpower</t>
  </si>
  <si>
    <t>_citation_opioidsett_councilpower</t>
  </si>
  <si>
    <t>_caution_opioidsett_councilpower</t>
  </si>
  <si>
    <t xml:space="preserve">opioidsett_councilsize </t>
  </si>
  <si>
    <t xml:space="preserve">_citation_opioidsett_councilsize </t>
  </si>
  <si>
    <t xml:space="preserve">_caution_opioidsett_councilsize </t>
  </si>
  <si>
    <t xml:space="preserve">opioidsett_appoint </t>
  </si>
  <si>
    <t xml:space="preserve">_citation_opioidsett_appoint </t>
  </si>
  <si>
    <t xml:space="preserve">_caution_opioidsett_appoint </t>
  </si>
  <si>
    <t xml:space="preserve">opioidsett_stagger </t>
  </si>
  <si>
    <t xml:space="preserve">_citation_opioidsett_stagger </t>
  </si>
  <si>
    <t xml:space="preserve">_caution_opioidsett_stagger </t>
  </si>
  <si>
    <t xml:space="preserve">opioidsett_membership </t>
  </si>
  <si>
    <t xml:space="preserve">_citation_opioidsett_membership </t>
  </si>
  <si>
    <t xml:space="preserve">_caution_opioidsett_membership </t>
  </si>
  <si>
    <t xml:space="preserve">opioidsett_councilmeet </t>
  </si>
  <si>
    <t xml:space="preserve">_citation_opioidsett_councilmeet </t>
  </si>
  <si>
    <t xml:space="preserve">_caution_opioidsett_councilmeet </t>
  </si>
  <si>
    <t xml:space="preserve">opioidsett_meetaccom </t>
  </si>
  <si>
    <t xml:space="preserve">_citation_opioidsett_meetaccom </t>
  </si>
  <si>
    <t xml:space="preserve">_caution_opioidsett_meetaccom </t>
  </si>
  <si>
    <t xml:space="preserve">opioidsett_councilcompensation </t>
  </si>
  <si>
    <t xml:space="preserve">_citation_opioidsett_councilcompensation </t>
  </si>
  <si>
    <t xml:space="preserve">_caution_opioidsett_councilcompensation </t>
  </si>
  <si>
    <t>comp_council2</t>
  </si>
  <si>
    <t>_citation_comp_council2</t>
  </si>
  <si>
    <t>_caution_comp_council2</t>
  </si>
  <si>
    <t>opioidsett_courtexcept</t>
  </si>
  <si>
    <t>_citation_opioidsett_courtexcept</t>
  </si>
  <si>
    <t>_caution_opioidsett_courtexcept</t>
  </si>
  <si>
    <t xml:space="preserve">opioidsett_reporting </t>
  </si>
  <si>
    <t xml:space="preserve">_citation_opioidsett_reporting </t>
  </si>
  <si>
    <t xml:space="preserve">_caution_opioidsett_reporting </t>
  </si>
  <si>
    <t xml:space="preserve">opioidsett_reportingfreq </t>
  </si>
  <si>
    <t xml:space="preserve">_citation_opioidsett_reportingfreq </t>
  </si>
  <si>
    <t xml:space="preserve">_caution_opioidsett_reportingfreq </t>
  </si>
  <si>
    <t xml:space="preserve">opioidsett_reportingdet </t>
  </si>
  <si>
    <t xml:space="preserve">_citation_opioidsett_reportingdet </t>
  </si>
  <si>
    <t xml:space="preserve">_caution_opioidsett_reportingdet </t>
  </si>
  <si>
    <t xml:space="preserve">opioidsett_rules  </t>
  </si>
  <si>
    <t xml:space="preserve">_citation_opioidsett_rules  </t>
  </si>
  <si>
    <t xml:space="preserve">_caution_opioidsett_rules  </t>
  </si>
  <si>
    <t xml:space="preserve">opioidsett_rulestime </t>
  </si>
  <si>
    <t xml:space="preserve">_citation_opioidsett_rulestime </t>
  </si>
  <si>
    <t xml:space="preserve">_caution_opioidsett_rulestime </t>
  </si>
  <si>
    <t>Alabama</t>
  </si>
  <si>
    <t>Alaska</t>
  </si>
  <si>
    <t>Arizona</t>
  </si>
  <si>
    <t>Arizona MOU: https://www.azag.gov/sites/default/files/docs/press-releases/2021/decrees/One_AZ_MOU_Executed_by_Counties_Towns_With_Exhibits.pdf</t>
  </si>
  <si>
    <t>Ariz. Rev. Stat. § 44-1531.02. Consumer restitution and remediation revolving fund;  subaccounts.</t>
  </si>
  <si>
    <t>Monies from opioid claims-related litigation are deposited into a general consumer restitution fund, where they may only be used pursuant to legislative appropriation, but there is no dedicated fund. Ariz. Rev. Stat. § 44-1531.02</t>
  </si>
  <si>
    <t>Arkansas</t>
  </si>
  <si>
    <t>Arkansas MOU: https://content.govdelivery.com/attachments/ARAG/2021/10/07/file_attachments/1960192/10.7.21%20MOU%20Final%20Signed.pdf</t>
  </si>
  <si>
    <t>California</t>
  </si>
  <si>
    <t>Cal. Gov't Code § 12534. Opioid Settlements Fund; transfer and use of funds</t>
  </si>
  <si>
    <t>Colorado</t>
  </si>
  <si>
    <t>Colo. Rev. Stat. § 27-81-118 Opioid crisis recovery funds advisory committee--creation--membership--purpose</t>
  </si>
  <si>
    <t>Colorado has an Opioids Settlement Memorandum of Understanding that details specifics of settlement funds, managed by the Attorney General: https://coag.gov/app/uploads/2021/10/2-Colorado-Opioid-MOU-Summary.pdf. Colorado has an Opioid Crisis Recovery Funds Advisory Committee for any opioid-addiction-related litigation funds not predetermined by court order or other court of law.</t>
  </si>
  <si>
    <t>Colo. Rev. Stat. § 27-81-118 Opioid crisis recovery funds advisory committee--creation--membership--purpose; Colo. Rev. Stat. § 27-81-118 Opioid crisis recovery funds advisory committee--creation--membership--purpose</t>
  </si>
  <si>
    <t xml:space="preserve">Persons who have experience in providing SUD services , Persons who have expertise in public health policy , Persons who have expertise in medicine , Persons who have expertise in mental health services , Representatives of law enforcement, Individuals with lived experience with SUD recovery , Family members of persons with  SUD , Membership shall represent geographic regions of the state </t>
  </si>
  <si>
    <t>Connecticut</t>
  </si>
  <si>
    <t>Conn. Gen. Stat. § 17a-674c. Opioid Settlement Fund. Establishment. Report. Spending of funds.</t>
  </si>
  <si>
    <t>Conn. Gen. Stat. § 17a-674c. Opioid Settlement Fund. Establishment. Report. Spending of funds.; Conn. Gen. Stat. § 17a-674c. Opioid Settlement Fund. Establishment. Report. Spending of funds.</t>
  </si>
  <si>
    <t>Statewide SUD needs assessment , Infrastructure required for evidence-based SUD programming , Evidence-based SUD programming , Evidence-informed SUD pilot programs , Evaluation of SUD programming  ,  SUD data interfaces for SUD-related health outcomes , SUD data interfaces for programming and related spending data, Research for opioid abatement</t>
  </si>
  <si>
    <t>Conn. Gen. Stat. § 17a-674c. Opioid Settlement Fund. Establishment. Report. Spending of funds.; Conn. Gen. Stat. § 17a-674c. Opioid Settlement Fund. Establishment. Report. Spending of funds.; Conn. Gen. Stat. § 17a-674c. Opioid Settlement Fund. Establishment. Report. Spending of funds.; Conn. Gen. Stat. § 17a-674c. Opioid Settlement Fund. Establishment. Report. Spending of funds.; Conn. Gen. Stat. § 17a-674c. Opioid Settlement Fund. Establishment. Report. Spending of funds.; Conn. Gen. Stat. § 17a-674c. Opioid Settlement Fund. Establishment. Report. Spending of funds.; Conn. Gen. Stat. § 17a-674c. Opioid Settlement Fund. Establishment. Report. Spending of funds.; Conn. Gen. Stat. § 17a-674c. Opioid Settlement Fund. Establishment. Report. Spending of funds.</t>
  </si>
  <si>
    <t>Commissioner upon approval of the committee</t>
  </si>
  <si>
    <t>Conn. Gen. Stat. § 17a-674d. Opioid Settlement Advisory Committee. Membership. Duties.</t>
  </si>
  <si>
    <t xml:space="preserve">Establish policies and procedures for administration of the Council , Recommend policies and procedures for administration of the Council , Establish policies and procedures for the application, awarding, and distribution of monies from the Fund, Recommend policies and procedures for the application, awarding, and distribution of monies from the Fund , Establish goals, objectives, and performance indicators for state SUD programming , Recommend goals, objectives, and performance indicators for state SUD programming , Approve award of monies from the Fund , Recommend suspending awards that are out of compliance with established Fund rules , Recommend Fund allocations account for SUD prevalence data and other geographic considerations </t>
  </si>
  <si>
    <t>Conn. Gen. Stat. § 17a-674d. Opioid Settlement Advisory Committee. Membership. Duties.; Conn. Gen. Stat. § 17a-674d. Opioid Settlement Advisory Committee. Membership. Duties.</t>
  </si>
  <si>
    <t xml:space="preserve">If a controlling court order permits expenditures not authorized by statute, the statute shall control , If statute permits expenditures not authorized by the terms of a controlling court order, the court order shall control </t>
  </si>
  <si>
    <t>Conn. Gen. Stat. § 17a-674e. Disbursement of moneys from Opioid Settlement Fund.</t>
  </si>
  <si>
    <t>Conn. Gen. Stat. § 17a-674f. Opioid Settlement Committee. Report.</t>
  </si>
  <si>
    <t>Provision of funds to municipal police departments for the purpose of equipping police officers with opioid antagonists, with priority given to departments that do not currently have a supply of opioid antagonists.was added</t>
  </si>
  <si>
    <t>I am not convinced this is correct or was before.  (b)(4) is complicated giving the chairpersons of committee being changed to committees.  I don't know how many there are.  But My count was 43 total and the previous answer was 36 but only 6 extra spots were added in the amendment.  I think it should have been 37.</t>
  </si>
  <si>
    <t>two individuals with experience supporting infants and children affected by the opioid crisis.that was added in the amendment and I don't think an answer choice captures it.</t>
  </si>
  <si>
    <t>Conn. Gen. Stat. § 17a-674d. Opioid Settlement Advisory Committee. Membership. Duties.; Conn. Gen. Stat. § 17a-674d. Opioid Settlement Advisory Committee. Membership. Duties.; Conn. Gen. Stat. § 17a-674d. Opioid Settlement Advisory Committee. Membership. Duties.</t>
  </si>
  <si>
    <t>Delaware</t>
  </si>
  <si>
    <t>16 Del. Code § 4808B Prescription Opioid Settlement Fund</t>
  </si>
  <si>
    <t>16 Del. Code § 4808B Prescription Opioid Settlement Fund; 16 Del. Code § 4808B Prescription Opioid Settlement Fund</t>
  </si>
  <si>
    <t>16 Del. Code § 4808B Prescription Opioid Settlement Fund; 16 Del. Code § 4808B Prescription Opioid Settlement Fund; 16 Del. Code § 4808B Prescription Opioid Settlement Fund</t>
  </si>
  <si>
    <t>No cap, but investment of moneys must be consistent with "investment policies established by the Cash Management Policy Board." 16 Del. Code § 4808B.</t>
  </si>
  <si>
    <t>16 Del. Code § 5196B Distributions from the Prescription Opioid Settlement Fund and the Prescription Opioid Impact Fund; 16 Del. Code § 5196B Distributions from the Prescription Opioid Settlement Fund and the Prescription Opioid Impact Fund</t>
  </si>
  <si>
    <t>16 Del. Code § 5195 Behavioral Health Consortium; Prescription Opioid Distribution Commission</t>
  </si>
  <si>
    <t>Commission does not have decision-making authority, and instead makes recommendations to the Consortium. However, if the Consortium does not follow the recommendation of the Commission it must provide a written explanation as to why it made that decision, and also the Consortium may not distribute funds absent a recommendation from the Commission. 16 Del. Code § 5196B.</t>
  </si>
  <si>
    <t>16 Del. Code § 5196A Organization and composition of the Prescription Opioid Settlement Distribution Commission</t>
  </si>
  <si>
    <t>Not all meetings must be publicly held, but the Commission must "conduct public hearings as necessary to provide an opportunity for public comment." 16 Del. Code § 5196A.</t>
  </si>
  <si>
    <t>District of Columbia</t>
  </si>
  <si>
    <t>D.C. Code § 7-3221. Opioid Abatement Fund.</t>
  </si>
  <si>
    <t>D.C. Code § 7-3221. Opioid Abatement Fund.; D.C. Code § 1-301.86b. Litigation Support Fund.</t>
  </si>
  <si>
    <t>According to D.C. Code § 7-3221(c) "[m]oney deposited into the Fund shall not be obligated or expended until the Council of the District of Columbia passes legislation setting forth the permissible uses of the money in the Fund."</t>
  </si>
  <si>
    <t>Statewide SUD needs assessment , Infrastructure required for evidence-based SUD programming , Evidence-based SUD programming , Evidence-informed SUD pilot programs , Evaluation of SUD programming  ,  SUD data interfaces for SUD-related health outcomes , SUD data interfaces for programming and related spending data</t>
  </si>
  <si>
    <t>D.C. Code § 7-3221. Opioid Abatement Fund.; D.C. Code § 7-3213. Office of Opioid Abatement.</t>
  </si>
  <si>
    <t>The data interfaces aren't that explicit.</t>
  </si>
  <si>
    <t>D.C. Code § 7-3213. Office of Opioid Abatement.</t>
  </si>
  <si>
    <t>D.C. Code § 7-3212. Opioid Abatement Advisory Commission.</t>
  </si>
  <si>
    <t>D.C. Code § 7-3212. Opioid Abatement Advisory Commission.; D.C. Code § 7-3213. Office of Opioid Abatement.; D.C. Code § 7-3214. Rules.</t>
  </si>
  <si>
    <t xml:space="preserve">Establish policies and procedures for administration of the Council , Recommend policies and procedures for administration of the Council , Recommend policies and procedures for the application, awarding, and distribution of monies from the Fund , Recommend goals, objectives, and performance indicators for state SUD programming , Recommend award of monies from the Fund , Recommend Fund allocations account for SUD prevalence data and other geographic considerations </t>
  </si>
  <si>
    <t>D.C. Code § 7-3212. Opioid Abatement Advisory Commission.; D.C. Code § 7-3214. Rules.</t>
  </si>
  <si>
    <t>(mayor in this case)</t>
  </si>
  <si>
    <t xml:space="preserve">Persons who have experience in providing SUD services , Persons who have expertise in public health policy , Persons who have expertise in medicine , Persons who have expertise in mental health services , Individuals with lived experience with SUD recovery , Family members of persons with  SUD </t>
  </si>
  <si>
    <t>D.C. Code § 7-3212. Opioid Abatement Advisory Commission.; D.C. Code § 7-3213. Office of Opioid Abatement.</t>
  </si>
  <si>
    <t>D.C. Code § 7-3221. Opioid Abatement Fund.; D.C. Code § 7-3214. Rules.</t>
  </si>
  <si>
    <t>D.C. Code § 7-3221. Opioid Abatement Fund.; D.C. Code § 1-301.86b. Litigation Support Fund.; D.C. Code § 1-301.86b. Litigation Support Fund.</t>
  </si>
  <si>
    <t>D.C. Code § 7-3221. Opioid Abatement Fund.; D.C. Code § 7-3213. Office of Opioid Abatement.; D.C. Code § 7-3213. Office of Opioid Abatement.</t>
  </si>
  <si>
    <t>Also the mayor.</t>
  </si>
  <si>
    <t xml:space="preserve">Establish policies and procedures for administration of the Council , Recommend policies and procedures for administration of the Council , Recommend policies and procedures for the application, awarding, and distribution of monies from the Fund , Recommend goals, objectives, and performance indicators for state SUD programming , Recommend award of monies from the Fund </t>
  </si>
  <si>
    <t>listing in case we care about other things:(i) The opening and closing balance of the Fund;(ii) An accounting and description of all credits to and expenditures from the Fund;(iii) An inventory of Fund investments, as of September 30 of the prior fiscal year;(iv) The net income the Fund earned;(v) A listing of all applications received for awards and grants of monies from the Fund;(vi) The name and a description of each awardee or grantee of monies from the Fund, and the amount disbursed to each awardee or grantee;(vii) A description of the intended use of each award or grant from the Fund, including the activity, practice, program, service, support, or strategy funded, population served, and measures that the awardee or grantee will use to assess the impact of the award;(viii) The primary criteria used to select each awardee or grantee and its respective award or grant amount;(ix) A statement as to whether monies disbursed from the Fund supplemented and did not supplant or replace any existing or future local, state, or federal government funding; and(x) The progress toward achieving the Opioid Abatement Advisory Commission, Office of Opioid Abatement, and Fund's purposes, such as metrics on improving outcomes and reducing mortality and other harms related to opioid use disorder and co-occurring substance use and mental health disorders.</t>
  </si>
  <si>
    <t>D.C. Code § 7-3221. Opioid Abatement Fund.; D.C. Code § 1-301.86b. Litigation Support Fund.; D.C. Code § 1-301.86b. Litigation Support Fund.; D.C. Code § 1-301.86b. Litigation Support Fund.</t>
  </si>
  <si>
    <t>Florida</t>
  </si>
  <si>
    <t>Fla. Stat. § 17.42. Opioid Settlement Clearing Trust Fund.</t>
  </si>
  <si>
    <t>Fla. Stat. § 17.42. Opioid Settlement Clearing Trust Fund.; Fla. Stat. § 17.42. Opioid Settlement Clearing Trust Fund.</t>
  </si>
  <si>
    <t>Fla. Stat. § 17.42. Opioid Settlement Clearing Trust Fund.; Fla. Stat. § 17.42. Opioid Settlement Clearing Trust Fund.; Fla. Stat. § 17.002. Definition.</t>
  </si>
  <si>
    <t>Georgia</t>
  </si>
  <si>
    <t>GA MOU: https://nationalopioidsettlement.com/wp-content/uploads/2022/01/Georgia-MOU.pdfIn addition to</t>
  </si>
  <si>
    <t>GA MOU: https://nationalopioidsettlement.com/wp-content/uploads/2022/01/Georgia-MOU.pdfIn addition to the state MOU, the Georgia Department of Audits and Accounts issued this summary document which details the creation of the Georgia Opioid Crisis Abatement Trust Fund to “house and administer” opioid settlement funds, and provides for approved uses. (https://www.audits2.ga.gov/wp-content/uploads/2023/04/Local-Financial-Reporting-Guidance-on-Opioid-Settlement-Funds.pdf)</t>
  </si>
  <si>
    <t>Hawaii</t>
  </si>
  <si>
    <t>HI MOU: https://nationalopioidsettlement.com/wp-content/uploads/2022/07/Hawaii_MOU.pdf</t>
  </si>
  <si>
    <t>Idaho</t>
  </si>
  <si>
    <t>Id. Stat. § 57-825 State-directed opioid settlement fund--Use of fund moneys--Recommendations</t>
  </si>
  <si>
    <t>Id. Stat. § 57-825 State-directed opioid settlement fund--Use of fund moneys--Recommendations; Id. Stat. § 57-825 State-directed opioid settlement fund--Use of fund moneys--Recommendations</t>
  </si>
  <si>
    <t>Illinois</t>
  </si>
  <si>
    <t>30 Ill. Comp. Stat. 105/6z-133. Illinois Opioid Remediation State Trust Fund.; Illinois Opioid Allocation Agreement</t>
  </si>
  <si>
    <t>30 Ill. Comp. Stat. 105/6z-133. Illinois Opioid Remediation State Trust Fund.</t>
  </si>
  <si>
    <t>30 Ill. Comp. Stat. 105/6z-133. Illinois Opioid Remediation State Trust Fund.; 30 Ill. Comp. Stat. 105/6z-133. Illinois Opioid Remediation State Trust Fund.; Illinois Opioid Allocation Agreement</t>
  </si>
  <si>
    <t xml:space="preserve">Statewide SUD needs assessment , Infrastructure required for evidence-based SUD programming , Evidence-based SUD programming , Evidence-informed SUD pilot programs , Evaluation of SUD programming  ,  SUD data interfaces for SUD-related health outcomes , SUD data interfaces for programming and related spending data, List of specific SUD activities that could qualify for funding   </t>
  </si>
  <si>
    <t>30 Ill. Comp. Stat. 105/6z-133. Illinois Opioid Remediation State Trust Fund.; Illinois Opioid Allocation Agreement; Illinois Opioid Allocation Agreement</t>
  </si>
  <si>
    <t>Illinois Opioid Allocation Agreement</t>
  </si>
  <si>
    <t>30 Ill. Comp. Stat. 105/6z-133. Illinois Opioid Remediation State Trust Fund.; 20 Ill. Comp. Stat. 301/5-10. Functions of the Department.</t>
  </si>
  <si>
    <t>Illinois Opioid Allocation Agreement; 20 Ill. Comp. Stat. 301/5-10. Functions of the Department.</t>
  </si>
  <si>
    <t>30 Ill. Comp. Stat. 105/6z-133. Illinois Opioid Remediation State Trust Fund.; Illinois Opioid Allocation Agreement; 30 Ill. Comp. Stat. 105/6z-133. Illinois Opioid Remediation State Trust Fund.</t>
  </si>
  <si>
    <t>Indiana</t>
  </si>
  <si>
    <t>Ind. Stat. § 4-6-15-4 Distribution of opioid litigation settlement funds; monitoring of use of funds; annual report</t>
  </si>
  <si>
    <t>Ind. Stat. § 4-6-15-4 Distribution of opioid litigation settlement funds; monitoring of use of funds; annual report; Ind. Stat. § 4-12-16-2 Purpose</t>
  </si>
  <si>
    <t>Responsibility of distribution of funds is split between the attorney general and the Office of the Secretary and Social Services. Ind. Stat. § 4-6-15-4.</t>
  </si>
  <si>
    <t>Ind. Stat. § 4-6-15-4 Distribution of opioid litigation settlement funds; monitoring of use of funds; annual report; Ind. Stat. § 4-6-15-4 Distribution of opioid litigation settlement funds; monitoring of use of funds; annual report</t>
  </si>
  <si>
    <t>Iowa</t>
  </si>
  <si>
    <t>Iowa Code § 12.51. Opioid settlement fund.</t>
  </si>
  <si>
    <t>Iowa Code § 12.51. Opioid settlement fund.; Iowa Code § 12.51. Opioid settlement fund.</t>
  </si>
  <si>
    <t>Iowa Code § 12.51. Opioid settlement fund.; Iowa Code § 135.190A. Opioid antagonist medication fund.</t>
  </si>
  <si>
    <t>Kansas</t>
  </si>
  <si>
    <t>Kan. Stat. § 75-777 Same; disposition of recoveries from opioid litigation; Kansas fights addiction fund and municipalities fight addiction fund created</t>
  </si>
  <si>
    <t>Kan. Stat. § 75-776 Same; definitions</t>
  </si>
  <si>
    <t>Kan. Stat. § 75-777 Same; disposition of recoveries from opioid litigation; Kansas fights addiction fund and municipalities fight addiction fund created; Kan. Stat. § 75-777 Same; disposition of recoveries from opioid litigation; Kansas fights addiction fund and municipalities fight addiction fund created</t>
  </si>
  <si>
    <t>Kan. Stat. § 75-777 Same; disposition of recoveries from opioid litigation; Kansas fights addiction fund and municipalities fight addiction fund created; Kan. Stat. § 75-778 Same; Kansas fights addiction grant review board created; members; powers and duties; award of grant; Kan. Stat. § 75-777 Same; disposition of recoveries from opioid litigation; Kansas fights addiction fund and municipalities fight addiction fund created; Kan. Stat. § 75-776 Same; definitions</t>
  </si>
  <si>
    <t>Kan. Stat. § 75-778 Same; Kansas fights addiction grant review board created; members; powers and duties; award of grant</t>
  </si>
  <si>
    <t xml:space="preserve">Establish policies and procedures for administration of the Council , Recommend policies and procedures for administration of the Council , Establish policies and procedures for the application, awarding, and distribution of monies from the Fund, Recommend policies and procedures for the application, awarding, and distribution of monies from the Fund , Approve award of monies from the Fund </t>
  </si>
  <si>
    <t>Kan. Stat. § 75-778 Same; Kansas fights addiction grant review board created; members; powers and duties; award of grant; Kan. Stat. § 75-778 Same; Kansas fights addiction grant review board created; members; powers and duties; award of grant</t>
  </si>
  <si>
    <t>Kan. Stat. § 75-781 Same; Kansas fights addiction grant review board report on activities</t>
  </si>
  <si>
    <t>Kan. Stat. § 75-777 Same; disposition of recoveries from opioid litigation; Kansas fights addiction fund and municipalities fight addiction fund created; Kan. Stat. § 75-778 Same; Kansas fights addiction grant review board created; members; powers and duties; award of grant; Kan. Stat. § 75-777 Same; disposition of recoveries from opioid litigation; Kansas fights addiction fund and municipalities fight addiction fund created; Kan. Stat. § 75-776 Same; definitions; Kan. Stat. § 75-777a. Municipalities fight addiction funds authorized; purpose; expenditure of moneys in funds.</t>
  </si>
  <si>
    <t>Kentucky</t>
  </si>
  <si>
    <t>Ky. Rev. Stat. § 15.293. Opioid abatement trust fund.; Ky. Rev. Stat. § 15.291. Kentucky Opioid Abatement Advisory Commission; membership; meetings; criteria for award of moneys from opioid abatement trust fund.</t>
  </si>
  <si>
    <t>Ky. Rev. Stat. § 15.293. Opioid abatement trust fund.</t>
  </si>
  <si>
    <t>Ky. Rev. Stat. § 15.293. Opioid abatement trust fund.; Ky. Rev. Stat. § 15.293. Opioid abatement trust fund.</t>
  </si>
  <si>
    <t>Fifty percent of proceeds received as a result of opioid litigation are deposited into the account--the remaining fifty percent of proceeds are to be paid out to "counties, consolidated local governments, urban-county governments, and cities of the Commonwealth in accordance with an agreement reached among them.... If no such agreement is reached, the money shall be paid to a trustee...for distribution of the funds to counties, consolidated local governments, urban-county governments, and cities of the Commonwealth...."  Ky. Rev. Stat. § 15.293(4).</t>
  </si>
  <si>
    <t>Ky. Rev. Stat. § 15.293. Opioid abatement trust fund.; Ky. Rev. Stat. § 15.291. Kentucky Opioid Abatement Advisory Commission; membership; meetings; criteria for award of moneys from opioid abatement trust fund.; Ky. Rev. Stat. § 15.291. Kentucky Opioid Abatement Advisory Commission; membership; meetings; criteria for award of moneys from opioid abatement trust fund.; Ky. Rev. Stat. § 15.291. Kentucky Opioid Abatement Advisory Commission; membership; meetings; criteria for award of moneys from opioid abatement trust fund.</t>
  </si>
  <si>
    <t>Ky. Rev. Stat. § 15.291. Kentucky Opioid Abatement Advisory Commission; membership; meetings; criteria for award of moneys from opioid abatement trust fund.</t>
  </si>
  <si>
    <t>Ky. Rev. Stat. § 15.291. Kentucky Opioid Abatement Advisory Commission; membership; meetings; criteria for award of moneys from opioid abatement trust fund.; Ky. Rev. Stat. § 15.291. Kentucky Opioid Abatement Advisory Commission; membership; meetings; criteria for award of moneys from opioid abatement trust fund.</t>
  </si>
  <si>
    <t xml:space="preserve">Establish policies and procedures for administration of the Council , Establish policies and procedures for the application, awarding, and distribution of monies from the Fund, Establish goals, objectives, and performance indicators for state SUD programming , Approve award of monies from the Fund </t>
  </si>
  <si>
    <t>Ky. Rev. Stat. § 15.291. Kentucky Opioid Abatement Advisory Commission; membership; meetings; criteria for award of moneys from opioid abatement trust fund.; Ky. Rev. Stat. § 15.291. Kentucky Opioid Abatement Advisory Commission; membership; meetings; criteria for award of moneys from opioid abatement trust fund.; Ky. Rev. Stat. § 15.291. Kentucky Opioid Abatement Advisory Commission; membership; meetings; criteria for award of moneys from opioid abatement trust fund.</t>
  </si>
  <si>
    <t>Ky. Rev. Stat. § 61.810. Exceptions to open meetings.; Ky. Rev. Stat. § 61.820. Schedule of regular meetings to be made available.; Ky. Rev. Stat. § 61.840. Conditions for attendance.</t>
  </si>
  <si>
    <t>Louisiana</t>
  </si>
  <si>
    <t>LA MOU: http://la-caddoparish.civicplus.com/AgendaCenter/ViewFile/Item/17796?fileID=13461</t>
  </si>
  <si>
    <t>Maine</t>
  </si>
  <si>
    <t>Me. Rev. Stat. tit. 5, § 203-B. Funds received pursuant to court orders or other settlements of opioid crisis litiation.; Maine State-Subdivision Memorandum of Understanding and Agreement Regarding Use of Settlement Funds</t>
  </si>
  <si>
    <t>Me. Rev. Stat. tit. 5, § 203-B. Funds received pursuant to court orders or other settlements of opioid crisis litiation.; Maine State-Subdivision Memorandum of Understanding and Agreement Regarding Use of Settlement Funds; Maine State-Subdivision Memorandum of Understanding and Agreement Regarding Use of Settlement Funds</t>
  </si>
  <si>
    <t>Maine State-Subdivision Memorandum of Understanding and Agreement Regarding Use of Settlement Funds; Maine State-Subdivision Memorandum of Understanding and Agreement Regarding Use of Settlement Funds</t>
  </si>
  <si>
    <t>Maine State-Subdivision Memorandum of Understanding and Agreement Regarding Use of Settlement Funds; Maine State-Subdivision Memorandum of Understanding and Agreement Regarding Use of Settlement Funds; Maine State-Subdivision Memorandum of Understanding and Agreement Regarding Use of Settlement Funds; Maine State-Subdivision Memorandum of Understanding and Agreement Regarding Use of Settlement Funds</t>
  </si>
  <si>
    <t>Maine State-Subdivision Memorandum of Understanding and Agreement Regarding Use of Settlement Funds</t>
  </si>
  <si>
    <t>Me. Rev. Stat. tit. 5, § 203-C. Maine Recovery Council.; Maine State-Subdivision Memorandum of Understanding and Agreement Regarding Use of Settlement Funds</t>
  </si>
  <si>
    <t>Me. Rev. Stat. tit. 5, § 203-C. Maine Recovery Council.</t>
  </si>
  <si>
    <t>Me. Rev. Stat. tit. 5, § 203-C. Maine Recovery Council.; Maine State-Subdivision Memorandum of Understanding and Agreement Regarding Use of Settlement Funds; Maine State-Subdivision Memorandum of Understanding and Agreement Regarding Use of Settlement Funds</t>
  </si>
  <si>
    <t>Persons who have experience in providing SUD services , Persons who have expertise in public health policy , Persons who have expertise in medicine , Persons who have expertise in mental health services , Individuals with lived experience with SUD recovery , Family members of persons with  SUD , Membership shall reflect the racial and ethnic diversity of the state, Plaintiff municipalities to opioid litigation</t>
  </si>
  <si>
    <t>Maine State-Subdivision Memorandum of Understanding and Agreement Regarding Use of Settlement Funds; Me. Rev. Stat. tit. 5, § 203-B. Funds received pursuant to court orders or other settlements of opioid crisis litiation.</t>
  </si>
  <si>
    <t>Maine State-Subdivision Memorandum of Understanding and Agreement Regarding Use of Settlement Funds; Me. Rev. Stat. tit. 5, § 203-C. Maine Recovery Council.</t>
  </si>
  <si>
    <t>Maryland</t>
  </si>
  <si>
    <t>Md. Code State Fin. &amp; Proc. § 7-331. Opioid Restitution Fund.</t>
  </si>
  <si>
    <t>Md. State Finance and Procurement Code Ann. § 6-226</t>
  </si>
  <si>
    <t>Md. Code State Fin. &amp; Proc. § 7-331. Opioid Restitution Fund.; Md. Code State Fin. &amp; Proc. § 7-331. Opioid Restitution Fund.</t>
  </si>
  <si>
    <t>There is no spending cap, but administrative expenses are limited to those explicitly permitted under Md. Code State Fin. &amp; Proc. § 7-331(f). Md. Code State Fin. &amp; Proc. § 7-331(h)(3)((i)(2).</t>
  </si>
  <si>
    <t>There is no established council, but the law requires that the governor must consult once per year "with substance use treatment and prevention stakeholders, including consumers, providers, families, and advocates, to identify recommended appropriations from the Fund...." Md. Code State Fin. &amp; Proc. § 7-331(j)(2).</t>
  </si>
  <si>
    <t xml:space="preserve">Infrastructure required for evidence-based SUD programming , Evidence-based SUD programming , Evidence-informed SUD pilot programs , Evaluation of SUD programming  , List of specific SUD activities that could qualify for funding   </t>
  </si>
  <si>
    <t>Md. Code Health Gen. § 7.5-901. Definitions.; Md. Code Health Gen. § 7.5-902. Opioid Restitution Fund Advisory Council.</t>
  </si>
  <si>
    <t>Md. Code Health Gen. § 7.5-905. Annual findings and recommendations by council.</t>
  </si>
  <si>
    <t xml:space="preserve">Establish policies and procedures for administration of the Council , Recommend award of monies from the Fund , Recommend Fund allocations account for SUD prevalence data and other geographic considerations </t>
  </si>
  <si>
    <t>Md. Code Health Gen. § 7.5-905. Annual findings and recommendations by council.; Md. Code Health Gen. § 7.5-904. Actions by council — Staffing by opioid operational command center.</t>
  </si>
  <si>
    <t>Md. Code Health Gen. § 7.5-903. Council members — Chair — Terms — Compensation and reimbursement.</t>
  </si>
  <si>
    <t>One individual designated by the Executive Director of the Maryland Municipal League.</t>
  </si>
  <si>
    <t>Persons who have experience in providing SUD services , Persons who have expertise in public health policy , Persons who have expertise in mental health services , Individuals with lived experience with SUD recovery , Family members of persons with  SUD , Representatives of communities that have been disproportionately impacted by SUD and disparities in access to care , Membership shall represent geographic regions of the state , Membership shall reflect the racial and ethnic diversity of the state</t>
  </si>
  <si>
    <t>Md. Code Health Gen. § 7.5-903. Council members — Chair — Terms — Compensation and reimbursement.; Md. Code Health Gen. § 7.5-903. Council members — Chair — Terms — Compensation and reimbursement.</t>
  </si>
  <si>
    <t>These three are a little different:(i) One of whom represents a community-based opioid treatment program;(ii) One of whom represents a community-based substance use disorder and mental health treatment programs; and(iii) One of whom is a public health expert engaged in harm reduction services;</t>
  </si>
  <si>
    <t>Md. Code Health Gen. § 7.5-904. Actions by council — Staffing by opioid operational command center.; Md. Code State Fin. &amp; Proc. § 7-331. Opioid Restitution Fund.; Md. Code Health Gen. § 7.5-905. Annual findings and recommendations by council.</t>
  </si>
  <si>
    <t>Md. Code State Fin. &amp; Proc. § 7-331. Opioid Restitution Fund.; Md. Code Health Gen. § 7.5-905. Annual findings and recommendations by council.</t>
  </si>
  <si>
    <t>Md. Code State Fin. &amp; Proc. § 7-331. Opioid Restitution Fund.; Md. Code State Fin. &amp; Proc. § 7-331. Opioid Restitution Fund.; Md. Code State Fin. &amp; Proc. § 7-331. Opioid Restitution Fund.</t>
  </si>
  <si>
    <t>Massachusetts</t>
  </si>
  <si>
    <t>Mass. Gen. Laws ch. 10, § 35OOO. Opioid Recovery Remediation Fund.</t>
  </si>
  <si>
    <t>Mass. Gen. Laws ch. 10, § 35OOO. Opioid Recovery Remediation Fund.; Mass. Gen. Laws ch. 10, § 35OOO. Opioid Recovery Remediation Fund.</t>
  </si>
  <si>
    <t>Persons who have expertise in public health policy , Individuals with lived experience with SUD recovery , Family members of persons with  SUD , Representatives of communities that have been disproportionately impacted by SUD and disparities in access to care , Membership shall reflect the racial and ethnic diversity of the state, Membership shall reflect the socioeconomic diversity of the state</t>
  </si>
  <si>
    <t>Mass. Gen. Laws ch. 10, § 35OOO. Opioid Recovery Remediation Fund.; Mass. Gen. Laws ch. 30A, § 20. Meetings of a public body to be open to the public; notice of meeting; remote participation; recording and transmission of meetings; removal of persons for disruption of proceedings; office holders to certify receipt of open meeting law and educational materials.</t>
  </si>
  <si>
    <t>Michigan</t>
  </si>
  <si>
    <t>Mich. Comp. Laws § 12.253. Michigan opioid healing and recovery fund</t>
  </si>
  <si>
    <t>Mich. Comp. Laws § 4.1850. Definitions</t>
  </si>
  <si>
    <t>Mich. Comp. Laws § 12.253. Michigan opioid healing and recovery fund; Mich. Comp. Laws § 12.253. Michigan opioid healing and recovery fund</t>
  </si>
  <si>
    <t>The state shall expend funds in a manner consistent with the opioid judgment, settlement, or compromise of claims from which the money was received.</t>
  </si>
  <si>
    <t>Mich. Comp. Laws § 4.1851. Opioid advisory commission; creation and membership; meetings and records; conduct of business; compensation and reimbursement; duties</t>
  </si>
  <si>
    <t xml:space="preserve">Establish policies and procedures for administration of the Council , Recommend policies and procedures for the application, awarding, and distribution of monies from the Fund , Recommend award of monies from the Fund </t>
  </si>
  <si>
    <t>Mich. Comp. Laws § 4.1851. Opioid advisory commission; creation and membership; meetings and records; conduct of business; compensation and reimbursement; duties; Mich. Comp. Laws § 4.1851. Opioid advisory commission; creation and membership; meetings and records; conduct of business; compensation and reimbursement; duties; Mich. Comp. Laws § 4.1851. Opioid advisory commission; creation and membership; meetings and records; conduct of business; compensation and reimbursement; duties; Mich. Comp. Laws § 4.1851. Opioid advisory commission; creation and membership; meetings and records; conduct of business; compensation and reimbursement; duties</t>
  </si>
  <si>
    <t>Mich. Comp. Laws § 4.1851. Opioid advisory commission; creation and membership; meetings and records; conduct of business; compensation and reimbursement; duties; Mich. Comp. Laws § 4.1851. Opioid advisory commission; creation and membership; meetings and records; conduct of business; compensation and reimbursement; duties</t>
  </si>
  <si>
    <t>Minnesota</t>
  </si>
  <si>
    <t>Minn. Stat. § 256.043. Opiate epidemic response fund.; Minn. Stat. § 16A.151. Proceeds of litigation or settlement.</t>
  </si>
  <si>
    <t>State establishes an opiate epidemic response fund which consists of two separate accounts. One account consists of deposits from opioid litigation funds, the other consists of certain Board of Pharmacy registration fees and license fees. Minn. Stat. § 256.043 (1).</t>
  </si>
  <si>
    <t>Minn. Stat. § 16A.151. Proceeds of litigation or settlement.; Minn. Stat. § 151.065 Fee amounts; Minn. Stat. § 151.252 LICENSING OF DRUG MANUFACTURERS; FEES; PROHIBITIONS.</t>
  </si>
  <si>
    <t>The opiate epidemic response fund contains two separate accounts. One account, the registration and license fee account, contains various practitioner license and registration fees. The second account, the settlement account, contains the funds from opioid litigation settlements. These two funding sources are technically held separately, but funds from the settlement account may be used to make up for shortfalls in the registration and license fee account, creating a certain level of intermixing.</t>
  </si>
  <si>
    <t>Minn. Stat. § 16A.151. Proceeds of litigation or settlement.; Minn. Stat. § 256.043. Opiate epidemic response fund.; Minn. Stat. § 256.043. Opiate epidemic response fund.; Minn. Stat. § 256.042. Opiate Epidemic Response Advisory Council.</t>
  </si>
  <si>
    <t>After other required appropriations are made, remaining funds are to be appropriated to "Tribal social service agency initiative projects to provide child protection services to children and families who are affected by addiction." Minn. Stat. § 256.043 (3a)(d). Appropriations from the opioid settlement account may also be used for appropriations normally made from the Board of Pharmacy registration and license fees account where there are not sufficient funds in the registration and license fees account to cover its own required appropriations. Minn. Stat. § 256.043 (3a)(b).</t>
  </si>
  <si>
    <t>Minn. Stat. § 256.043. Opiate epidemic response fund.</t>
  </si>
  <si>
    <t>Minn. Stat. § 256.043. Opiate epidemic response fund.; Minn. Stat. § 256.042. Opiate Epidemic Response Advisory Council.</t>
  </si>
  <si>
    <t>Minn. Stat. § 256.042. Opiate Epidemic Response Advisory Council.</t>
  </si>
  <si>
    <t>The Opiate Epidemic Response Advisory Council exists generally to deal with the opioid epidemic in Minnesota, and deals with administration of grants from the settlement fund as one of many duties. Minn. Stat. § 256.042</t>
  </si>
  <si>
    <t>Minn. Stat. § 256.042. Opiate Epidemic Response Advisory Council.; Minn. Stat. § 256.042. Opiate Epidemic Response Advisory Council.</t>
  </si>
  <si>
    <t>Persons who have experience in providing SUD services , Persons who have expertise in public health policy , Persons who have expertise in medicine , Persons who have expertise in mental health services , Representatives of law enforcement, Individuals with lived experience with SUD recovery , Representatives of communities that have been disproportionately impacted by SUD and disparities in access to care , Membership shall represent geographic regions of the state , Membership shall reflect the racial and ethnic diversity of the state, Representative from Native American tribal populations</t>
  </si>
  <si>
    <t>Minn. Stat. § 256.042. Opiate Epidemic Response Advisory Council.; Minn. Stat. § 256.042. Opiate Epidemic Response Advisory Council.; Minn. Stat. § 13D.01. Meetings must be open to the public; exceptions.</t>
  </si>
  <si>
    <t>Minn. Stat. § 256.043. Opiate epidemic response fund.; Minn. Stat. § 16A.151. Proceeds of litigation or settlement.; Minn. Stat. § 16A.151. Proceeds of litigation or settlement.</t>
  </si>
  <si>
    <t>Minn. Stat. § 16A.151. Proceeds of litigation or settlement.; Minn. Stat. § 151.065 Fee amounts; Minn. Stat. § 151.252 LICENSING OF DRUG MANUFACTURERS; FEES; PROHIBITIONS.; Minn. Stat. § 16A.151. Proceeds of litigation or settlement.</t>
  </si>
  <si>
    <t>Minn. Stat. § 16A.151. Proceeds of litigation or settlement.; Minn. Stat. § 16A.151. Proceeds of litigation or settlement.; Minn. Stat. § 256.043. Opiate epidemic response fund.</t>
  </si>
  <si>
    <t>Minn. Stat. § 16A.151. Proceeds of litigation or settlement.; Minn. Stat. § 256.043. Opiate epidemic response fund.; Minn. Stat. § 16A.151. Proceeds of litigation or settlement.</t>
  </si>
  <si>
    <t>Minn. Stat. § 16A.151. Proceeds of litigation or settlement.; Minn. Stat. § 256.043. Opiate epidemic response fund.</t>
  </si>
  <si>
    <t>Minn. Stat. § 16A.151. Proceeds of litigation or settlement.; Minn. Stat. § 256.042. Opiate Epidemic Response Advisory Council.; Minn. Stat. § 256.043. Opiate epidemic response fund.; Minn. Stat. § 256.043. Opiate epidemic response fund.</t>
  </si>
  <si>
    <t>Minn. Stat. § 256.042. Opiate Epidemic Response Advisory Council.; Minn. Stat. § 256.043. Opiate epidemic response fund.</t>
  </si>
  <si>
    <t>Minn. Stat. § 151.065 Fee amounts; Minn. Stat. § 151.252 LICENSING OF DRUG MANUFACTURERS; FEES; PROHIBITIONS.; Minn. Stat. § 16A.151. Proceeds of litigation or settlement.; Minn. Stat. § 151.065 Fee amounts</t>
  </si>
  <si>
    <t>Minn. Stat. § 256.042. Opiate Epidemic Response Advisory Council.; Minn. Stat. § 256.043. Opiate epidemic response fund.; Minn. Stat. § 256.043. Opiate epidemic response fund.; Minn. Stat. § 16A.151. Proceeds of litigation or settlement.</t>
  </si>
  <si>
    <t>Minn. Stat. § 256.042. Opiate Epidemic Response Advisory Council.; Minn. Stat. § 256.042. Opiate Epidemic Response Advisory Council.; Minn. Stat. § 256.042. Opiate Epidemic Response Advisory Council.; Minn. Stat. § 256.042. Opiate Epidemic Response Advisory Council.</t>
  </si>
  <si>
    <t>Mississippi</t>
  </si>
  <si>
    <t>MS MOU: https://www.ago.state.ms.us/wp-content/uploads/2021/11/Misssissippi-Opioid-MOU.pdf</t>
  </si>
  <si>
    <t>Missouri</t>
  </si>
  <si>
    <t>Mo. Rev. Stat. § 196.1050. Opioid addiction treatment, any opioid-related settlement moneys to be used for—fund established.</t>
  </si>
  <si>
    <t>Mo. Rev. Stat. § 196.1050. Opioid addiction treatment, any opioid-related settlement moneys to be used for—fund established.; Mo. Rev. Stat. § 196.1050. Opioid addiction treatment, any opioid-related settlement moneys to be used for—fund established.</t>
  </si>
  <si>
    <t>Montana</t>
  </si>
  <si>
    <t>MT MOU: https://nationalopioidsettlement.com/wp-content/uploads/2021/11/2021_11_26-Distributors-MT-MOU.pdf</t>
  </si>
  <si>
    <t>Nebraska</t>
  </si>
  <si>
    <t>Neb. Stat. § 71-2490. Nebraska Opioid Recovery Fund; created; use; investment</t>
  </si>
  <si>
    <t>Neb. Stat. § 71-2488. Funds appropriated or distributed; not considered entitlement or state obligation; conditions on expenditures</t>
  </si>
  <si>
    <t>Neb. Stat. § 71-2489. Funds appropriated; report on use</t>
  </si>
  <si>
    <t>Nevada</t>
  </si>
  <si>
    <t>Nev. Stat. § 433.732. Fund for a Resilient Nevada: Creation and administration; appropriation and expenditure of money in Fund; acceptance of gifts, grants and donations</t>
  </si>
  <si>
    <t>Nev. Stat. § 433.732. Fund for a Resilient Nevada: Creation and administration; appropriation and expenditure of money in Fund; acceptance of gifts, grants and donations; Nev. Stat. § 433.732. Fund for a Resilient Nevada: Creation and administration; appropriation and expenditure of money in Fund; acceptance of gifts, grants and donations; Nev. Stat. § 433.732. Fund for a Resilient Nevada: Creation and administration; appropriation and expenditure of money in Fund; acceptance of gifts, grants and donations</t>
  </si>
  <si>
    <t>Nev. Stat. § 433.738. Requirements for statewide plan to allocate money from Fund; authorized uses of money; revision of statewide plan without needs assessment</t>
  </si>
  <si>
    <t>Nev. Stat. § 433.726. Creation; appointment; qualifications; terms and compensation of members</t>
  </si>
  <si>
    <t>Nev. Stat. § 433.730. Reports; Nev. Stat. § 433.732. Fund for a Resilient Nevada: Creation and administration; appropriation and expenditure of money in Fund; acceptance of gifts, grants and donations</t>
  </si>
  <si>
    <t>Nev. Stat. § 433.730. Reports</t>
  </si>
  <si>
    <t>Nev. Stat. § 433.726. Creation; appointment; qualifications; terms and compensation of members; Nev. Stat. § 433.720. “Office” defined</t>
  </si>
  <si>
    <t xml:space="preserve">Persons who have experience in providing SUD services , Persons who have expertise in public health policy , Persons who have expertise in medicine , Individuals with lived experience with SUD recovery , Family members of persons with  SUD , Representatives of communities that have been disproportionately impacted by SUD and disparities in access to care , Membership shall represent geographic regions of the state </t>
  </si>
  <si>
    <t>Nev. Stat. § 433.728. Chair; meetings; quorum; staff assistance</t>
  </si>
  <si>
    <t>There are no requirements related to meeting generally, but the statute does note that the Council "must hold at least one public meeting to solicit comments from the public" prior to finalizing their final report of recommendations. Nev. Stat. § 433.730(4).</t>
  </si>
  <si>
    <t>Nev. Stat. § 433.740. Procedure for awarding grants; administrative expenses of grantee; annual report; recovery of money from certain grantees</t>
  </si>
  <si>
    <t>The Department of Health and Human services must also conduct annual evaluations of programs to which grants have been awarded, but there is no formal reporting requirement attached. Nev. Rev. Stat. § 433.740(1)(d).</t>
  </si>
  <si>
    <t>New Hampshire</t>
  </si>
  <si>
    <t>N.H. Rev. Stat. § 126-A:83 Opioid Abatement Trust Fund Established.</t>
  </si>
  <si>
    <t>N.H. Rev. Stat. § 126-A:86 New Hampshire Opioid Abatement Advisory Commission; Duties.</t>
  </si>
  <si>
    <t>N.H. Rev. Stat. § 126-A:84 Opioid Abatement Trust Fund; Management and Distribution of Funds.</t>
  </si>
  <si>
    <t>N.H. Rev. Stat. § 126-A:83 Opioid Abatement Trust Fund Established.; N.H. Rev. Stat. § 126-A:85 New Hampshire Opioid Abatement Advisory Commission Established.; N.H. Rev. Stat. § 126-A:84 Opioid Abatement Trust Fund; Management and Distribution of Funds.</t>
  </si>
  <si>
    <t>N.H. Rev. Stat. § 126-A:85 New Hampshire Opioid Abatement Advisory Commission Established.</t>
  </si>
  <si>
    <t>N.H. Rev. Stat. § 126-A:86 New Hampshire Opioid Abatement Advisory Commission; Duties.; N.H. Rev. Stat. § 126-A:84 Opioid Abatement Trust Fund; Management and Distribution of Funds.</t>
  </si>
  <si>
    <t>N.H. Rev. Stat. § 126-A:86 New Hampshire Opioid Abatement Advisory Commission; Duties.; N.H. Rev. Stat. § 126-A:86 New Hampshire Opioid Abatement Advisory Commission; Duties.</t>
  </si>
  <si>
    <t xml:space="preserve">Persons who have experience in providing SUD services , Representatives of law enforcement, Individuals with lived experience with SUD recovery , Family members of persons with  SUD , Membership shall represent geographic regions of the state </t>
  </si>
  <si>
    <t>N.H. Rev. Stat. § 126-A:85 New Hampshire Opioid Abatement Advisory Commission Established.; N.H. Rev. Stat. § 91-A:2. Meetings Open to Public</t>
  </si>
  <si>
    <t>N.H. Rev. Stat. § 126-A:84 Opioid Abatement Trust Fund; Management and Distribution of Funds.; N.H. Rev. Stat. § 126-A:84 Opioid Abatement Trust Fund; Management and Distribution of Funds.</t>
  </si>
  <si>
    <t>N.H. Rev. Stat. § 126-A:84 Opioid Abatement Trust Fund; Management and Distribution of Funds.; N.H. Rev. Stat. § 126-A:86 New Hampshire Opioid Abatement Advisory Commission; Duties.</t>
  </si>
  <si>
    <t>New Jersey</t>
  </si>
  <si>
    <t>https://nationalopioidsettlement.com/wp-content/uploads/2022/04/NJ-State-Subdivision-Agreement.pdf</t>
  </si>
  <si>
    <t>N.J. Stat. § 26:2G-39. “Opioid Recovery and Remediation Fund” established; Department of the Treasury</t>
  </si>
  <si>
    <t>Evidence-based SUD programming , Evidence-informed SUD pilot programs , List of specific SUD activities that could qualify for funding   , General costs related to opioid use disorder prevention, treatment, and harm reduction options, Research for opioid abatement</t>
  </si>
  <si>
    <t>N.J. Stat. § 26:2G-41. Attorney General, agreements, allocated moneys, national opioid litigation resolutions; N.J. Stat. § 26:2G-39. “Opioid Recovery and Remediation Fund” established; Department of the Treasury; N.J. Stat. § 26:2G-43. Report to Governor, Legislature; State expenditure, opioid litigation resolution proceeds</t>
  </si>
  <si>
    <t>N.J. Stat. § 26:2G-41. Attorney General, agreements, allocated moneys, national opioid litigation resolutions; N.J. Stat. § 26:2G-39. “Opioid Recovery and Remediation Fund” established; Department of the Treasury</t>
  </si>
  <si>
    <t>N.J. Stat. § 26:2G-40. “Opioid Recovery and Remediation Advisory Council” established, Department of Human Services; N.J. Stat. § 26:2G-42. County advisory councils, national opioid litigation resolution, disbursement, received moneys</t>
  </si>
  <si>
    <t>In addition to the Department of Human Services the Opioid Recovery and Remediation Advisory Council, which is created in an advisory capacity regarding the state's share of national opioid litigation proceeds, New Jersey counties are mandated to create advisory councils to make recommendations regarding county proceeds from national litigations.</t>
  </si>
  <si>
    <t>N.J. Stat. § 26:2G-40. “Opioid Recovery and Remediation Advisory Council” established, Department of Human Services</t>
  </si>
  <si>
    <t>N.J. Stat. § 26:2G-39. “Opioid Recovery and Remediation Fund” established; Department of the Treasury; N.J. Stat. § 26:2G-40. “Opioid Recovery and Remediation Advisory Council” established, Department of Human Services</t>
  </si>
  <si>
    <t xml:space="preserve">Recommend policies and procedures for administration of the Council , Recommend policies and procedures for the application, awarding, and distribution of monies from the Fund , Recommend goals, objectives, and performance indicators for state SUD programming , Recommend award of monies from the Fund , Recommend Fund allocations account for SUD prevalence data and other geographic considerations </t>
  </si>
  <si>
    <t>Per N.J. Stat. § 26:2G-40(a), input from the public is required in making these recommendations.</t>
  </si>
  <si>
    <t>N.J. Stat. § 26:2G-43. Report to Governor, Legislature; State expenditure, opioid litigation resolution proceeds</t>
  </si>
  <si>
    <t>New Mexico</t>
  </si>
  <si>
    <t>NM Allocation Agreement: https://nationalopioidsettlement.com/wp-content/uploads/2022/03/2022.03.15-NEW-MEXICO-OPIOID-ALLOCATION-AGREEMENT.pdf</t>
  </si>
  <si>
    <t>N.M. Stat § 6-4-28 Opioid settlement restricted fund created; administration; income to the fund.</t>
  </si>
  <si>
    <t>N.M. Stat § 6-4-28 Opioid settlement restricted fund created; administration; income to the fund.; N.M. Stat § 6-4-28 Opioid settlement restricted fund created; administration; income to the fund.</t>
  </si>
  <si>
    <t>N.M. Stat § 6-4-28 Opioid settlement restricted fund created; administration; income to the fund.; N.M. Stat § 6-4-28 Opioid settlement restricted fund created; administration; income to the fund.; N.M. Stat § 6-4-28 Opioid settlement restricted fund created; administration; income to the fund.; N.M. Stat § 6-4-29 Opioid crisis recovery fund; use of fund money; income to the fund.; N.M. Stat § 6-4-29 Opioid crisis recovery fund; use of fund money; income to the fund.</t>
  </si>
  <si>
    <t>N.M. Stat § 6-4-29 Opioid crisis recovery fund; use of fund money; income to the fund.; N.M. Stat § 6-4-29 Opioid crisis recovery fund; use of fund money; income to the fund.; N.M. Stat § 6-4-29 Opioid crisis recovery fund; use of fund money; income to the fund.</t>
  </si>
  <si>
    <t>N.M. Stat § 6-4-29 Opioid crisis recovery fund; use of fund money; income to the fund.</t>
  </si>
  <si>
    <t>New York</t>
  </si>
  <si>
    <t>N.Y. State Fin. Law § 99-nn. Opioid settlement fund; N.Y. Mental Hyg. § 25.18. Statewide opioid settlements; N.Y. Mental Hyg. § 25.18. Statewide opioid settlements</t>
  </si>
  <si>
    <t>N.Y. State Fin. Law § 99-nn. Opioid settlement fund; N.Y. Mental Hyg. § 25.18. Statewide opioid settlements</t>
  </si>
  <si>
    <t>N.Y. State Fin. Law § 99-nn. Opioid settlement fund</t>
  </si>
  <si>
    <t>N.Y. State Fin. Law § 99-nn. Opioid settlement fund; N.Y. State Fin. Law § 99-nn. Opioid settlement fund; N.Y. Mental Hyg. § 25.18. Statewide opioid settlements; N.Y. Mental Hyg. § 25.18. Statewide opioid settlements; N.Y. Mental Hyg. § 25.18. Statewide opioid settlements; N.Y. Mental Hyg. § 25.18. Statewide opioid settlements; N.Y. Mental Hyg. § 25.18. Statewide opioid settlements; N.Y. Mental Hyg. § 25.18. Statewide opioid settlements; N.Y. Mental Hyg. § 25.18. Statewide opioid settlements; N.Y. Mental Hyg. § 25.18. Statewide opioid settlements; N.Y. Mental Hyg. § 25.18. Statewide opioid settlements</t>
  </si>
  <si>
    <t>N.Y. Mental Hyg. § 25.18. Statewide opioid settlements</t>
  </si>
  <si>
    <t>N.Y. Mental Hyg. § 25.18. Statewide opioid settlements; N.Y. Mental Hyg. § 25.18. Statewide opioid settlements; N.Y. Mental Hyg. § 25.18. Statewide opioid settlements</t>
  </si>
  <si>
    <t>Mayor of NYC</t>
  </si>
  <si>
    <t>Persons who have experience in providing SUD services , Persons who have expertise in public health policy , Persons who have expertise in mental health services , Persons who have expertise in public budgeting , Individuals with lived experience with SUD recovery , Family members of persons with  SUD , Membership shall represent geographic regions of the state , Membership shall reflect the racial and ethnic diversity of the state</t>
  </si>
  <si>
    <t>N.Y. Pub. Officers Law § 103. Open meetings and executive sessions; N.Y. Mental Hyg. § 25.18. Statewide opioid settlements</t>
  </si>
  <si>
    <t>Build any additional laws?</t>
  </si>
  <si>
    <t>North Carolina</t>
  </si>
  <si>
    <t>NC MOA: https://ncdoj.gov/wp-content/uploads/2021/04/Opioid-MOA.pdf</t>
  </si>
  <si>
    <t>North Dakota</t>
  </si>
  <si>
    <t>N.D. Cent. Code § 50-36-02. Opioid settlement fund.</t>
  </si>
  <si>
    <t>N.D. Cent. Code § 50-36-05. Opioid remediation and abatement spending decisions—Implementation.; N.D. Cent. Code § 50-36-06. Political subdivisions—Public health units.</t>
  </si>
  <si>
    <t>N.D. Cent. Code § 50-36-05. Opioid remediation and abatement spending decisions—Implementation.</t>
  </si>
  <si>
    <t>N.D. Cent. Code § 50-36-03. Opioid settlement advisory committee.</t>
  </si>
  <si>
    <t>N.D. Cent. Code § 50-36-02. Opioid settlement fund.; N.D. Cent. Code § 50-36-05. Opioid remediation and abatement spending decisions—Implementation.; N.D. Cent. Code § 50-36-04. Department of health and human services—Report to budget section.</t>
  </si>
  <si>
    <t>the chairman of the legislative managementAnd then two members seem to be automatically assigned.</t>
  </si>
  <si>
    <t>N.D. Cent. Code § 50-36-04. Department of health and human services—Report to budget section.; N.D. Cent. Code § 50-36-04. Department of health and human services—Report to budget section.</t>
  </si>
  <si>
    <t>Ohio</t>
  </si>
  <si>
    <t>Ohio MOU: https://www.ohioattorneygeneral.gov/Files/Briefing-Room/News-Releases/One-Ohio-MOU-Signed-by-AG-and-Gov.aspx</t>
  </si>
  <si>
    <t>Oklahoma</t>
  </si>
  <si>
    <t>Oklahoma Stat. Tit. 74 § 30.6 Oklahoma Opioid Abatement Revolving Fund</t>
  </si>
  <si>
    <t>Oklahoma Stat. Tit. 74 § 30.6 Oklahoma Opioid Abatement Revolving Fund; Oklahoma Stat. Tit. 74 § 30.5 Definitions</t>
  </si>
  <si>
    <t>Oklahoma Stat. Tit. 74 § 30.6 Oklahoma Opioid Abatement Revolving Fund; Oklahoma Stat. Tit. 74 § 30.6 Oklahoma Opioid Abatement Revolving Fund; Oklahoma Stat. Tit. 74 § 30.5 Definitions</t>
  </si>
  <si>
    <t>Provided that the Purdue Political Subdivisions Fund shall be maintained in a segregated State Treasury fund within the Oklahoma Opioid Abatement Revolving Fund, and that the Purdue Political Subdivisions Fund shall not be commingled with other opioid funds deposited in or appropriated to the Oklahoma Opioid Abatement Revolving Fund.</t>
  </si>
  <si>
    <t>Oklahoma Stat. Tit. 74 § 30.5 Definitions</t>
  </si>
  <si>
    <t>Oklahoma Stat. Tit. 74 § 30.7 Oklahoma Opioid Abatement Board; Oklahoma Stat. Tit. 74 § 30.2 Creation of Commission--Members--Duties</t>
  </si>
  <si>
    <t>Oklahoma Stat. Tit. 74 § 30.7 Oklahoma Opioid Abatement Board</t>
  </si>
  <si>
    <t xml:space="preserve">Establish policies and procedures for the application, awarding, and distribution of monies from the Fund, Establish goals, objectives, and performance indicators for state SUD programming , Approve award of monies from the Fund , Suspend awards that are out of compliance with established Fund rules </t>
  </si>
  <si>
    <t>Oklahoma Stat. Tit. 74 § 30.7 Oklahoma Opioid Abatement Board; Oklahoma Stat. Tit. 74 § 30.8 Disbursement of Grants</t>
  </si>
  <si>
    <t>Oregon</t>
  </si>
  <si>
    <t>Oregon Laws 2022, Ch. 63, § 5 Opioid Settlement Prevention, Treatment and Recovery Fund established</t>
  </si>
  <si>
    <t>Oregon Laws 2022, Ch. 63, § 5 Opioid Settlement Prevention, Treatment and Recovery Fund established; Oregon Laws 2022, Ch. 63, § 5 Opioid Settlement Prevention, Treatment and Recovery Fund established</t>
  </si>
  <si>
    <t>Statewide SUD needs assessment , Evidence-based SUD programming , Evidence-informed SUD pilot programs , Evaluation of SUD programming  ,  SUD data interfaces for SUD-related health outcomes , SUD data interfaces for programming and related spending data, List of specific SUD activities that could qualify for funding   , Research for opioid abatement</t>
  </si>
  <si>
    <t>Oregon Laws 2022, Ch. 63, § 6 Opioid Settlement Prevention, Treatment and Recovery Board created; Oregon Laws 2022, Ch. 63, § 6 Opioid Settlement Prevention, Treatment and Recovery Board created</t>
  </si>
  <si>
    <t>Oregon Laws 2022, Ch. 63, § 6 Opioid Settlement Prevention, Treatment and Recovery Board created</t>
  </si>
  <si>
    <t>Oregon Laws 2022, Ch. 63, § 4 Definitions</t>
  </si>
  <si>
    <t>Oregon Laws 2022, Ch. 63, § 6 Opioid Settlement Prevention, Treatment and Recovery Board created; Oregon Laws 2022, Ch. 63, § 6 Opioid Settlement Prevention, Treatment and Recovery Board created; Oregon Laws 2022, Ch. 63, § 6 Opioid Settlement Prevention, Treatment and Recovery Board created; Oregon Laws 2022, Ch. 63, § 6 Opioid Settlement Prevention, Treatment and Recovery Board created</t>
  </si>
  <si>
    <t>Oregon Laws 2022, Ch. 63, § 7 Term of office</t>
  </si>
  <si>
    <t xml:space="preserve">Persons who have expertise in mental health services , Representatives of law enforcement, Individuals with lived experience with SUD recovery , Membership shall represent geographic regions of the state </t>
  </si>
  <si>
    <t>Build other laws?</t>
  </si>
  <si>
    <t>Pennsylvania</t>
  </si>
  <si>
    <t>Pennsylvania Stat. 72 § 1792-A.1 Opioid Settlement Restricted Account</t>
  </si>
  <si>
    <t>Pennsylvania Stat. 72 § 1792-A.1 Opioid Settlement Restricted Account; Pennsylvania Stat. 72 § 1792-A.1 Opioid Settlement Restricted Account; Pennsylvania Stat. 72 § 1792-A.1 Opioid Settlement Restricted Account</t>
  </si>
  <si>
    <t>Money fo county, municipal or local governments and agencies, including district attorneys are excluded.</t>
  </si>
  <si>
    <t>72 P.A. Stat. § 1729-F.2. states that $1,000,000 from the Opioid Settlement Restricted Account shall be distributed to "the Office of the District Attorney  in a county of the third class with a population between 349,000 and 350,000 under the most recent Federal decennial census." Specific uses of that million dollars are not provided for.</t>
  </si>
  <si>
    <t>Rhode Island</t>
  </si>
  <si>
    <t>R.I. Gen. Laws § 42-7.2-10. Appropriations and disbursements.</t>
  </si>
  <si>
    <t>R.I. Gen. Laws § 42-7.2-10. Appropriations and disbursements.; Rhode Island Memorandum of Understanding between the State and Cities and Towns Receiving Opioid Settlement Funds</t>
  </si>
  <si>
    <t>80% of opioid settlement funds are allocated to the Statewide Fund, and the remaining 20% are allocated directly to participating cities and towns.</t>
  </si>
  <si>
    <t>Rhode Island Memorandum of Understanding between the State and Cities and Towns Receiving Opioid Settlement Funds; Rhode Island Memorandum of Understanding between the State and Cities and Towns Receiving Opioid Settlement Funds</t>
  </si>
  <si>
    <t>Money from the Statewide Fund is strictly limited to prospective uses. However, in Rhode Island 80% of relevant funds are directed to the Statewide Fund, and 20% are allocated directly to participating cities and towns. These cities and towns may use their direct allocation of funds for past expenditures, so long as they fall under the generally approved uses. Rhode Island Memorandum of Understanding (III)(B).</t>
  </si>
  <si>
    <t>Rhode Island Memorandum of Understanding between the State and Cities and Towns Receiving Opioid Settlement Funds</t>
  </si>
  <si>
    <t>The Advisory Committee consists of six State representatives and six Participating City and Town representatives, with no specific process noted for their appointment. However there are also three Expert representatives drawn from certain relevant professional fields, who are appointed by majority vote of the State and Participating City and Town representatives. Rhode Island Memorandum of Understanding (V)(B)(3).</t>
  </si>
  <si>
    <t>State representatives and City and Town Representatives are not required to be staggered. However, the three Expert Representatives and two Community Representatives are staggered. Rhode Island Memorandum of Understanding (V)(B).</t>
  </si>
  <si>
    <t xml:space="preserve">Persons who have experience in providing SUD services , Persons who have expertise in public health policy , Persons who have expertise in medicine , Persons who have expertise in mental health services </t>
  </si>
  <si>
    <t>Rhode Island Memorandum of Understanding between the State and Cities and Towns Receiving Opioid Settlement Funds; § 42-46-3. Open meetings</t>
  </si>
  <si>
    <t>R.I. Gen. Laws § 42-7.2-10. Appropriations and disbursements.; R.I. Gen. Laws § 42-9-19.1. Acceptance of settlements — Non-Multi-state initiatives — Attorney general settlement restricted account.</t>
  </si>
  <si>
    <t>R.I. Gen. Laws § 42-7.2-10. Appropriations and disbursements.; Rhode Island Memorandum of Understanding between the State and Cities and Towns Receiving Opioid Settlement Funds; R.I. Gen. Laws § 42-9-19.1. Acceptance of settlements — Non-Multi-state initiatives — Attorney general settlement restricted account.</t>
  </si>
  <si>
    <t>R.I. Gen. Laws § 42-9-19.1. Acceptance of settlements — Non-Multi-state initiatives — Attorney general settlement restricted account.</t>
  </si>
  <si>
    <t>Rhode Island Memorandum of Understanding between the State and Cities and Towns Receiving Opioid Settlement Funds; Rhode Island Memorandum of Understanding between the State and Cities and Towns Receiving Opioid Settlement Funds; R.I. Gen. Laws § 42-9-19.1. Acceptance of settlements — Non-Multi-state initiatives — Attorney general settlement restricted account.</t>
  </si>
  <si>
    <t>South Carolina</t>
  </si>
  <si>
    <t>S.C. Code § 11-58-30. South Carolina Opioid Recovery Fund; establishment; use of funds.</t>
  </si>
  <si>
    <t>S.C. Code § 11-58-20. Definitions.</t>
  </si>
  <si>
    <t>S.C. Code § 11-58-30. South Carolina Opioid Recovery Fund; establishment; use of funds.; S.C. Code § 11-58-40. Discretionary Subfund.; S.C. Code § 11-58-50. Guaranteed Political Subdivision Subfund.</t>
  </si>
  <si>
    <t>S.C. Code § 11-58-50. Guaranteed Political Subdivision Subfund.; S.C. Code § 11-58-40. Discretionary Subfund.</t>
  </si>
  <si>
    <t>S.C. Code § 11-58-40. Discretionary Subfund.; S.C. Code § 11-58-50. Guaranteed Political Subdivision Subfund.</t>
  </si>
  <si>
    <t>S.C. Code § 11-58-70. South Carolina Opioid Recovery Fund Board; creation; membership; terms; vacancies; meetings.</t>
  </si>
  <si>
    <t xml:space="preserve">Establish policies and procedures for administration of the Council , Establish policies and procedures for the application, awarding, and distribution of monies from the Fund, Approve award of monies from the Fund </t>
  </si>
  <si>
    <t>S.C. Code § 11-58-70. South Carolina Opioid Recovery Fund Board; creation; membership; terms; vacancies; meetings.; S.C. Code § 11-58-70. South Carolina Opioid Recovery Fund Board; creation; membership; terms; vacancies; meetings.; S.C. Code § 11-58-40. Discretionary Subfund.; S.C. Code § 11-58-50. Guaranteed Political Subdivision Subfund.</t>
  </si>
  <si>
    <t>Persons who have experience in providing SUD services , Persons who have expertise in medicine , Individuals with lived experience with SUD recovery , Family members of persons with  SUD , Membership shall reflect the racial and ethnic diversity of the state</t>
  </si>
  <si>
    <t>board shall conduct its first meeting within sixty days of its creation or thirty days after all members have been appointed, whichever comes first, and must complete certain administrative tasks during this meeting. S.C. Code § 11-58-70(G).</t>
  </si>
  <si>
    <t>S.C. Code § 11-58-70. South Carolina Opioid Recovery Fund Board; creation; membership; terms; vacancies; meetings.; S.C. Code § 11-58-80. Administrative operations of board; annual budget.</t>
  </si>
  <si>
    <t>S.C. Code § 11-58-80. Administrative operations of board; annual budget.</t>
  </si>
  <si>
    <t>S.C. Code § 11-58-30. South Carolina Opioid Recovery Fund; establishment; use of funds.; S.C. Code § 11-58-70. South Carolina Opioid Recovery Fund Board; creation; membership; terms; vacancies; meetings.</t>
  </si>
  <si>
    <t>South Dakota</t>
  </si>
  <si>
    <t>S.D. Codified Laws § 34-20B-116. State directed opioid trust fund established--Source of funds--Purpose</t>
  </si>
  <si>
    <t>S.D. Codified Laws § 34-20B-116. State directed opioid trust fund established--Source of funds--Purpose; S.D. Codified Laws § 34-20B-116. State directed opioid trust fund established--Source of funds--Purpose; S.D. Codified Laws § 34-20B-116. State directed opioid trust fund established--Source of funds--Purpose</t>
  </si>
  <si>
    <t>Tennessee</t>
  </si>
  <si>
    <t>Tenn. Rev. Stat. § 33-11-103. Opioid abatement council</t>
  </si>
  <si>
    <t>Tenn. Rev. Stat. § 9-4-1301. Establishment of fund</t>
  </si>
  <si>
    <t>Tenn. Rev. Stat. § 9-4-1304. Fund designated as repository of funds received by the state on opioid-related claims</t>
  </si>
  <si>
    <t>The fund may receive funds from other sources as well.</t>
  </si>
  <si>
    <t>Tenn. Rev. Stat. § 33-11-102. Definitions</t>
  </si>
  <si>
    <t>Tenn. Rev. Stat. § 9-4-1302. Disbursements from the fund-- purposes</t>
  </si>
  <si>
    <t>Tenn. Rev. Stat. § 9-4-1303. Establishment of fund</t>
  </si>
  <si>
    <t>Persons who have experience in providing SUD services , Persons who have expertise in public health policy , Persons who have expertise in medicine , Persons who have expertise in mental health services , Representatives of law enforcement</t>
  </si>
  <si>
    <t>Tenn. Rev. Stat. § 33-11-105. Council duties and responsibilities</t>
  </si>
  <si>
    <t>Texas</t>
  </si>
  <si>
    <t>Tex. Gov’t Code § 403.505. Opioid Abatement Account.</t>
  </si>
  <si>
    <t>Tex. Gov’t Code § 403.505. Opioid Abatement Account.; Tex. Gov’t Code § 403.506. Opioid Abatement Trust Fund.</t>
  </si>
  <si>
    <t>Texas establishes two distinct accounts: The Opioid Abatement Account established within the state treasury, and the Opioid Abatement Trust Fund which exists outside of it.</t>
  </si>
  <si>
    <t>Tex. Gov’t Code § 403.505. Opioid Abatement Account.; Tex. Gov’t Code § 403.506. Opioid Abatement Trust Fund.; Tex. Gov’t Code § 403.507. Deposit and Allocation of Settlement Money; Effect of Bankruptcy.</t>
  </si>
  <si>
    <t>Both the Opioid Abatement Account and the Opioid Abatement Trust Fund hold moneys obtained via opioid settlement agreements, with 15% of such funds deposited into the Account and 85% deposited into the Fund. Tex. Gov’t Code §§ 403.505; 403.506. Otherwise the Fund consists only of interest on monies in the fund, while the account is composed of any other opioid litigation related funds, monies appropriated by the legislature, gifts and donations, and interest on monies in the fund.</t>
  </si>
  <si>
    <t>Tex. Gov’t Code § 403.506. Opioid Abatement Trust Fund.; Tex. Gov’t Code § 403.508. Council Allocation of Money.; Tex. Gov’t Code § 403.505. Opioid Abatement Account.; Tex. Gov’t Code § 403.509. Council Powers and Duties and Council-Approved Opioid Abatement Strategy.</t>
  </si>
  <si>
    <t>Monies from the Opioid Abatement Account may only be allocated to state agencies who may use the funds only for a set list of uses, including evidence-based programming. Tex. Gov’t Code § 403.505(d). Monies from the Opioid Abatement Fund are allocated more generally. Fifteen percent is allocated to "hospital districts," and the remaining money is then allocated based on a set opioid abatement strategy developed by the Council. Tex. Gov’t Code §§ 403.508; 403.509.</t>
  </si>
  <si>
    <t>Tex. Gov’t Code § 403.508. Council Allocation of Money.</t>
  </si>
  <si>
    <t>The Opioid Abatement Trust Fund is specifically limited to 1% for administrative costs, with nothing mentioned about the Opioid Abatement Account.</t>
  </si>
  <si>
    <t>Tex. Gov’t Code § 403.505. Opioid Abatement Account.; Tex. Gov’t Code § 403.506. Opioid Abatement Trust Fund.; Tex. Gov’t Code § 403.508. Council Allocation of Money.</t>
  </si>
  <si>
    <t>Tex. Gov’t Code § 403.506. Opioid Abatement Trust Fund.; Tex. Gov’t Code § 403.509. Council Powers and Duties and Council-Approved Opioid Abatement Strategy.; Tex. Gov’t Code § 403.505. Opioid Abatement Account.</t>
  </si>
  <si>
    <t>The Opioid Abatement Account is administered by the comptroller. Tex. Gov’t Code § 403.505. The Opioid Abatement Trust Fund is administered by a trust company at the direction of the Council. Tex. Gov’t Code § 403.506.</t>
  </si>
  <si>
    <t>Tex. Gov’t Code § 403.503. Texas Opioid Abatement Fund Council.</t>
  </si>
  <si>
    <t>Tex. Gov’t Code § 403.506. Opioid Abatement Trust Fund.; Tex. Gov’t Code § 403.509. Council Powers and Duties and Council-Approved Opioid Abatement Strategy.</t>
  </si>
  <si>
    <t xml:space="preserve">Establish policies and procedures for the application, awarding, and distribution of monies from the Fund, Approve award of monies from the Fund , Require Fund allocations account for SUD prevalence data and other geographic considerations </t>
  </si>
  <si>
    <t>Tex. Gov’t Code § 403.509. Council Powers and Duties and Council-Approved Opioid Abatement Strategy.</t>
  </si>
  <si>
    <t>Persons who have experience in providing SUD services , Membership shall represent geographic regions of the state , Membership shall reflect the racial and ethnic diversity of the state, Plaintiff municipalities to opioid litigation</t>
  </si>
  <si>
    <t>Tex. Gov’t Code § 403.503. Texas Opioid Abatement Fund Council.; Tex. Gov’t Code § 403.503. Texas Opioid Abatement Fund Council.</t>
  </si>
  <si>
    <t>Tex. Gov’t Code § 403.504. Council Operation.; Tex. Gov’t Code § 551.002. Open Meetings Requirement.</t>
  </si>
  <si>
    <t>Tex. Gov’t Code § 403.504. Council Operation.</t>
  </si>
  <si>
    <t>Tex. Gov’t Code § 403.510. Report.</t>
  </si>
  <si>
    <t>Tex. Gov’t Code § 403.506. Opioid Abatement Trust Fund.; Tex. Gov’t Code § 403.508. Council Allocation of Money.; Tex. Gov’t Code § 403.509. Council Powers and Duties and Council-Approved Opioid Abatement Strategy.; Tex. Gov’t Code § 403.505. Opioid Abatement Account.</t>
  </si>
  <si>
    <t>Tex. Gov’t Code § 403.505. Opioid Abatement Account.; Tex. Gov’t Code § 403.506. Opioid Abatement Trust Fund.; Tex. Gov’t Code § 403.507. Deposit and Allocation of Settlement Money; Effect of Bankruptcy.; Tex. Health &amp; Safety Code § 442A.151. Funding.; Tex. Health &amp; Safety Code § 442A.002. Prescription Drug Safe Disposal Pilot Program.</t>
  </si>
  <si>
    <t>Tex. Gov’t Code § 403.506. Opioid Abatement Trust Fund.; Tex. Gov’t Code § 403.508. Council Allocation of Money.; Tex. Gov’t Code § 403.509. Council Powers and Duties and Council-Approved Opioid Abatement Strategy.; Tex. Gov’t Code § 403.505. Opioid Abatement Account.; Tex. Health &amp; Safety Code § 442A.002. Prescription Drug Safe Disposal Pilot Program.; Tex. Health &amp; Safety Code § 442A.151. Funding.</t>
  </si>
  <si>
    <t>Monies from the Opioid Abatement Account may only be allocated to state agencies who may use the funds only for a set list of uses, including evidence-based programming. Tex. Gov’t Code § 403.505(d). Monies from the Opioid Abatement Fund are allocated more generally. Fifteen percent is allocated to "hospital districts," and the remaining money is then allocated based on a set opioid abatement strategy developed by the Council. Tex. Gov’t Code §§ 403.508; 403.509. The "pilot program" doesn't explicitly say evidence informed?</t>
  </si>
  <si>
    <t>United States of America</t>
  </si>
  <si>
    <t>Model Opioid Litigation Proceeds Act</t>
  </si>
  <si>
    <t>Model Opioid Litigation Proceeds Act; Model Opioid Litigation Proceeds Act; Model Opioid Litigation Proceeds Act; Model Opioid Litigation Proceeds Act</t>
  </si>
  <si>
    <t>Model Opioid Litigation Proceeds Act; Model Opioid Litigation Proceeds Act; Model Opioid Litigation Proceeds Act; Model Opioid Litigation Proceeds Act; Model Opioid Litigation Proceeds Act; Model Opioid Litigation Proceeds Act; Model Opioid Litigation Proceeds Act; Model Opioid Litigation Proceeds Act; Model Opioid Litigation Proceeds Act</t>
  </si>
  <si>
    <t>Several permissible expenditures included in the Model Policy are specifically noted as being optional. These optional expenditures include: the statewide SUD needs assessment and listing out specific SUD activities that could qualify for funding. Model Opioid Litigation Proceeds Act(IV)(c).</t>
  </si>
  <si>
    <t xml:space="preserve">Establish policies and procedures for administration of the Council , Recommend policies and procedures for administration of the Council , Establish policies and procedures for the application, awarding, and distribution of monies from the Fund, Recommend policies and procedures for the application, awarding, and distribution of monies from the Fund , Establish goals, objectives, and performance indicators for state SUD programming , Recommend goals, objectives, and performance indicators for state SUD programming , Approve award of monies from the Fund , Suspend awards that are out of compliance with established Fund rules , Require Fund allocations account for SUD prevalence data and other geographic considerations </t>
  </si>
  <si>
    <t>Persons who have experience in providing SUD services , Persons who have expertise in public health policy , Persons who have expertise in medicine , Persons who have expertise in mental health services , Persons who have expertise in public budgeting , Individuals with lived experience with SUD recovery , Family members of persons with  SUD , Representatives of communities that have been disproportionately impacted by SUD and disparities in access to care , Membership shall represent geographic regions of the state , Membership shall reflect the racial and ethnic diversity of the state</t>
  </si>
  <si>
    <t xml:space="preserve">Must be publicly held, Must offer virtual attendance for members , Must be reasonably designed to facilitate  attendance by state residents  , Must be consistent with the ADA , Must have publicly available website with related information </t>
  </si>
  <si>
    <t xml:space="preserve">If a controlling court order permits expenditures not authorized by statute, the statute shall control , If statute permits expenditures not authorized by the terms of a controlling court order, the court order shall control , If a controlling court order allocates litigation proceeds by geographic region, the allocating body shall abide by the court order allocations </t>
  </si>
  <si>
    <t>Utah</t>
  </si>
  <si>
    <t>Utah Code § 51–9–801. Opioid Litigation Settlement Restricted Account</t>
  </si>
  <si>
    <t>Utah Code § 51–9–801. Opioid Litigation Settlement Restricted Account; Utah Code § 51–9–801. Opioid Litigation Settlement Restricted Account</t>
  </si>
  <si>
    <t>Fund shall be used to address the effects of alleged violations of law related to the manufacture, marketing, distribution, or sale of opioids.</t>
  </si>
  <si>
    <t>Utah Code § 26B-5-211. Administration of opioid litigation proceeds—Requirements for governmental entities receiving opioid funds—Reporting</t>
  </si>
  <si>
    <t>Utah Code § 26B-5-211. Administration of opioid litigation proceeds—Requirements for governmental entities receiving opioid funds—Reporting; Utah Code § 26B-5-211. Administration of opioid litigation proceeds—Requirements for governmental entities receiving opioid funds—Reporting</t>
  </si>
  <si>
    <t>Vermont</t>
  </si>
  <si>
    <t>Vt. Stat. tit. 18 § 4774 Opioid Abatement Special Fund</t>
  </si>
  <si>
    <t>Statewide SUD needs assessment , Evidence-based SUD programming , Evidence-informed SUD pilot programs , Evaluation of SUD programming  , List of specific SUD activities that could qualify for funding   , Research for opioid abatement</t>
  </si>
  <si>
    <t>Vt. Stat. tit. 18 § 4774 Opioid Abatement Special Fund; Vt. Stat. tit. 18 § 4774 Opioid Abatement Special Fund; Vt. Stat. tit. 18 § 4774 Opioid Abatement Special Fund</t>
  </si>
  <si>
    <t>Vt. Stat. tit. 18 § 4773. Designation of lead State agency</t>
  </si>
  <si>
    <t>Appointment come from several non profit agencies listed in the statute.</t>
  </si>
  <si>
    <t>Persons who have experience in providing SUD services , Individuals with lived experience with SUD recovery , Membership shall represent geographic regions of the state , Membership shall reflect the racial and ethnic diversity of the state, Membership shall reflect the socioeconomic diversity of the state</t>
  </si>
  <si>
    <t>Person with academic research credentials.</t>
  </si>
  <si>
    <t>Vt. Stat. tit. 1, s 312. Right to attend meetings of public agencies.</t>
  </si>
  <si>
    <t>Vt. Stat. tit. 18 § 4772. Opioid Settlement Advisory Committee</t>
  </si>
  <si>
    <t>Vt. Stat. tit. 18 § 4771. Purpose</t>
  </si>
  <si>
    <t>Virginia</t>
  </si>
  <si>
    <t>Va. Code § 2.2-2368. Duties of the Authority</t>
  </si>
  <si>
    <t>Va. Code § 2.2-2374. Opioid Abatement Fund</t>
  </si>
  <si>
    <t>Va. Code § 2.2-2370. Conditions and restrictions on financial assistance</t>
  </si>
  <si>
    <t>Va. Code § 2.2-2367. Board of directors; members</t>
  </si>
  <si>
    <t>Va. Code § 2.2-2374. Opioid Abatement Fund; Va. Code § 2.2-2368. Duties of the Authority; Va. Code § 2.2-2368. Duties of the Authority; Va. Code § 2.2-2368. Duties of the Authority</t>
  </si>
  <si>
    <t>Evaluate the implementation and results of all efforts receiving support from the Authority.</t>
  </si>
  <si>
    <t>Va. Code § 2.2-2367. Board of directors; members; Va. Code § 2.2-2367. Board of directors; members</t>
  </si>
  <si>
    <t xml:space="preserve">Persons who have experience in providing SUD services , Persons who have expertise in public health policy , Persons who have expertise in medicine , Persons who have expertise in mental health services , Representatives of law enforcement, Individuals with lived experience with SUD recovery </t>
  </si>
  <si>
    <t>Va. Code § 2.2-2373. Annual report</t>
  </si>
  <si>
    <t>Va. Code § 2.2-2368. Duties of the Authority; Va. Code § 2.2-2377. Commonwealth Opioid Abatement and Remediation Fund</t>
  </si>
  <si>
    <t>Va. Code § 2.2-2374. Opioid Abatement Fund; Va. Code § 2.2-2377. Commonwealth Opioid Abatement and Remediation Fund</t>
  </si>
  <si>
    <t>Washington</t>
  </si>
  <si>
    <t>WA MOU: https://www.atg.wa.gov/distributors-washington-settlement#:~:text=The%20One%20Washington%20Memorandum%20of,the%20settlement%20to%20be%20finalized.</t>
  </si>
  <si>
    <t>Wash. Rev. Code § 43.79.483. Opioid abatement settlement account.</t>
  </si>
  <si>
    <t>Money from this account may only be spent after appropriation.</t>
  </si>
  <si>
    <t>West Virginia</t>
  </si>
  <si>
    <t>WV MOU: https://ago.wv.gov/Documents/2022.2.16%20Final%20MOU%20+%20Exhibits%20(M0442065xCECC6).pdf</t>
  </si>
  <si>
    <t>W. Va. Code § 5-31-1. Legislative findings.; W. Va. Code § 5-31-1. Legislative findings.; West Virginia First Memorandum of Understanding</t>
  </si>
  <si>
    <t>Rather than creating a traditional Fund, West Virginia entered into a memorandum of understanding that mandates the creation of a private 501(c)(3) foundation which will manage and distribute the majority of funds received as a part of the opioid litigation settlement (with almost all of the remainder distributed directly to local governments). The memorandum of understanding governs approved uses, and there is a governing board which fulfills the function that councils provide in more traditional fund cases. For the purposes of coding, this foundation with governing board structure has been treated as analogous to the more traditional governmental council.</t>
  </si>
  <si>
    <t>W. Va. Code § 5-31-1. Legislative findings.; West Virginia First Memorandum of Understanding; West Virginia First Memorandum of Understanding</t>
  </si>
  <si>
    <t>Statewide SUD needs assessment , Infrastructure required for evidence-based SUD programming , Evidence-based SUD programming , Evidence-informed SUD pilot programs , Evaluation of SUD programming  ,  SUD data interfaces for SUD-related health outcomes , SUD data interfaces for programming and related spending data, List of specific SUD activities that could qualify for funding   , Research for opioid abatement</t>
  </si>
  <si>
    <t>West Virginia First Memorandum of Understanding; West Virginia First Memorandum of Understanding</t>
  </si>
  <si>
    <t>West Virginia First Memorandum of Understanding</t>
  </si>
  <si>
    <t>West Virginia First Memorandum of Understanding; West Virginia First Memorandum of Understanding; West Virginia First Memorandum of Understanding</t>
  </si>
  <si>
    <t>W. Va. Code § 5-31-3. West Virginia First Foundation.; West Virginia First Memorandum of Understanding</t>
  </si>
  <si>
    <t>W. Va. Code § 5-31-4. West Virginia First Foundation Board composition; executive director.; West Virginia First Memorandum of Understanding</t>
  </si>
  <si>
    <t>W. Va. Code § 5-31-4. West Virginia First Foundation Board composition; executive director.; W. Va. Code § 5-31-4. West Virginia First Foundation Board composition; executive director.</t>
  </si>
  <si>
    <t>In addition to the 11 governing board members who are appointed by the Governor or local governments, the Attorney General shall appoint the nonvoting executive director.</t>
  </si>
  <si>
    <t>W. Va. Code § 5-31-4. West Virginia First Foundation Board composition; executive director.</t>
  </si>
  <si>
    <t xml:space="preserve">Persons who have experience in providing SUD services , Persons who have expertise in public health policy , Persons who have expertise in medicine , Persons who have expertise in mental health services , Representatives of law enforcement, Membership shall represent geographic regions of the state </t>
  </si>
  <si>
    <t>W. Va. Code § 5-31-5. Audits and annual reports.</t>
  </si>
  <si>
    <t>W. Va. Code § 5-31-1. Legislative findings.; W. Va. Code § 5-31-1. Legislative findings.</t>
  </si>
  <si>
    <t>Wisconsin</t>
  </si>
  <si>
    <t>Wis. Stat. § 165.12. Opioid settlement</t>
  </si>
  <si>
    <t>Wis. Stat. § 165.12. Opioid settlement; Wis. Stat. § 165.12. Opioid settlement</t>
  </si>
  <si>
    <t>The department of health services allocates funds to the state. The joint committee on finance allocates funds to local entities. (Wis. Stat. § 165.12. Opioid settlement)</t>
  </si>
  <si>
    <t>Wyoming</t>
  </si>
  <si>
    <t>Wyoming MOU: https://www.cityoflaramie.org/AgendaCenter/ViewFile/Item/11567?fileID=15430</t>
  </si>
  <si>
    <t>Jurisdictions</t>
  </si>
  <si>
    <t xml:space="preserve">opioidsett_fundsource _Proceeds of opioid litigation </t>
  </si>
  <si>
    <t xml:space="preserve">opioidsett_fundsource _Monies appropriated by the legislature </t>
  </si>
  <si>
    <t xml:space="preserve">opioidsett_fundsource _Gifts and donations received on behalf of the fund </t>
  </si>
  <si>
    <t xml:space="preserve">opioidsett_fundsource _Interest on monies in the fund </t>
  </si>
  <si>
    <t xml:space="preserve">opioidsett_expenditures _Statewide SUD needs assessment </t>
  </si>
  <si>
    <t xml:space="preserve">opioidsett_expenditures _Infrastructure required for evidence-based SUD programming </t>
  </si>
  <si>
    <t xml:space="preserve">opioidsett_expenditures _Evidence-based SUD programming </t>
  </si>
  <si>
    <t xml:space="preserve">opioidsett_expenditures _Evidence-informed SUD pilot programs </t>
  </si>
  <si>
    <t xml:space="preserve">opioidsett_expenditures _Evaluation of SUD programming  </t>
  </si>
  <si>
    <t xml:space="preserve">opioidsett_expenditures _ SUD data interfaces for SUD-related health outcomes </t>
  </si>
  <si>
    <t>opioidsett_expenditures _SUD data interfaces for programming and related spending data</t>
  </si>
  <si>
    <t xml:space="preserve">opioidsett_expenditures _List of specific SUD activities that could qualify for funding   </t>
  </si>
  <si>
    <t>opioidsett_expenditures _General costs related to opioid use disorder prevention, treatment, and harm reduction options</t>
  </si>
  <si>
    <t>opioidsett_expenditures _Research for opioid abatement</t>
  </si>
  <si>
    <t xml:space="preserve">opioidsett_expenditures _Spending restrictions not specified </t>
  </si>
  <si>
    <t>opioidsett_entities _Governmental entities</t>
  </si>
  <si>
    <t xml:space="preserve">opioidsett_entities _Not-for-profit non-governmental entities </t>
  </si>
  <si>
    <t xml:space="preserve">opioidsett_entities _Entities not specified </t>
  </si>
  <si>
    <t xml:space="preserve">opioidsett_distribution _Treasurer upon approval of the Council </t>
  </si>
  <si>
    <t xml:space="preserve">opioidsett_distribution _Treasurer </t>
  </si>
  <si>
    <t xml:space="preserve">opioidsett_distribution _Council </t>
  </si>
  <si>
    <t xml:space="preserve">opioidsett_distribution _Attorney General </t>
  </si>
  <si>
    <t>opioidsett_distribution _Executive agency</t>
  </si>
  <si>
    <t>opioidsett_distribution _Legislature</t>
  </si>
  <si>
    <t xml:space="preserve">opioidsett_distribution _Entity is not specified  </t>
  </si>
  <si>
    <t>opioidsett_authority_detail _Attorney general </t>
  </si>
  <si>
    <t xml:space="preserve">opioidsett_authority_detail _Legislature  </t>
  </si>
  <si>
    <t>opioidsett_authority_detail _Executive agency</t>
  </si>
  <si>
    <t>opioidsett_authority_detail _Treasurer</t>
  </si>
  <si>
    <t>opioidsett_authority_detail _Mayor</t>
  </si>
  <si>
    <t xml:space="preserve">opioidsett_councilpower_Establish policies and procedures for administration of the Council </t>
  </si>
  <si>
    <t xml:space="preserve">opioidsett_councilpower_Recommend policies and procedures for administration of the Council </t>
  </si>
  <si>
    <t>opioidsett_councilpower_Establish policies and procedures for the application, awarding, and distribution of monies from the Fund</t>
  </si>
  <si>
    <t xml:space="preserve">opioidsett_councilpower_Recommend policies and procedures for the application, awarding, and distribution of monies from the Fund </t>
  </si>
  <si>
    <t xml:space="preserve">opioidsett_councilpower_Establish goals, objectives, and performance indicators for state SUD programming </t>
  </si>
  <si>
    <t xml:space="preserve">opioidsett_councilpower_Recommend goals, objectives, and performance indicators for state SUD programming </t>
  </si>
  <si>
    <t xml:space="preserve">opioidsett_councilpower_Approve award of monies from the Fund </t>
  </si>
  <si>
    <t xml:space="preserve">opioidsett_councilpower_Recommend award of monies from the Fund </t>
  </si>
  <si>
    <t xml:space="preserve">opioidsett_councilpower_Suspend awards that are out of compliance with established Fund rules </t>
  </si>
  <si>
    <t xml:space="preserve">opioidsett_councilpower_Recommend suspending awards that are out of compliance with established Fund rules </t>
  </si>
  <si>
    <t xml:space="preserve">opioidsett_councilpower_Require Fund allocations account for SUD prevalence data and other geographic considerations </t>
  </si>
  <si>
    <t xml:space="preserve">opioidsett_councilpower_Recommend Fund allocations account for SUD prevalence data and other geographic considerations </t>
  </si>
  <si>
    <t>opioidsett_appoint _Legislature</t>
  </si>
  <si>
    <t xml:space="preserve">opioidsett_appoint _Appointed through application process    </t>
  </si>
  <si>
    <t>opioidsett_appoint _Attorney General</t>
  </si>
  <si>
    <t>opioidsett_appoint _Governor</t>
  </si>
  <si>
    <t>opioidsett_appoint _Executive agency</t>
  </si>
  <si>
    <t>opioidsett_appoint _Law enforcement office</t>
  </si>
  <si>
    <t xml:space="preserve">opioidsett_appoint _Association of Counties    </t>
  </si>
  <si>
    <t>opioidsett_appoint _Mayor</t>
  </si>
  <si>
    <t xml:space="preserve">opioidsett_appoint _Appointment authority not specified </t>
  </si>
  <si>
    <t xml:space="preserve">opioidsett_membership _Persons who have experience in providing SUD services </t>
  </si>
  <si>
    <t xml:space="preserve">opioidsett_membership _Persons who have expertise in public health policy </t>
  </si>
  <si>
    <t xml:space="preserve">opioidsett_membership _Persons who have expertise in medicine </t>
  </si>
  <si>
    <t xml:space="preserve">opioidsett_membership _Persons who have expertise in mental health services </t>
  </si>
  <si>
    <t xml:space="preserve">opioidsett_membership _Persons who have expertise in public budgeting </t>
  </si>
  <si>
    <t>opioidsett_membership _Representatives of law enforcement</t>
  </si>
  <si>
    <t xml:space="preserve">opioidsett_membership _Individuals with lived experience with SUD recovery </t>
  </si>
  <si>
    <t xml:space="preserve">opioidsett_membership _Family members of persons with  SUD </t>
  </si>
  <si>
    <t xml:space="preserve">opioidsett_membership _Representatives of communities that have been disproportionately impacted by SUD and disparities in access to care </t>
  </si>
  <si>
    <t xml:space="preserve">opioidsett_membership _Membership shall represent geographic regions of the state </t>
  </si>
  <si>
    <t>opioidsett_membership _Membership shall reflect the racial and ethnic diversity of the state</t>
  </si>
  <si>
    <t>opioidsett_membership _Membership shall reflect the socioeconomic diversity of the state</t>
  </si>
  <si>
    <t>opioidsett_membership _Plaintiff municipalities to opioid litigation</t>
  </si>
  <si>
    <t>opioidsett_membership _Representative from Native American tribal populations</t>
  </si>
  <si>
    <t>opioidsett_membership _Council membership composition not specified</t>
  </si>
  <si>
    <t>opioidsett_meetaccom _Must be publicly held</t>
  </si>
  <si>
    <t xml:space="preserve">opioidsett_meetaccom _Must offer virtual attendance for members </t>
  </si>
  <si>
    <t xml:space="preserve">opioidsett_meetaccom _Must be reasonably designed to facilitate  attendance by state residents  </t>
  </si>
  <si>
    <t xml:space="preserve">opioidsett_meetaccom _Must be consistent with the ADA </t>
  </si>
  <si>
    <t xml:space="preserve">opioidsett_meetaccom _Must have publicly available website with related information </t>
  </si>
  <si>
    <t xml:space="preserve">opioidsett_meetaccom _Meeting requirements not specified </t>
  </si>
  <si>
    <t>comp_council2_Per diem salary</t>
  </si>
  <si>
    <t>comp_council2_Expense reimbursement</t>
  </si>
  <si>
    <t xml:space="preserve">opioidsett_courtexcept_If a controlling court order permits expenditures not authorized by statute, the statute shall control </t>
  </si>
  <si>
    <t xml:space="preserve">opioidsett_courtexcept_If statute permits expenditures not authorized by the terms of a controlling court order, the court order shall control </t>
  </si>
  <si>
    <t xml:space="preserve">opioidsett_courtexcept_If a controlling court order allocates litigation proceeds by geographic region, the allocating body shall abide by the court order allocations </t>
  </si>
  <si>
    <t xml:space="preserve">opioidsett_courtexcept_Exceptions not specified    </t>
  </si>
  <si>
    <t>opioidsett_reportingdet _Accounting of funds</t>
  </si>
  <si>
    <t>opioidsett_reportingdet _Accounting of grants awarded</t>
  </si>
  <si>
    <t>opioidsett_reportingdet _Performance indicators</t>
  </si>
  <si>
    <t xml:space="preserve">opioidsett_reportingdet _Recipient use of funds  </t>
  </si>
  <si>
    <t>opioidsett_reportingdet _Statewide evidence-based needs assessment</t>
  </si>
  <si>
    <t>opioidsett_reportingdet _Information Not Specified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</si>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</sst>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89"/>
  <sheetViews>
    <sheetView tabSelected="1" topLeftCell="BB1" workbookViewId="0">
      <selection activeCell="D1" sqref="D1"/>
    </sheetView>
  </sheetViews>
  <sheetFormatPr defaultColWidth="13.1796875" defaultRowHeight="14.5" x14ac:dyDescent="0.35"/>
  <cols>
    <col min="1" max="1" width="17.08984375" customWidth="1"/>
  </cols>
  <sheetData>
    <row r="1" spans="1:107" ht="203" x14ac:dyDescent="0.35">
      <c r="A1" s="2" t="s">
        <v>522</v>
      </c>
      <c r="B1" s="2" t="s">
        <v>0</v>
      </c>
      <c r="C1" s="2" t="s">
        <v>1</v>
      </c>
      <c r="D1" s="2" t="s">
        <v>2</v>
      </c>
      <c r="E1" s="2" t="s">
        <v>5</v>
      </c>
      <c r="F1" s="2" t="s">
        <v>8</v>
      </c>
      <c r="G1" s="2" t="s">
        <v>523</v>
      </c>
      <c r="H1" s="2" t="s">
        <v>524</v>
      </c>
      <c r="I1" s="2" t="s">
        <v>525</v>
      </c>
      <c r="J1" s="2" t="s">
        <v>526</v>
      </c>
      <c r="K1" s="2" t="s">
        <v>14</v>
      </c>
      <c r="L1" s="2" t="s">
        <v>527</v>
      </c>
      <c r="M1" s="2" t="s">
        <v>528</v>
      </c>
      <c r="N1" s="2" t="s">
        <v>529</v>
      </c>
      <c r="O1" s="2" t="s">
        <v>530</v>
      </c>
      <c r="P1" s="2" t="s">
        <v>531</v>
      </c>
      <c r="Q1" s="2" t="s">
        <v>532</v>
      </c>
      <c r="R1" s="2" t="s">
        <v>533</v>
      </c>
      <c r="S1" s="2" t="s">
        <v>534</v>
      </c>
      <c r="T1" s="2" t="s">
        <v>535</v>
      </c>
      <c r="U1" s="2" t="s">
        <v>536</v>
      </c>
      <c r="V1" s="2" t="s">
        <v>537</v>
      </c>
      <c r="W1" s="2" t="s">
        <v>20</v>
      </c>
      <c r="X1" s="2" t="s">
        <v>23</v>
      </c>
      <c r="Y1" s="2" t="s">
        <v>26</v>
      </c>
      <c r="Z1" s="2" t="s">
        <v>29</v>
      </c>
      <c r="AA1" s="2" t="s">
        <v>32</v>
      </c>
      <c r="AB1" s="2" t="s">
        <v>538</v>
      </c>
      <c r="AC1" s="2" t="s">
        <v>539</v>
      </c>
      <c r="AD1" s="2" t="s">
        <v>540</v>
      </c>
      <c r="AE1" s="2" t="s">
        <v>38</v>
      </c>
      <c r="AF1" s="2" t="s">
        <v>541</v>
      </c>
      <c r="AG1" s="2" t="s">
        <v>542</v>
      </c>
      <c r="AH1" s="2" t="s">
        <v>543</v>
      </c>
      <c r="AI1" s="2" t="s">
        <v>544</v>
      </c>
      <c r="AJ1" s="2" t="s">
        <v>545</v>
      </c>
      <c r="AK1" s="2" t="s">
        <v>546</v>
      </c>
      <c r="AL1" s="2" t="s">
        <v>547</v>
      </c>
      <c r="AM1" s="2" t="s">
        <v>44</v>
      </c>
      <c r="AN1" s="2" t="s">
        <v>47</v>
      </c>
      <c r="AO1" s="2" t="s">
        <v>548</v>
      </c>
      <c r="AP1" s="2" t="s">
        <v>549</v>
      </c>
      <c r="AQ1" s="2" t="s">
        <v>550</v>
      </c>
      <c r="AR1" s="2" t="s">
        <v>551</v>
      </c>
      <c r="AS1" s="2" t="s">
        <v>552</v>
      </c>
      <c r="AT1" s="2" t="s">
        <v>553</v>
      </c>
      <c r="AU1" s="2" t="s">
        <v>554</v>
      </c>
      <c r="AV1" s="2" t="s">
        <v>555</v>
      </c>
      <c r="AW1" s="2" t="s">
        <v>556</v>
      </c>
      <c r="AX1" s="2" t="s">
        <v>557</v>
      </c>
      <c r="AY1" s="2" t="s">
        <v>558</v>
      </c>
      <c r="AZ1" s="2" t="s">
        <v>559</v>
      </c>
      <c r="BA1" s="2" t="s">
        <v>560</v>
      </c>
      <c r="BB1" s="2" t="s">
        <v>561</v>
      </c>
      <c r="BC1" s="2" t="s">
        <v>562</v>
      </c>
      <c r="BD1" s="2" t="s">
        <v>563</v>
      </c>
      <c r="BE1" s="2" t="s">
        <v>564</v>
      </c>
      <c r="BF1" s="2" t="s">
        <v>56</v>
      </c>
      <c r="BG1" s="2" t="s">
        <v>565</v>
      </c>
      <c r="BH1" s="2" t="s">
        <v>566</v>
      </c>
      <c r="BI1" s="2" t="s">
        <v>567</v>
      </c>
      <c r="BJ1" s="2" t="s">
        <v>568</v>
      </c>
      <c r="BK1" s="2" t="s">
        <v>569</v>
      </c>
      <c r="BL1" s="2" t="s">
        <v>570</v>
      </c>
      <c r="BM1" s="2" t="s">
        <v>571</v>
      </c>
      <c r="BN1" s="2" t="s">
        <v>572</v>
      </c>
      <c r="BO1" s="2" t="s">
        <v>573</v>
      </c>
      <c r="BP1" s="2" t="s">
        <v>62</v>
      </c>
      <c r="BQ1" s="2" t="s">
        <v>574</v>
      </c>
      <c r="BR1" s="2" t="s">
        <v>575</v>
      </c>
      <c r="BS1" s="2" t="s">
        <v>576</v>
      </c>
      <c r="BT1" s="2" t="s">
        <v>577</v>
      </c>
      <c r="BU1" s="2" t="s">
        <v>578</v>
      </c>
      <c r="BV1" s="2" t="s">
        <v>579</v>
      </c>
      <c r="BW1" s="2" t="s">
        <v>580</v>
      </c>
      <c r="BX1" s="2" t="s">
        <v>581</v>
      </c>
      <c r="BY1" s="2" t="s">
        <v>582</v>
      </c>
      <c r="BZ1" s="2" t="s">
        <v>583</v>
      </c>
      <c r="CA1" s="2" t="s">
        <v>584</v>
      </c>
      <c r="CB1" s="2" t="s">
        <v>585</v>
      </c>
      <c r="CC1" s="2" t="s">
        <v>586</v>
      </c>
      <c r="CD1" s="2" t="s">
        <v>587</v>
      </c>
      <c r="CE1" s="2" t="s">
        <v>588</v>
      </c>
      <c r="CF1" s="2" t="s">
        <v>68</v>
      </c>
      <c r="CG1" s="2" t="s">
        <v>589</v>
      </c>
      <c r="CH1" s="2" t="s">
        <v>590</v>
      </c>
      <c r="CI1" s="2" t="s">
        <v>591</v>
      </c>
      <c r="CJ1" s="2" t="s">
        <v>592</v>
      </c>
      <c r="CK1" s="2" t="s">
        <v>593</v>
      </c>
      <c r="CL1" s="2" t="s">
        <v>594</v>
      </c>
      <c r="CM1" s="2" t="s">
        <v>74</v>
      </c>
      <c r="CN1" s="2" t="s">
        <v>595</v>
      </c>
      <c r="CO1" s="2" t="s">
        <v>596</v>
      </c>
      <c r="CP1" s="2" t="s">
        <v>597</v>
      </c>
      <c r="CQ1" s="2" t="s">
        <v>598</v>
      </c>
      <c r="CR1" s="2" t="s">
        <v>599</v>
      </c>
      <c r="CS1" s="2" t="s">
        <v>600</v>
      </c>
      <c r="CT1" s="2" t="s">
        <v>83</v>
      </c>
      <c r="CU1" s="2" t="s">
        <v>86</v>
      </c>
      <c r="CV1" s="2" t="s">
        <v>601</v>
      </c>
      <c r="CW1" s="2" t="s">
        <v>602</v>
      </c>
      <c r="CX1" s="2" t="s">
        <v>603</v>
      </c>
      <c r="CY1" s="2" t="s">
        <v>604</v>
      </c>
      <c r="CZ1" s="2" t="s">
        <v>605</v>
      </c>
      <c r="DA1" s="2" t="s">
        <v>606</v>
      </c>
      <c r="DB1" s="2" t="s">
        <v>92</v>
      </c>
      <c r="DC1" s="2" t="s">
        <v>95</v>
      </c>
    </row>
    <row r="2" spans="1:107" x14ac:dyDescent="0.35">
      <c r="A2" t="s">
        <v>98</v>
      </c>
      <c r="B2" s="1">
        <v>44774</v>
      </c>
      <c r="C2" s="1">
        <v>45261</v>
      </c>
      <c r="D2">
        <v>0</v>
      </c>
      <c r="E2" t="s">
        <v>607</v>
      </c>
      <c r="F2" t="s">
        <v>607</v>
      </c>
      <c r="G2" t="s">
        <v>607</v>
      </c>
      <c r="H2" t="s">
        <v>607</v>
      </c>
      <c r="I2" t="s">
        <v>607</v>
      </c>
      <c r="J2" t="s">
        <v>607</v>
      </c>
      <c r="K2" t="s">
        <v>607</v>
      </c>
      <c r="L2" t="s">
        <v>607</v>
      </c>
      <c r="M2" t="s">
        <v>607</v>
      </c>
      <c r="N2" t="s">
        <v>607</v>
      </c>
      <c r="O2" t="s">
        <v>607</v>
      </c>
      <c r="P2" t="s">
        <v>607</v>
      </c>
      <c r="Q2" t="s">
        <v>607</v>
      </c>
      <c r="R2" t="s">
        <v>607</v>
      </c>
      <c r="S2" t="s">
        <v>607</v>
      </c>
      <c r="T2" t="s">
        <v>607</v>
      </c>
      <c r="U2" t="s">
        <v>607</v>
      </c>
      <c r="V2" t="s">
        <v>607</v>
      </c>
      <c r="W2" t="s">
        <v>607</v>
      </c>
      <c r="X2" t="s">
        <v>607</v>
      </c>
      <c r="Y2" t="s">
        <v>607</v>
      </c>
      <c r="Z2" t="s">
        <v>607</v>
      </c>
      <c r="AA2" t="s">
        <v>607</v>
      </c>
      <c r="AB2" t="s">
        <v>607</v>
      </c>
      <c r="AC2" t="s">
        <v>607</v>
      </c>
      <c r="AD2" t="s">
        <v>607</v>
      </c>
      <c r="AE2" t="s">
        <v>607</v>
      </c>
      <c r="AF2" t="s">
        <v>607</v>
      </c>
      <c r="AG2" t="s">
        <v>607</v>
      </c>
      <c r="AH2" t="s">
        <v>607</v>
      </c>
      <c r="AI2" t="s">
        <v>607</v>
      </c>
      <c r="AJ2" t="s">
        <v>607</v>
      </c>
      <c r="AK2" t="s">
        <v>607</v>
      </c>
      <c r="AL2" t="s">
        <v>607</v>
      </c>
      <c r="AM2" t="s">
        <v>607</v>
      </c>
      <c r="AN2" t="s">
        <v>607</v>
      </c>
      <c r="AO2" t="s">
        <v>607</v>
      </c>
      <c r="AP2" t="s">
        <v>607</v>
      </c>
      <c r="AQ2" t="s">
        <v>607</v>
      </c>
      <c r="AR2" t="s">
        <v>607</v>
      </c>
      <c r="AS2" t="s">
        <v>607</v>
      </c>
      <c r="AT2" t="s">
        <v>607</v>
      </c>
      <c r="AU2" t="s">
        <v>607</v>
      </c>
      <c r="AV2" t="s">
        <v>607</v>
      </c>
      <c r="AW2" t="s">
        <v>607</v>
      </c>
      <c r="AX2" t="s">
        <v>607</v>
      </c>
      <c r="AY2" t="s">
        <v>607</v>
      </c>
      <c r="AZ2" t="s">
        <v>607</v>
      </c>
      <c r="BA2" t="s">
        <v>607</v>
      </c>
      <c r="BB2" t="s">
        <v>607</v>
      </c>
      <c r="BC2" t="s">
        <v>607</v>
      </c>
      <c r="BD2" t="s">
        <v>607</v>
      </c>
      <c r="BE2" t="s">
        <v>607</v>
      </c>
      <c r="BF2" t="s">
        <v>607</v>
      </c>
      <c r="BG2" t="s">
        <v>607</v>
      </c>
      <c r="BH2" t="s">
        <v>607</v>
      </c>
      <c r="BI2" t="s">
        <v>607</v>
      </c>
      <c r="BJ2" t="s">
        <v>607</v>
      </c>
      <c r="BK2" t="s">
        <v>607</v>
      </c>
      <c r="BL2" t="s">
        <v>607</v>
      </c>
      <c r="BM2" t="s">
        <v>607</v>
      </c>
      <c r="BN2" t="s">
        <v>607</v>
      </c>
      <c r="BO2" t="s">
        <v>607</v>
      </c>
      <c r="BP2" t="s">
        <v>607</v>
      </c>
      <c r="BQ2" t="s">
        <v>607</v>
      </c>
      <c r="BR2" t="s">
        <v>607</v>
      </c>
      <c r="BS2" t="s">
        <v>607</v>
      </c>
      <c r="BT2" t="s">
        <v>607</v>
      </c>
      <c r="BU2" t="s">
        <v>607</v>
      </c>
      <c r="BV2" t="s">
        <v>607</v>
      </c>
      <c r="BW2" t="s">
        <v>607</v>
      </c>
      <c r="BX2" t="s">
        <v>607</v>
      </c>
      <c r="BY2" t="s">
        <v>607</v>
      </c>
      <c r="BZ2" t="s">
        <v>607</v>
      </c>
      <c r="CA2" t="s">
        <v>607</v>
      </c>
      <c r="CB2" t="s">
        <v>607</v>
      </c>
      <c r="CC2" t="s">
        <v>607</v>
      </c>
      <c r="CD2" t="s">
        <v>607</v>
      </c>
      <c r="CE2" t="s">
        <v>607</v>
      </c>
      <c r="CF2" t="s">
        <v>607</v>
      </c>
      <c r="CG2" t="s">
        <v>607</v>
      </c>
      <c r="CH2" t="s">
        <v>607</v>
      </c>
      <c r="CI2" t="s">
        <v>607</v>
      </c>
      <c r="CJ2" t="s">
        <v>607</v>
      </c>
      <c r="CK2" t="s">
        <v>607</v>
      </c>
      <c r="CL2" t="s">
        <v>607</v>
      </c>
      <c r="CM2" t="s">
        <v>607</v>
      </c>
      <c r="CN2" t="s">
        <v>607</v>
      </c>
      <c r="CO2" t="s">
        <v>607</v>
      </c>
      <c r="CP2" t="s">
        <v>607</v>
      </c>
      <c r="CQ2" t="s">
        <v>607</v>
      </c>
      <c r="CR2" t="s">
        <v>607</v>
      </c>
      <c r="CS2" t="s">
        <v>607</v>
      </c>
      <c r="CT2" t="s">
        <v>607</v>
      </c>
      <c r="CU2" t="s">
        <v>607</v>
      </c>
      <c r="CV2" t="s">
        <v>607</v>
      </c>
      <c r="CW2" t="s">
        <v>607</v>
      </c>
      <c r="CX2" t="s">
        <v>607</v>
      </c>
      <c r="CY2" t="s">
        <v>607</v>
      </c>
      <c r="CZ2" t="s">
        <v>607</v>
      </c>
      <c r="DA2" t="s">
        <v>607</v>
      </c>
      <c r="DB2" t="s">
        <v>607</v>
      </c>
      <c r="DC2" t="s">
        <v>607</v>
      </c>
    </row>
    <row r="3" spans="1:107" x14ac:dyDescent="0.35">
      <c r="A3" t="s">
        <v>99</v>
      </c>
      <c r="B3" s="1">
        <v>44774</v>
      </c>
      <c r="C3" s="1">
        <v>45261</v>
      </c>
      <c r="D3">
        <v>0</v>
      </c>
      <c r="E3" t="s">
        <v>607</v>
      </c>
      <c r="F3" t="s">
        <v>607</v>
      </c>
      <c r="G3" t="s">
        <v>607</v>
      </c>
      <c r="H3" t="s">
        <v>607</v>
      </c>
      <c r="I3" t="s">
        <v>607</v>
      </c>
      <c r="J3" t="s">
        <v>607</v>
      </c>
      <c r="K3" t="s">
        <v>607</v>
      </c>
      <c r="L3" t="s">
        <v>607</v>
      </c>
      <c r="M3" t="s">
        <v>607</v>
      </c>
      <c r="N3" t="s">
        <v>607</v>
      </c>
      <c r="O3" t="s">
        <v>607</v>
      </c>
      <c r="P3" t="s">
        <v>607</v>
      </c>
      <c r="Q3" t="s">
        <v>607</v>
      </c>
      <c r="R3" t="s">
        <v>607</v>
      </c>
      <c r="S3" t="s">
        <v>607</v>
      </c>
      <c r="T3" t="s">
        <v>607</v>
      </c>
      <c r="U3" t="s">
        <v>607</v>
      </c>
      <c r="V3" t="s">
        <v>607</v>
      </c>
      <c r="W3" t="s">
        <v>607</v>
      </c>
      <c r="X3" t="s">
        <v>607</v>
      </c>
      <c r="Y3" t="s">
        <v>607</v>
      </c>
      <c r="Z3" t="s">
        <v>607</v>
      </c>
      <c r="AA3" t="s">
        <v>607</v>
      </c>
      <c r="AB3" t="s">
        <v>607</v>
      </c>
      <c r="AC3" t="s">
        <v>607</v>
      </c>
      <c r="AD3" t="s">
        <v>607</v>
      </c>
      <c r="AE3" t="s">
        <v>607</v>
      </c>
      <c r="AF3" t="s">
        <v>607</v>
      </c>
      <c r="AG3" t="s">
        <v>607</v>
      </c>
      <c r="AH3" t="s">
        <v>607</v>
      </c>
      <c r="AI3" t="s">
        <v>607</v>
      </c>
      <c r="AJ3" t="s">
        <v>607</v>
      </c>
      <c r="AK3" t="s">
        <v>607</v>
      </c>
      <c r="AL3" t="s">
        <v>607</v>
      </c>
      <c r="AM3" t="s">
        <v>607</v>
      </c>
      <c r="AN3" t="s">
        <v>607</v>
      </c>
      <c r="AO3" t="s">
        <v>607</v>
      </c>
      <c r="AP3" t="s">
        <v>607</v>
      </c>
      <c r="AQ3" t="s">
        <v>607</v>
      </c>
      <c r="AR3" t="s">
        <v>607</v>
      </c>
      <c r="AS3" t="s">
        <v>607</v>
      </c>
      <c r="AT3" t="s">
        <v>607</v>
      </c>
      <c r="AU3" t="s">
        <v>607</v>
      </c>
      <c r="AV3" t="s">
        <v>607</v>
      </c>
      <c r="AW3" t="s">
        <v>607</v>
      </c>
      <c r="AX3" t="s">
        <v>607</v>
      </c>
      <c r="AY3" t="s">
        <v>607</v>
      </c>
      <c r="AZ3" t="s">
        <v>607</v>
      </c>
      <c r="BA3" t="s">
        <v>607</v>
      </c>
      <c r="BB3" t="s">
        <v>607</v>
      </c>
      <c r="BC3" t="s">
        <v>607</v>
      </c>
      <c r="BD3" t="s">
        <v>607</v>
      </c>
      <c r="BE3" t="s">
        <v>607</v>
      </c>
      <c r="BF3" t="s">
        <v>607</v>
      </c>
      <c r="BG3" t="s">
        <v>607</v>
      </c>
      <c r="BH3" t="s">
        <v>607</v>
      </c>
      <c r="BI3" t="s">
        <v>607</v>
      </c>
      <c r="BJ3" t="s">
        <v>607</v>
      </c>
      <c r="BK3" t="s">
        <v>607</v>
      </c>
      <c r="BL3" t="s">
        <v>607</v>
      </c>
      <c r="BM3" t="s">
        <v>607</v>
      </c>
      <c r="BN3" t="s">
        <v>607</v>
      </c>
      <c r="BO3" t="s">
        <v>607</v>
      </c>
      <c r="BP3" t="s">
        <v>607</v>
      </c>
      <c r="BQ3" t="s">
        <v>607</v>
      </c>
      <c r="BR3" t="s">
        <v>607</v>
      </c>
      <c r="BS3" t="s">
        <v>607</v>
      </c>
      <c r="BT3" t="s">
        <v>607</v>
      </c>
      <c r="BU3" t="s">
        <v>607</v>
      </c>
      <c r="BV3" t="s">
        <v>607</v>
      </c>
      <c r="BW3" t="s">
        <v>607</v>
      </c>
      <c r="BX3" t="s">
        <v>607</v>
      </c>
      <c r="BY3" t="s">
        <v>607</v>
      </c>
      <c r="BZ3" t="s">
        <v>607</v>
      </c>
      <c r="CA3" t="s">
        <v>607</v>
      </c>
      <c r="CB3" t="s">
        <v>607</v>
      </c>
      <c r="CC3" t="s">
        <v>607</v>
      </c>
      <c r="CD3" t="s">
        <v>607</v>
      </c>
      <c r="CE3" t="s">
        <v>607</v>
      </c>
      <c r="CF3" t="s">
        <v>607</v>
      </c>
      <c r="CG3" t="s">
        <v>607</v>
      </c>
      <c r="CH3" t="s">
        <v>607</v>
      </c>
      <c r="CI3" t="s">
        <v>607</v>
      </c>
      <c r="CJ3" t="s">
        <v>607</v>
      </c>
      <c r="CK3" t="s">
        <v>607</v>
      </c>
      <c r="CL3" t="s">
        <v>607</v>
      </c>
      <c r="CM3" t="s">
        <v>607</v>
      </c>
      <c r="CN3" t="s">
        <v>607</v>
      </c>
      <c r="CO3" t="s">
        <v>607</v>
      </c>
      <c r="CP3" t="s">
        <v>607</v>
      </c>
      <c r="CQ3" t="s">
        <v>607</v>
      </c>
      <c r="CR3" t="s">
        <v>607</v>
      </c>
      <c r="CS3" t="s">
        <v>607</v>
      </c>
      <c r="CT3" t="s">
        <v>607</v>
      </c>
      <c r="CU3" t="s">
        <v>607</v>
      </c>
      <c r="CV3" t="s">
        <v>607</v>
      </c>
      <c r="CW3" t="s">
        <v>607</v>
      </c>
      <c r="CX3" t="s">
        <v>607</v>
      </c>
      <c r="CY3" t="s">
        <v>607</v>
      </c>
      <c r="CZ3" t="s">
        <v>607</v>
      </c>
      <c r="DA3" t="s">
        <v>607</v>
      </c>
      <c r="DB3" t="s">
        <v>607</v>
      </c>
      <c r="DC3" t="s">
        <v>607</v>
      </c>
    </row>
    <row r="4" spans="1:107" x14ac:dyDescent="0.35">
      <c r="A4" t="s">
        <v>100</v>
      </c>
      <c r="B4" s="1">
        <v>44774</v>
      </c>
      <c r="C4" s="1">
        <v>45228</v>
      </c>
      <c r="D4">
        <v>0</v>
      </c>
      <c r="E4" t="s">
        <v>607</v>
      </c>
      <c r="F4" t="s">
        <v>607</v>
      </c>
      <c r="G4" t="s">
        <v>607</v>
      </c>
      <c r="H4" t="s">
        <v>607</v>
      </c>
      <c r="I4" t="s">
        <v>607</v>
      </c>
      <c r="J4" t="s">
        <v>607</v>
      </c>
      <c r="K4" t="s">
        <v>607</v>
      </c>
      <c r="L4" t="s">
        <v>607</v>
      </c>
      <c r="M4" t="s">
        <v>607</v>
      </c>
      <c r="N4" t="s">
        <v>607</v>
      </c>
      <c r="O4" t="s">
        <v>607</v>
      </c>
      <c r="P4" t="s">
        <v>607</v>
      </c>
      <c r="Q4" t="s">
        <v>607</v>
      </c>
      <c r="R4" t="s">
        <v>607</v>
      </c>
      <c r="S4" t="s">
        <v>607</v>
      </c>
      <c r="T4" t="s">
        <v>607</v>
      </c>
      <c r="U4" t="s">
        <v>607</v>
      </c>
      <c r="V4" t="s">
        <v>607</v>
      </c>
      <c r="W4" t="s">
        <v>607</v>
      </c>
      <c r="X4" t="s">
        <v>607</v>
      </c>
      <c r="Y4" t="s">
        <v>607</v>
      </c>
      <c r="Z4" t="s">
        <v>607</v>
      </c>
      <c r="AA4" t="s">
        <v>607</v>
      </c>
      <c r="AB4" t="s">
        <v>607</v>
      </c>
      <c r="AC4" t="s">
        <v>607</v>
      </c>
      <c r="AD4" t="s">
        <v>607</v>
      </c>
      <c r="AE4" t="s">
        <v>607</v>
      </c>
      <c r="AF4" t="s">
        <v>607</v>
      </c>
      <c r="AG4" t="s">
        <v>607</v>
      </c>
      <c r="AH4" t="s">
        <v>607</v>
      </c>
      <c r="AI4" t="s">
        <v>607</v>
      </c>
      <c r="AJ4" t="s">
        <v>607</v>
      </c>
      <c r="AK4" t="s">
        <v>607</v>
      </c>
      <c r="AL4" t="s">
        <v>607</v>
      </c>
      <c r="AM4" t="s">
        <v>607</v>
      </c>
      <c r="AN4" t="s">
        <v>607</v>
      </c>
      <c r="AO4" t="s">
        <v>607</v>
      </c>
      <c r="AP4" t="s">
        <v>607</v>
      </c>
      <c r="AQ4" t="s">
        <v>607</v>
      </c>
      <c r="AR4" t="s">
        <v>607</v>
      </c>
      <c r="AS4" t="s">
        <v>607</v>
      </c>
      <c r="AT4" t="s">
        <v>607</v>
      </c>
      <c r="AU4" t="s">
        <v>607</v>
      </c>
      <c r="AV4" t="s">
        <v>607</v>
      </c>
      <c r="AW4" t="s">
        <v>607</v>
      </c>
      <c r="AX4" t="s">
        <v>607</v>
      </c>
      <c r="AY4" t="s">
        <v>607</v>
      </c>
      <c r="AZ4" t="s">
        <v>607</v>
      </c>
      <c r="BA4" t="s">
        <v>607</v>
      </c>
      <c r="BB4" t="s">
        <v>607</v>
      </c>
      <c r="BC4" t="s">
        <v>607</v>
      </c>
      <c r="BD4" t="s">
        <v>607</v>
      </c>
      <c r="BE4" t="s">
        <v>607</v>
      </c>
      <c r="BF4" t="s">
        <v>607</v>
      </c>
      <c r="BG4" t="s">
        <v>607</v>
      </c>
      <c r="BH4" t="s">
        <v>607</v>
      </c>
      <c r="BI4" t="s">
        <v>607</v>
      </c>
      <c r="BJ4" t="s">
        <v>607</v>
      </c>
      <c r="BK4" t="s">
        <v>607</v>
      </c>
      <c r="BL4" t="s">
        <v>607</v>
      </c>
      <c r="BM4" t="s">
        <v>607</v>
      </c>
      <c r="BN4" t="s">
        <v>607</v>
      </c>
      <c r="BO4" t="s">
        <v>607</v>
      </c>
      <c r="BP4" t="s">
        <v>607</v>
      </c>
      <c r="BQ4" t="s">
        <v>607</v>
      </c>
      <c r="BR4" t="s">
        <v>607</v>
      </c>
      <c r="BS4" t="s">
        <v>607</v>
      </c>
      <c r="BT4" t="s">
        <v>607</v>
      </c>
      <c r="BU4" t="s">
        <v>607</v>
      </c>
      <c r="BV4" t="s">
        <v>607</v>
      </c>
      <c r="BW4" t="s">
        <v>607</v>
      </c>
      <c r="BX4" t="s">
        <v>607</v>
      </c>
      <c r="BY4" t="s">
        <v>607</v>
      </c>
      <c r="BZ4" t="s">
        <v>607</v>
      </c>
      <c r="CA4" t="s">
        <v>607</v>
      </c>
      <c r="CB4" t="s">
        <v>607</v>
      </c>
      <c r="CC4" t="s">
        <v>607</v>
      </c>
      <c r="CD4" t="s">
        <v>607</v>
      </c>
      <c r="CE4" t="s">
        <v>607</v>
      </c>
      <c r="CF4" t="s">
        <v>607</v>
      </c>
      <c r="CG4" t="s">
        <v>607</v>
      </c>
      <c r="CH4" t="s">
        <v>607</v>
      </c>
      <c r="CI4" t="s">
        <v>607</v>
      </c>
      <c r="CJ4" t="s">
        <v>607</v>
      </c>
      <c r="CK4" t="s">
        <v>607</v>
      </c>
      <c r="CL4" t="s">
        <v>607</v>
      </c>
      <c r="CM4" t="s">
        <v>607</v>
      </c>
      <c r="CN4" t="s">
        <v>607</v>
      </c>
      <c r="CO4" t="s">
        <v>607</v>
      </c>
      <c r="CP4" t="s">
        <v>607</v>
      </c>
      <c r="CQ4" t="s">
        <v>607</v>
      </c>
      <c r="CR4" t="s">
        <v>607</v>
      </c>
      <c r="CS4" t="s">
        <v>607</v>
      </c>
      <c r="CT4" t="s">
        <v>607</v>
      </c>
      <c r="CU4" t="s">
        <v>607</v>
      </c>
      <c r="CV4" t="s">
        <v>607</v>
      </c>
      <c r="CW4" t="s">
        <v>607</v>
      </c>
      <c r="CX4" t="s">
        <v>607</v>
      </c>
      <c r="CY4" t="s">
        <v>607</v>
      </c>
      <c r="CZ4" t="s">
        <v>607</v>
      </c>
      <c r="DA4" t="s">
        <v>607</v>
      </c>
      <c r="DB4" t="s">
        <v>607</v>
      </c>
      <c r="DC4" t="s">
        <v>607</v>
      </c>
    </row>
    <row r="5" spans="1:107" x14ac:dyDescent="0.35">
      <c r="A5" t="s">
        <v>100</v>
      </c>
      <c r="B5" s="1">
        <v>45229</v>
      </c>
      <c r="C5" s="1">
        <v>45261</v>
      </c>
      <c r="D5">
        <v>1</v>
      </c>
      <c r="E5">
        <v>0</v>
      </c>
      <c r="F5">
        <v>1</v>
      </c>
      <c r="G5">
        <v>1</v>
      </c>
      <c r="H5">
        <v>0</v>
      </c>
      <c r="I5">
        <v>0</v>
      </c>
      <c r="J5">
        <v>0</v>
      </c>
      <c r="K5">
        <v>2</v>
      </c>
      <c r="L5">
        <v>0</v>
      </c>
      <c r="M5">
        <v>0</v>
      </c>
      <c r="N5">
        <v>0</v>
      </c>
      <c r="O5">
        <v>0</v>
      </c>
      <c r="P5">
        <v>0</v>
      </c>
      <c r="Q5">
        <v>0</v>
      </c>
      <c r="R5">
        <v>0</v>
      </c>
      <c r="S5">
        <v>0</v>
      </c>
      <c r="T5">
        <v>0</v>
      </c>
      <c r="U5">
        <v>0</v>
      </c>
      <c r="V5">
        <v>1</v>
      </c>
      <c r="W5">
        <v>0</v>
      </c>
      <c r="X5" t="s">
        <v>607</v>
      </c>
      <c r="Y5">
        <v>0</v>
      </c>
      <c r="Z5" t="s">
        <v>607</v>
      </c>
      <c r="AA5">
        <v>2</v>
      </c>
      <c r="AB5">
        <v>0</v>
      </c>
      <c r="AC5">
        <v>0</v>
      </c>
      <c r="AD5">
        <v>1</v>
      </c>
      <c r="AE5">
        <v>2</v>
      </c>
      <c r="AF5">
        <v>0</v>
      </c>
      <c r="AG5">
        <v>0</v>
      </c>
      <c r="AH5">
        <v>0</v>
      </c>
      <c r="AI5">
        <v>0</v>
      </c>
      <c r="AJ5">
        <v>0</v>
      </c>
      <c r="AK5">
        <v>1</v>
      </c>
      <c r="AL5">
        <v>0</v>
      </c>
      <c r="AM5">
        <v>0</v>
      </c>
      <c r="AN5" t="s">
        <v>607</v>
      </c>
      <c r="AO5" t="s">
        <v>607</v>
      </c>
      <c r="AP5" t="s">
        <v>607</v>
      </c>
      <c r="AQ5" t="s">
        <v>607</v>
      </c>
      <c r="AR5" t="s">
        <v>607</v>
      </c>
      <c r="AS5" t="s">
        <v>607</v>
      </c>
      <c r="AT5" t="s">
        <v>607</v>
      </c>
      <c r="AU5" t="s">
        <v>607</v>
      </c>
      <c r="AV5" t="s">
        <v>607</v>
      </c>
      <c r="AW5" t="s">
        <v>607</v>
      </c>
      <c r="AX5" t="s">
        <v>607</v>
      </c>
      <c r="AY5" t="s">
        <v>607</v>
      </c>
      <c r="AZ5" t="s">
        <v>607</v>
      </c>
      <c r="BA5" t="s">
        <v>607</v>
      </c>
      <c r="BB5" t="s">
        <v>607</v>
      </c>
      <c r="BC5" t="s">
        <v>607</v>
      </c>
      <c r="BD5" t="s">
        <v>607</v>
      </c>
      <c r="BE5" t="s">
        <v>607</v>
      </c>
      <c r="BF5" t="s">
        <v>607</v>
      </c>
      <c r="BG5" t="s">
        <v>607</v>
      </c>
      <c r="BH5" t="s">
        <v>607</v>
      </c>
      <c r="BI5" t="s">
        <v>607</v>
      </c>
      <c r="BJ5" t="s">
        <v>607</v>
      </c>
      <c r="BK5" t="s">
        <v>607</v>
      </c>
      <c r="BL5" t="s">
        <v>607</v>
      </c>
      <c r="BM5" t="s">
        <v>607</v>
      </c>
      <c r="BN5" t="s">
        <v>607</v>
      </c>
      <c r="BO5" t="s">
        <v>607</v>
      </c>
      <c r="BP5" t="s">
        <v>607</v>
      </c>
      <c r="BQ5" t="s">
        <v>607</v>
      </c>
      <c r="BR5" t="s">
        <v>607</v>
      </c>
      <c r="BS5" t="s">
        <v>607</v>
      </c>
      <c r="BT5" t="s">
        <v>607</v>
      </c>
      <c r="BU5" t="s">
        <v>607</v>
      </c>
      <c r="BV5" t="s">
        <v>607</v>
      </c>
      <c r="BW5" t="s">
        <v>607</v>
      </c>
      <c r="BX5" t="s">
        <v>607</v>
      </c>
      <c r="BY5" t="s">
        <v>607</v>
      </c>
      <c r="BZ5" t="s">
        <v>607</v>
      </c>
      <c r="CA5" t="s">
        <v>607</v>
      </c>
      <c r="CB5" t="s">
        <v>607</v>
      </c>
      <c r="CC5" t="s">
        <v>607</v>
      </c>
      <c r="CD5" t="s">
        <v>607</v>
      </c>
      <c r="CE5" t="s">
        <v>607</v>
      </c>
      <c r="CF5" t="s">
        <v>607</v>
      </c>
      <c r="CG5" t="s">
        <v>607</v>
      </c>
      <c r="CH5" t="s">
        <v>607</v>
      </c>
      <c r="CI5" t="s">
        <v>607</v>
      </c>
      <c r="CJ5" t="s">
        <v>607</v>
      </c>
      <c r="CK5" t="s">
        <v>607</v>
      </c>
      <c r="CL5" t="s">
        <v>607</v>
      </c>
      <c r="CM5" t="s">
        <v>607</v>
      </c>
      <c r="CN5" t="s">
        <v>607</v>
      </c>
      <c r="CO5" t="s">
        <v>607</v>
      </c>
      <c r="CP5">
        <v>0</v>
      </c>
      <c r="CQ5">
        <v>0</v>
      </c>
      <c r="CR5">
        <v>0</v>
      </c>
      <c r="CS5">
        <v>1</v>
      </c>
      <c r="CT5">
        <v>1</v>
      </c>
      <c r="CU5">
        <v>1</v>
      </c>
      <c r="CV5">
        <v>1</v>
      </c>
      <c r="CW5">
        <v>1</v>
      </c>
      <c r="CX5">
        <v>0</v>
      </c>
      <c r="CY5">
        <v>0</v>
      </c>
      <c r="CZ5">
        <v>0</v>
      </c>
      <c r="DA5">
        <v>0</v>
      </c>
      <c r="DB5">
        <v>0</v>
      </c>
      <c r="DC5" t="s">
        <v>607</v>
      </c>
    </row>
    <row r="6" spans="1:107" x14ac:dyDescent="0.35">
      <c r="A6" t="s">
        <v>104</v>
      </c>
      <c r="B6" s="1">
        <v>44774</v>
      </c>
      <c r="C6" s="1">
        <v>45261</v>
      </c>
      <c r="D6">
        <v>0</v>
      </c>
      <c r="E6" t="s">
        <v>607</v>
      </c>
      <c r="F6" t="s">
        <v>607</v>
      </c>
      <c r="G6" t="s">
        <v>607</v>
      </c>
      <c r="H6" t="s">
        <v>607</v>
      </c>
      <c r="I6" t="s">
        <v>607</v>
      </c>
      <c r="J6" t="s">
        <v>607</v>
      </c>
      <c r="K6" t="s">
        <v>607</v>
      </c>
      <c r="L6" t="s">
        <v>607</v>
      </c>
      <c r="M6" t="s">
        <v>607</v>
      </c>
      <c r="N6" t="s">
        <v>607</v>
      </c>
      <c r="O6" t="s">
        <v>607</v>
      </c>
      <c r="P6" t="s">
        <v>607</v>
      </c>
      <c r="Q6" t="s">
        <v>607</v>
      </c>
      <c r="R6" t="s">
        <v>607</v>
      </c>
      <c r="S6" t="s">
        <v>607</v>
      </c>
      <c r="T6" t="s">
        <v>607</v>
      </c>
      <c r="U6" t="s">
        <v>607</v>
      </c>
      <c r="V6" t="s">
        <v>607</v>
      </c>
      <c r="W6" t="s">
        <v>607</v>
      </c>
      <c r="X6" t="s">
        <v>607</v>
      </c>
      <c r="Y6" t="s">
        <v>607</v>
      </c>
      <c r="Z6" t="s">
        <v>607</v>
      </c>
      <c r="AA6" t="s">
        <v>607</v>
      </c>
      <c r="AB6" t="s">
        <v>607</v>
      </c>
      <c r="AC6" t="s">
        <v>607</v>
      </c>
      <c r="AD6" t="s">
        <v>607</v>
      </c>
      <c r="AE6" t="s">
        <v>607</v>
      </c>
      <c r="AF6" t="s">
        <v>607</v>
      </c>
      <c r="AG6" t="s">
        <v>607</v>
      </c>
      <c r="AH6" t="s">
        <v>607</v>
      </c>
      <c r="AI6" t="s">
        <v>607</v>
      </c>
      <c r="AJ6" t="s">
        <v>607</v>
      </c>
      <c r="AK6" t="s">
        <v>607</v>
      </c>
      <c r="AL6" t="s">
        <v>607</v>
      </c>
      <c r="AM6" t="s">
        <v>607</v>
      </c>
      <c r="AN6" t="s">
        <v>607</v>
      </c>
      <c r="AO6" t="s">
        <v>607</v>
      </c>
      <c r="AP6" t="s">
        <v>607</v>
      </c>
      <c r="AQ6" t="s">
        <v>607</v>
      </c>
      <c r="AR6" t="s">
        <v>607</v>
      </c>
      <c r="AS6" t="s">
        <v>607</v>
      </c>
      <c r="AT6" t="s">
        <v>607</v>
      </c>
      <c r="AU6" t="s">
        <v>607</v>
      </c>
      <c r="AV6" t="s">
        <v>607</v>
      </c>
      <c r="AW6" t="s">
        <v>607</v>
      </c>
      <c r="AX6" t="s">
        <v>607</v>
      </c>
      <c r="AY6" t="s">
        <v>607</v>
      </c>
      <c r="AZ6" t="s">
        <v>607</v>
      </c>
      <c r="BA6" t="s">
        <v>607</v>
      </c>
      <c r="BB6" t="s">
        <v>607</v>
      </c>
      <c r="BC6" t="s">
        <v>607</v>
      </c>
      <c r="BD6" t="s">
        <v>607</v>
      </c>
      <c r="BE6" t="s">
        <v>607</v>
      </c>
      <c r="BF6" t="s">
        <v>607</v>
      </c>
      <c r="BG6" t="s">
        <v>607</v>
      </c>
      <c r="BH6" t="s">
        <v>607</v>
      </c>
      <c r="BI6" t="s">
        <v>607</v>
      </c>
      <c r="BJ6" t="s">
        <v>607</v>
      </c>
      <c r="BK6" t="s">
        <v>607</v>
      </c>
      <c r="BL6" t="s">
        <v>607</v>
      </c>
      <c r="BM6" t="s">
        <v>607</v>
      </c>
      <c r="BN6" t="s">
        <v>607</v>
      </c>
      <c r="BO6" t="s">
        <v>607</v>
      </c>
      <c r="BP6" t="s">
        <v>607</v>
      </c>
      <c r="BQ6" t="s">
        <v>607</v>
      </c>
      <c r="BR6" t="s">
        <v>607</v>
      </c>
      <c r="BS6" t="s">
        <v>607</v>
      </c>
      <c r="BT6" t="s">
        <v>607</v>
      </c>
      <c r="BU6" t="s">
        <v>607</v>
      </c>
      <c r="BV6" t="s">
        <v>607</v>
      </c>
      <c r="BW6" t="s">
        <v>607</v>
      </c>
      <c r="BX6" t="s">
        <v>607</v>
      </c>
      <c r="BY6" t="s">
        <v>607</v>
      </c>
      <c r="BZ6" t="s">
        <v>607</v>
      </c>
      <c r="CA6" t="s">
        <v>607</v>
      </c>
      <c r="CB6" t="s">
        <v>607</v>
      </c>
      <c r="CC6" t="s">
        <v>607</v>
      </c>
      <c r="CD6" t="s">
        <v>607</v>
      </c>
      <c r="CE6" t="s">
        <v>607</v>
      </c>
      <c r="CF6" t="s">
        <v>607</v>
      </c>
      <c r="CG6" t="s">
        <v>607</v>
      </c>
      <c r="CH6" t="s">
        <v>607</v>
      </c>
      <c r="CI6" t="s">
        <v>607</v>
      </c>
      <c r="CJ6" t="s">
        <v>607</v>
      </c>
      <c r="CK6" t="s">
        <v>607</v>
      </c>
      <c r="CL6" t="s">
        <v>607</v>
      </c>
      <c r="CM6" t="s">
        <v>607</v>
      </c>
      <c r="CN6" t="s">
        <v>607</v>
      </c>
      <c r="CO6" t="s">
        <v>607</v>
      </c>
      <c r="CP6" t="s">
        <v>607</v>
      </c>
      <c r="CQ6" t="s">
        <v>607</v>
      </c>
      <c r="CR6" t="s">
        <v>607</v>
      </c>
      <c r="CS6" t="s">
        <v>607</v>
      </c>
      <c r="CT6" t="s">
        <v>607</v>
      </c>
      <c r="CU6" t="s">
        <v>607</v>
      </c>
      <c r="CV6" t="s">
        <v>607</v>
      </c>
      <c r="CW6" t="s">
        <v>607</v>
      </c>
      <c r="CX6" t="s">
        <v>607</v>
      </c>
      <c r="CY6" t="s">
        <v>607</v>
      </c>
      <c r="CZ6" t="s">
        <v>607</v>
      </c>
      <c r="DA6" t="s">
        <v>607</v>
      </c>
      <c r="DB6" t="s">
        <v>607</v>
      </c>
      <c r="DC6" t="s">
        <v>607</v>
      </c>
    </row>
    <row r="7" spans="1:107" x14ac:dyDescent="0.35">
      <c r="A7" t="s">
        <v>106</v>
      </c>
      <c r="B7" s="1">
        <v>44774</v>
      </c>
      <c r="C7" s="1">
        <v>45116</v>
      </c>
      <c r="D7">
        <v>1</v>
      </c>
      <c r="E7">
        <v>0</v>
      </c>
      <c r="F7">
        <v>1</v>
      </c>
      <c r="G7">
        <v>1</v>
      </c>
      <c r="H7">
        <v>0</v>
      </c>
      <c r="I7">
        <v>0</v>
      </c>
      <c r="J7">
        <v>0</v>
      </c>
      <c r="K7">
        <v>2</v>
      </c>
      <c r="L7">
        <v>0</v>
      </c>
      <c r="M7">
        <v>0</v>
      </c>
      <c r="N7">
        <v>0</v>
      </c>
      <c r="O7">
        <v>0</v>
      </c>
      <c r="P7">
        <v>0</v>
      </c>
      <c r="Q7">
        <v>0</v>
      </c>
      <c r="R7">
        <v>0</v>
      </c>
      <c r="S7">
        <v>0</v>
      </c>
      <c r="T7">
        <v>0</v>
      </c>
      <c r="U7">
        <v>0</v>
      </c>
      <c r="V7">
        <v>1</v>
      </c>
      <c r="W7">
        <v>0</v>
      </c>
      <c r="X7" t="s">
        <v>607</v>
      </c>
      <c r="Y7">
        <v>0</v>
      </c>
      <c r="Z7" t="s">
        <v>607</v>
      </c>
      <c r="AA7">
        <v>2</v>
      </c>
      <c r="AB7">
        <v>0</v>
      </c>
      <c r="AC7">
        <v>0</v>
      </c>
      <c r="AD7">
        <v>1</v>
      </c>
      <c r="AE7">
        <v>2</v>
      </c>
      <c r="AF7">
        <v>0</v>
      </c>
      <c r="AG7">
        <v>0</v>
      </c>
      <c r="AH7">
        <v>0</v>
      </c>
      <c r="AI7">
        <v>0</v>
      </c>
      <c r="AJ7">
        <v>1</v>
      </c>
      <c r="AK7">
        <v>0</v>
      </c>
      <c r="AL7">
        <v>0</v>
      </c>
      <c r="AM7">
        <v>0</v>
      </c>
      <c r="AN7" t="s">
        <v>607</v>
      </c>
      <c r="AO7" t="s">
        <v>607</v>
      </c>
      <c r="AP7" t="s">
        <v>607</v>
      </c>
      <c r="AQ7" t="s">
        <v>607</v>
      </c>
      <c r="AR7" t="s">
        <v>607</v>
      </c>
      <c r="AS7" t="s">
        <v>607</v>
      </c>
      <c r="AT7" t="s">
        <v>607</v>
      </c>
      <c r="AU7" t="s">
        <v>607</v>
      </c>
      <c r="AV7" t="s">
        <v>607</v>
      </c>
      <c r="AW7" t="s">
        <v>607</v>
      </c>
      <c r="AX7" t="s">
        <v>607</v>
      </c>
      <c r="AY7" t="s">
        <v>607</v>
      </c>
      <c r="AZ7" t="s">
        <v>607</v>
      </c>
      <c r="BA7" t="s">
        <v>607</v>
      </c>
      <c r="BB7" t="s">
        <v>607</v>
      </c>
      <c r="BC7" t="s">
        <v>607</v>
      </c>
      <c r="BD7" t="s">
        <v>607</v>
      </c>
      <c r="BE7" t="s">
        <v>607</v>
      </c>
      <c r="BF7" t="s">
        <v>607</v>
      </c>
      <c r="BG7" t="s">
        <v>607</v>
      </c>
      <c r="BH7" t="s">
        <v>607</v>
      </c>
      <c r="BI7" t="s">
        <v>607</v>
      </c>
      <c r="BJ7" t="s">
        <v>607</v>
      </c>
      <c r="BK7" t="s">
        <v>607</v>
      </c>
      <c r="BL7" t="s">
        <v>607</v>
      </c>
      <c r="BM7" t="s">
        <v>607</v>
      </c>
      <c r="BN7" t="s">
        <v>607</v>
      </c>
      <c r="BO7" t="s">
        <v>607</v>
      </c>
      <c r="BP7" t="s">
        <v>607</v>
      </c>
      <c r="BQ7" t="s">
        <v>607</v>
      </c>
      <c r="BR7" t="s">
        <v>607</v>
      </c>
      <c r="BS7" t="s">
        <v>607</v>
      </c>
      <c r="BT7" t="s">
        <v>607</v>
      </c>
      <c r="BU7" t="s">
        <v>607</v>
      </c>
      <c r="BV7" t="s">
        <v>607</v>
      </c>
      <c r="BW7" t="s">
        <v>607</v>
      </c>
      <c r="BX7" t="s">
        <v>607</v>
      </c>
      <c r="BY7" t="s">
        <v>607</v>
      </c>
      <c r="BZ7" t="s">
        <v>607</v>
      </c>
      <c r="CA7" t="s">
        <v>607</v>
      </c>
      <c r="CB7" t="s">
        <v>607</v>
      </c>
      <c r="CC7" t="s">
        <v>607</v>
      </c>
      <c r="CD7" t="s">
        <v>607</v>
      </c>
      <c r="CE7" t="s">
        <v>607</v>
      </c>
      <c r="CF7" t="s">
        <v>607</v>
      </c>
      <c r="CG7" t="s">
        <v>607</v>
      </c>
      <c r="CH7" t="s">
        <v>607</v>
      </c>
      <c r="CI7" t="s">
        <v>607</v>
      </c>
      <c r="CJ7" t="s">
        <v>607</v>
      </c>
      <c r="CK7" t="s">
        <v>607</v>
      </c>
      <c r="CL7" t="s">
        <v>607</v>
      </c>
      <c r="CM7" t="s">
        <v>607</v>
      </c>
      <c r="CN7" t="s">
        <v>607</v>
      </c>
      <c r="CO7" t="s">
        <v>607</v>
      </c>
      <c r="CP7">
        <v>0</v>
      </c>
      <c r="CQ7">
        <v>0</v>
      </c>
      <c r="CR7">
        <v>0</v>
      </c>
      <c r="CS7">
        <v>1</v>
      </c>
      <c r="CT7">
        <v>1</v>
      </c>
      <c r="CU7">
        <v>2</v>
      </c>
      <c r="CV7">
        <v>0</v>
      </c>
      <c r="CW7">
        <v>0</v>
      </c>
      <c r="CX7">
        <v>0</v>
      </c>
      <c r="CY7">
        <v>0</v>
      </c>
      <c r="CZ7">
        <v>0</v>
      </c>
      <c r="DA7">
        <v>1</v>
      </c>
      <c r="DB7">
        <v>0</v>
      </c>
      <c r="DC7" t="s">
        <v>607</v>
      </c>
    </row>
    <row r="8" spans="1:107" x14ac:dyDescent="0.35">
      <c r="A8" t="s">
        <v>106</v>
      </c>
      <c r="B8" s="1">
        <v>45117</v>
      </c>
      <c r="C8" s="1">
        <v>45261</v>
      </c>
      <c r="D8">
        <v>1</v>
      </c>
      <c r="E8">
        <v>0</v>
      </c>
      <c r="F8">
        <v>1</v>
      </c>
      <c r="G8">
        <v>1</v>
      </c>
      <c r="H8">
        <v>0</v>
      </c>
      <c r="I8">
        <v>0</v>
      </c>
      <c r="J8">
        <v>0</v>
      </c>
      <c r="K8">
        <v>2</v>
      </c>
      <c r="L8">
        <v>0</v>
      </c>
      <c r="M8">
        <v>0</v>
      </c>
      <c r="N8">
        <v>0</v>
      </c>
      <c r="O8">
        <v>0</v>
      </c>
      <c r="P8">
        <v>0</v>
      </c>
      <c r="Q8">
        <v>0</v>
      </c>
      <c r="R8">
        <v>0</v>
      </c>
      <c r="S8">
        <v>0</v>
      </c>
      <c r="T8">
        <v>0</v>
      </c>
      <c r="U8">
        <v>0</v>
      </c>
      <c r="V8">
        <v>1</v>
      </c>
      <c r="W8">
        <v>0</v>
      </c>
      <c r="X8" t="s">
        <v>607</v>
      </c>
      <c r="Y8">
        <v>0</v>
      </c>
      <c r="Z8" t="s">
        <v>607</v>
      </c>
      <c r="AA8">
        <v>2</v>
      </c>
      <c r="AB8">
        <v>0</v>
      </c>
      <c r="AC8">
        <v>0</v>
      </c>
      <c r="AD8">
        <v>1</v>
      </c>
      <c r="AE8">
        <v>2</v>
      </c>
      <c r="AF8">
        <v>0</v>
      </c>
      <c r="AG8">
        <v>0</v>
      </c>
      <c r="AH8">
        <v>0</v>
      </c>
      <c r="AI8">
        <v>0</v>
      </c>
      <c r="AJ8">
        <v>1</v>
      </c>
      <c r="AK8">
        <v>0</v>
      </c>
      <c r="AL8">
        <v>0</v>
      </c>
      <c r="AM8">
        <v>0</v>
      </c>
      <c r="AN8" t="s">
        <v>607</v>
      </c>
      <c r="AO8" t="s">
        <v>607</v>
      </c>
      <c r="AP8" t="s">
        <v>607</v>
      </c>
      <c r="AQ8" t="s">
        <v>607</v>
      </c>
      <c r="AR8" t="s">
        <v>607</v>
      </c>
      <c r="AS8" t="s">
        <v>607</v>
      </c>
      <c r="AT8" t="s">
        <v>607</v>
      </c>
      <c r="AU8" t="s">
        <v>607</v>
      </c>
      <c r="AV8" t="s">
        <v>607</v>
      </c>
      <c r="AW8" t="s">
        <v>607</v>
      </c>
      <c r="AX8" t="s">
        <v>607</v>
      </c>
      <c r="AY8" t="s">
        <v>607</v>
      </c>
      <c r="AZ8" t="s">
        <v>607</v>
      </c>
      <c r="BA8" t="s">
        <v>607</v>
      </c>
      <c r="BB8" t="s">
        <v>607</v>
      </c>
      <c r="BC8" t="s">
        <v>607</v>
      </c>
      <c r="BD8" t="s">
        <v>607</v>
      </c>
      <c r="BE8" t="s">
        <v>607</v>
      </c>
      <c r="BF8" t="s">
        <v>607</v>
      </c>
      <c r="BG8" t="s">
        <v>607</v>
      </c>
      <c r="BH8" t="s">
        <v>607</v>
      </c>
      <c r="BI8" t="s">
        <v>607</v>
      </c>
      <c r="BJ8" t="s">
        <v>607</v>
      </c>
      <c r="BK8" t="s">
        <v>607</v>
      </c>
      <c r="BL8" t="s">
        <v>607</v>
      </c>
      <c r="BM8" t="s">
        <v>607</v>
      </c>
      <c r="BN8" t="s">
        <v>607</v>
      </c>
      <c r="BO8" t="s">
        <v>607</v>
      </c>
      <c r="BP8" t="s">
        <v>607</v>
      </c>
      <c r="BQ8" t="s">
        <v>607</v>
      </c>
      <c r="BR8" t="s">
        <v>607</v>
      </c>
      <c r="BS8" t="s">
        <v>607</v>
      </c>
      <c r="BT8" t="s">
        <v>607</v>
      </c>
      <c r="BU8" t="s">
        <v>607</v>
      </c>
      <c r="BV8" t="s">
        <v>607</v>
      </c>
      <c r="BW8" t="s">
        <v>607</v>
      </c>
      <c r="BX8" t="s">
        <v>607</v>
      </c>
      <c r="BY8" t="s">
        <v>607</v>
      </c>
      <c r="BZ8" t="s">
        <v>607</v>
      </c>
      <c r="CA8" t="s">
        <v>607</v>
      </c>
      <c r="CB8" t="s">
        <v>607</v>
      </c>
      <c r="CC8" t="s">
        <v>607</v>
      </c>
      <c r="CD8" t="s">
        <v>607</v>
      </c>
      <c r="CE8" t="s">
        <v>607</v>
      </c>
      <c r="CF8" t="s">
        <v>607</v>
      </c>
      <c r="CG8" t="s">
        <v>607</v>
      </c>
      <c r="CH8" t="s">
        <v>607</v>
      </c>
      <c r="CI8" t="s">
        <v>607</v>
      </c>
      <c r="CJ8" t="s">
        <v>607</v>
      </c>
      <c r="CK8" t="s">
        <v>607</v>
      </c>
      <c r="CL8" t="s">
        <v>607</v>
      </c>
      <c r="CM8" t="s">
        <v>607</v>
      </c>
      <c r="CN8" t="s">
        <v>607</v>
      </c>
      <c r="CO8" t="s">
        <v>607</v>
      </c>
      <c r="CP8">
        <v>0</v>
      </c>
      <c r="CQ8">
        <v>0</v>
      </c>
      <c r="CR8">
        <v>0</v>
      </c>
      <c r="CS8">
        <v>1</v>
      </c>
      <c r="CT8">
        <v>1</v>
      </c>
      <c r="CU8">
        <v>2</v>
      </c>
      <c r="CV8">
        <v>0</v>
      </c>
      <c r="CW8">
        <v>0</v>
      </c>
      <c r="CX8">
        <v>0</v>
      </c>
      <c r="CY8">
        <v>0</v>
      </c>
      <c r="CZ8">
        <v>0</v>
      </c>
      <c r="DA8">
        <v>1</v>
      </c>
      <c r="DB8">
        <v>0</v>
      </c>
      <c r="DC8" t="s">
        <v>607</v>
      </c>
    </row>
    <row r="9" spans="1:107" x14ac:dyDescent="0.35">
      <c r="A9" t="s">
        <v>108</v>
      </c>
      <c r="B9" s="1">
        <v>44774</v>
      </c>
      <c r="C9" s="1">
        <v>45070</v>
      </c>
      <c r="D9">
        <v>1</v>
      </c>
      <c r="E9">
        <v>0</v>
      </c>
      <c r="F9">
        <v>0</v>
      </c>
      <c r="G9" t="s">
        <v>607</v>
      </c>
      <c r="H9" t="s">
        <v>607</v>
      </c>
      <c r="I9" t="s">
        <v>607</v>
      </c>
      <c r="J9" t="s">
        <v>607</v>
      </c>
      <c r="K9" t="s">
        <v>607</v>
      </c>
      <c r="L9" t="s">
        <v>607</v>
      </c>
      <c r="M9" t="s">
        <v>607</v>
      </c>
      <c r="N9" t="s">
        <v>607</v>
      </c>
      <c r="O9" t="s">
        <v>607</v>
      </c>
      <c r="P9" t="s">
        <v>607</v>
      </c>
      <c r="Q9" t="s">
        <v>607</v>
      </c>
      <c r="R9" t="s">
        <v>607</v>
      </c>
      <c r="S9" t="s">
        <v>607</v>
      </c>
      <c r="T9" t="s">
        <v>607</v>
      </c>
      <c r="U9" t="s">
        <v>607</v>
      </c>
      <c r="V9" t="s">
        <v>607</v>
      </c>
      <c r="W9" t="s">
        <v>607</v>
      </c>
      <c r="X9" t="s">
        <v>607</v>
      </c>
      <c r="Y9" t="s">
        <v>607</v>
      </c>
      <c r="Z9" t="s">
        <v>607</v>
      </c>
      <c r="AA9" t="s">
        <v>607</v>
      </c>
      <c r="AB9" t="s">
        <v>607</v>
      </c>
      <c r="AC9" t="s">
        <v>607</v>
      </c>
      <c r="AD9" t="s">
        <v>607</v>
      </c>
      <c r="AE9" t="s">
        <v>607</v>
      </c>
      <c r="AF9" t="s">
        <v>607</v>
      </c>
      <c r="AG9" t="s">
        <v>607</v>
      </c>
      <c r="AH9" t="s">
        <v>607</v>
      </c>
      <c r="AI9" t="s">
        <v>607</v>
      </c>
      <c r="AJ9" t="s">
        <v>607</v>
      </c>
      <c r="AK9" t="s">
        <v>607</v>
      </c>
      <c r="AL9" t="s">
        <v>607</v>
      </c>
      <c r="AM9">
        <v>1</v>
      </c>
      <c r="AN9">
        <v>0</v>
      </c>
      <c r="AO9">
        <v>1</v>
      </c>
      <c r="AP9">
        <v>0</v>
      </c>
      <c r="AQ9">
        <v>0</v>
      </c>
      <c r="AR9">
        <v>0</v>
      </c>
      <c r="AS9">
        <v>0</v>
      </c>
      <c r="AT9">
        <v>0</v>
      </c>
      <c r="AU9">
        <v>0</v>
      </c>
      <c r="AV9">
        <v>0</v>
      </c>
      <c r="AW9">
        <v>0</v>
      </c>
      <c r="AX9">
        <v>0</v>
      </c>
      <c r="AY9">
        <v>0</v>
      </c>
      <c r="AZ9">
        <v>0</v>
      </c>
      <c r="BA9">
        <v>1</v>
      </c>
      <c r="BB9">
        <v>0</v>
      </c>
      <c r="BC9">
        <v>0</v>
      </c>
      <c r="BD9">
        <v>0</v>
      </c>
      <c r="BE9">
        <v>0</v>
      </c>
      <c r="BF9">
        <v>14</v>
      </c>
      <c r="BG9">
        <v>0</v>
      </c>
      <c r="BH9">
        <v>0</v>
      </c>
      <c r="BI9">
        <v>0</v>
      </c>
      <c r="BJ9">
        <v>1</v>
      </c>
      <c r="BK9">
        <v>1</v>
      </c>
      <c r="BL9">
        <v>1</v>
      </c>
      <c r="BM9">
        <v>1</v>
      </c>
      <c r="BN9">
        <v>0</v>
      </c>
      <c r="BO9">
        <v>0</v>
      </c>
      <c r="BP9">
        <v>0</v>
      </c>
      <c r="BQ9">
        <v>1</v>
      </c>
      <c r="BR9">
        <v>1</v>
      </c>
      <c r="BS9">
        <v>1</v>
      </c>
      <c r="BT9">
        <v>1</v>
      </c>
      <c r="BU9">
        <v>0</v>
      </c>
      <c r="BV9">
        <v>1</v>
      </c>
      <c r="BW9">
        <v>1</v>
      </c>
      <c r="BX9">
        <v>1</v>
      </c>
      <c r="BY9">
        <v>0</v>
      </c>
      <c r="BZ9">
        <v>1</v>
      </c>
      <c r="CA9">
        <v>0</v>
      </c>
      <c r="CB9">
        <v>0</v>
      </c>
      <c r="CC9">
        <v>0</v>
      </c>
      <c r="CD9">
        <v>0</v>
      </c>
      <c r="CE9">
        <v>0</v>
      </c>
      <c r="CF9">
        <v>0</v>
      </c>
      <c r="CG9">
        <v>0</v>
      </c>
      <c r="CH9">
        <v>0</v>
      </c>
      <c r="CI9">
        <v>0</v>
      </c>
      <c r="CJ9">
        <v>0</v>
      </c>
      <c r="CK9">
        <v>0</v>
      </c>
      <c r="CL9">
        <v>1</v>
      </c>
      <c r="CM9">
        <v>0</v>
      </c>
      <c r="CN9" t="s">
        <v>607</v>
      </c>
      <c r="CO9" t="s">
        <v>607</v>
      </c>
      <c r="CP9">
        <v>0</v>
      </c>
      <c r="CQ9">
        <v>0</v>
      </c>
      <c r="CR9">
        <v>0</v>
      </c>
      <c r="CS9">
        <v>1</v>
      </c>
      <c r="CT9">
        <v>0</v>
      </c>
      <c r="CU9" t="s">
        <v>607</v>
      </c>
      <c r="CV9" t="s">
        <v>607</v>
      </c>
      <c r="CW9" t="s">
        <v>607</v>
      </c>
      <c r="CX9" t="s">
        <v>607</v>
      </c>
      <c r="CY9" t="s">
        <v>607</v>
      </c>
      <c r="CZ9" t="s">
        <v>607</v>
      </c>
      <c r="DA9" t="s">
        <v>607</v>
      </c>
      <c r="DB9">
        <v>0</v>
      </c>
      <c r="DC9" t="s">
        <v>607</v>
      </c>
    </row>
    <row r="10" spans="1:107" x14ac:dyDescent="0.35">
      <c r="A10" t="s">
        <v>108</v>
      </c>
      <c r="B10" s="1">
        <v>45071</v>
      </c>
      <c r="C10" s="1">
        <v>45261</v>
      </c>
      <c r="D10">
        <v>1</v>
      </c>
      <c r="E10">
        <v>0</v>
      </c>
      <c r="F10">
        <v>0</v>
      </c>
      <c r="G10" t="s">
        <v>607</v>
      </c>
      <c r="H10" t="s">
        <v>607</v>
      </c>
      <c r="I10" t="s">
        <v>607</v>
      </c>
      <c r="J10" t="s">
        <v>607</v>
      </c>
      <c r="K10" t="s">
        <v>607</v>
      </c>
      <c r="L10" t="s">
        <v>607</v>
      </c>
      <c r="M10" t="s">
        <v>607</v>
      </c>
      <c r="N10" t="s">
        <v>607</v>
      </c>
      <c r="O10" t="s">
        <v>607</v>
      </c>
      <c r="P10" t="s">
        <v>607</v>
      </c>
      <c r="Q10" t="s">
        <v>607</v>
      </c>
      <c r="R10" t="s">
        <v>607</v>
      </c>
      <c r="S10" t="s">
        <v>607</v>
      </c>
      <c r="T10" t="s">
        <v>607</v>
      </c>
      <c r="U10" t="s">
        <v>607</v>
      </c>
      <c r="V10" t="s">
        <v>607</v>
      </c>
      <c r="W10" t="s">
        <v>607</v>
      </c>
      <c r="X10" t="s">
        <v>607</v>
      </c>
      <c r="Y10" t="s">
        <v>607</v>
      </c>
      <c r="Z10" t="s">
        <v>607</v>
      </c>
      <c r="AA10" t="s">
        <v>607</v>
      </c>
      <c r="AB10" t="s">
        <v>607</v>
      </c>
      <c r="AC10" t="s">
        <v>607</v>
      </c>
      <c r="AD10" t="s">
        <v>607</v>
      </c>
      <c r="AE10" t="s">
        <v>607</v>
      </c>
      <c r="AF10" t="s">
        <v>607</v>
      </c>
      <c r="AG10" t="s">
        <v>607</v>
      </c>
      <c r="AH10" t="s">
        <v>607</v>
      </c>
      <c r="AI10" t="s">
        <v>607</v>
      </c>
      <c r="AJ10" t="s">
        <v>607</v>
      </c>
      <c r="AK10" t="s">
        <v>607</v>
      </c>
      <c r="AL10" t="s">
        <v>607</v>
      </c>
      <c r="AM10">
        <v>1</v>
      </c>
      <c r="AN10">
        <v>0</v>
      </c>
      <c r="AO10">
        <v>1</v>
      </c>
      <c r="AP10">
        <v>0</v>
      </c>
      <c r="AQ10">
        <v>0</v>
      </c>
      <c r="AR10">
        <v>0</v>
      </c>
      <c r="AS10">
        <v>0</v>
      </c>
      <c r="AT10">
        <v>0</v>
      </c>
      <c r="AU10">
        <v>0</v>
      </c>
      <c r="AV10">
        <v>0</v>
      </c>
      <c r="AW10">
        <v>0</v>
      </c>
      <c r="AX10">
        <v>0</v>
      </c>
      <c r="AY10">
        <v>0</v>
      </c>
      <c r="AZ10">
        <v>0</v>
      </c>
      <c r="BA10">
        <v>1</v>
      </c>
      <c r="BB10">
        <v>0</v>
      </c>
      <c r="BC10">
        <v>0</v>
      </c>
      <c r="BD10">
        <v>0</v>
      </c>
      <c r="BE10">
        <v>0</v>
      </c>
      <c r="BF10">
        <v>14</v>
      </c>
      <c r="BG10">
        <v>0</v>
      </c>
      <c r="BH10">
        <v>0</v>
      </c>
      <c r="BI10">
        <v>0</v>
      </c>
      <c r="BJ10">
        <v>1</v>
      </c>
      <c r="BK10">
        <v>1</v>
      </c>
      <c r="BL10">
        <v>1</v>
      </c>
      <c r="BM10">
        <v>1</v>
      </c>
      <c r="BN10">
        <v>0</v>
      </c>
      <c r="BO10">
        <v>0</v>
      </c>
      <c r="BP10">
        <v>0</v>
      </c>
      <c r="BQ10">
        <v>1</v>
      </c>
      <c r="BR10">
        <v>1</v>
      </c>
      <c r="BS10">
        <v>1</v>
      </c>
      <c r="BT10">
        <v>1</v>
      </c>
      <c r="BU10">
        <v>0</v>
      </c>
      <c r="BV10">
        <v>1</v>
      </c>
      <c r="BW10">
        <v>1</v>
      </c>
      <c r="BX10">
        <v>1</v>
      </c>
      <c r="BY10">
        <v>0</v>
      </c>
      <c r="BZ10">
        <v>1</v>
      </c>
      <c r="CA10">
        <v>0</v>
      </c>
      <c r="CB10">
        <v>0</v>
      </c>
      <c r="CC10">
        <v>0</v>
      </c>
      <c r="CD10">
        <v>0</v>
      </c>
      <c r="CE10">
        <v>0</v>
      </c>
      <c r="CF10">
        <v>0</v>
      </c>
      <c r="CG10">
        <v>0</v>
      </c>
      <c r="CH10">
        <v>0</v>
      </c>
      <c r="CI10">
        <v>0</v>
      </c>
      <c r="CJ10">
        <v>0</v>
      </c>
      <c r="CK10">
        <v>0</v>
      </c>
      <c r="CL10">
        <v>1</v>
      </c>
      <c r="CM10">
        <v>0</v>
      </c>
      <c r="CN10" t="s">
        <v>607</v>
      </c>
      <c r="CO10" t="s">
        <v>607</v>
      </c>
      <c r="CP10">
        <v>0</v>
      </c>
      <c r="CQ10">
        <v>0</v>
      </c>
      <c r="CR10">
        <v>0</v>
      </c>
      <c r="CS10">
        <v>1</v>
      </c>
      <c r="CT10">
        <v>0</v>
      </c>
      <c r="CU10" t="s">
        <v>607</v>
      </c>
      <c r="CV10" t="s">
        <v>607</v>
      </c>
      <c r="CW10" t="s">
        <v>607</v>
      </c>
      <c r="CX10" t="s">
        <v>607</v>
      </c>
      <c r="CY10" t="s">
        <v>607</v>
      </c>
      <c r="CZ10" t="s">
        <v>607</v>
      </c>
      <c r="DA10" t="s">
        <v>607</v>
      </c>
      <c r="DB10">
        <v>0</v>
      </c>
      <c r="DC10" t="s">
        <v>607</v>
      </c>
    </row>
    <row r="11" spans="1:107" x14ac:dyDescent="0.35">
      <c r="A11" t="s">
        <v>113</v>
      </c>
      <c r="B11" s="1">
        <v>44774</v>
      </c>
      <c r="C11" s="1">
        <v>45107</v>
      </c>
      <c r="D11">
        <v>1</v>
      </c>
      <c r="E11">
        <v>0</v>
      </c>
      <c r="F11">
        <v>1</v>
      </c>
      <c r="G11">
        <v>1</v>
      </c>
      <c r="H11">
        <v>0</v>
      </c>
      <c r="I11">
        <v>0</v>
      </c>
      <c r="J11">
        <v>0</v>
      </c>
      <c r="K11">
        <v>1</v>
      </c>
      <c r="L11">
        <v>1</v>
      </c>
      <c r="M11">
        <v>1</v>
      </c>
      <c r="N11">
        <v>1</v>
      </c>
      <c r="O11">
        <v>1</v>
      </c>
      <c r="P11">
        <v>1</v>
      </c>
      <c r="Q11">
        <v>1</v>
      </c>
      <c r="R11">
        <v>1</v>
      </c>
      <c r="S11">
        <v>0</v>
      </c>
      <c r="T11">
        <v>0</v>
      </c>
      <c r="U11">
        <v>1</v>
      </c>
      <c r="V11">
        <v>0</v>
      </c>
      <c r="W11">
        <v>0</v>
      </c>
      <c r="X11" t="s">
        <v>607</v>
      </c>
      <c r="Y11">
        <v>0</v>
      </c>
      <c r="Z11" t="s">
        <v>607</v>
      </c>
      <c r="AA11">
        <v>0</v>
      </c>
      <c r="AB11">
        <v>1</v>
      </c>
      <c r="AC11">
        <v>1</v>
      </c>
      <c r="AD11">
        <v>0</v>
      </c>
      <c r="AE11">
        <v>0</v>
      </c>
      <c r="AF11">
        <v>0</v>
      </c>
      <c r="AG11">
        <v>0</v>
      </c>
      <c r="AH11">
        <v>1</v>
      </c>
      <c r="AI11">
        <v>0</v>
      </c>
      <c r="AJ11">
        <v>1</v>
      </c>
      <c r="AK11">
        <v>0</v>
      </c>
      <c r="AL11">
        <v>0</v>
      </c>
      <c r="AM11">
        <v>1</v>
      </c>
      <c r="AN11">
        <v>1</v>
      </c>
      <c r="AO11" t="s">
        <v>607</v>
      </c>
      <c r="AP11" t="s">
        <v>607</v>
      </c>
      <c r="AQ11" t="s">
        <v>607</v>
      </c>
      <c r="AR11" t="s">
        <v>607</v>
      </c>
      <c r="AS11" t="s">
        <v>607</v>
      </c>
      <c r="AT11">
        <v>1</v>
      </c>
      <c r="AU11">
        <v>1</v>
      </c>
      <c r="AV11">
        <v>1</v>
      </c>
      <c r="AW11">
        <v>1</v>
      </c>
      <c r="AX11">
        <v>1</v>
      </c>
      <c r="AY11">
        <v>1</v>
      </c>
      <c r="AZ11">
        <v>1</v>
      </c>
      <c r="BA11">
        <v>0</v>
      </c>
      <c r="BB11">
        <v>0</v>
      </c>
      <c r="BC11">
        <v>1</v>
      </c>
      <c r="BD11">
        <v>0</v>
      </c>
      <c r="BE11">
        <v>1</v>
      </c>
      <c r="BF11">
        <v>15</v>
      </c>
      <c r="BG11">
        <v>0</v>
      </c>
      <c r="BH11">
        <v>0</v>
      </c>
      <c r="BI11">
        <v>0</v>
      </c>
      <c r="BJ11">
        <v>1</v>
      </c>
      <c r="BK11">
        <v>1</v>
      </c>
      <c r="BL11">
        <v>0</v>
      </c>
      <c r="BM11">
        <v>0</v>
      </c>
      <c r="BN11">
        <v>0</v>
      </c>
      <c r="BO11">
        <v>0</v>
      </c>
      <c r="BP11">
        <v>0</v>
      </c>
      <c r="BQ11">
        <v>1</v>
      </c>
      <c r="BR11">
        <v>0</v>
      </c>
      <c r="BS11">
        <v>1</v>
      </c>
      <c r="BT11">
        <v>0</v>
      </c>
      <c r="BU11">
        <v>0</v>
      </c>
      <c r="BV11">
        <v>0</v>
      </c>
      <c r="BW11">
        <v>1</v>
      </c>
      <c r="BX11">
        <v>1</v>
      </c>
      <c r="BY11">
        <v>0</v>
      </c>
      <c r="BZ11">
        <v>0</v>
      </c>
      <c r="CA11">
        <v>0</v>
      </c>
      <c r="CB11">
        <v>0</v>
      </c>
      <c r="CC11">
        <v>0</v>
      </c>
      <c r="CD11">
        <v>0</v>
      </c>
      <c r="CE11">
        <v>0</v>
      </c>
      <c r="CF11">
        <v>6</v>
      </c>
      <c r="CG11">
        <v>1</v>
      </c>
      <c r="CH11">
        <v>0</v>
      </c>
      <c r="CI11">
        <v>0</v>
      </c>
      <c r="CJ11">
        <v>0</v>
      </c>
      <c r="CK11">
        <v>1</v>
      </c>
      <c r="CL11">
        <v>0</v>
      </c>
      <c r="CM11">
        <v>0</v>
      </c>
      <c r="CN11" t="s">
        <v>607</v>
      </c>
      <c r="CO11" t="s">
        <v>607</v>
      </c>
      <c r="CP11">
        <v>1</v>
      </c>
      <c r="CQ11">
        <v>1</v>
      </c>
      <c r="CR11">
        <v>0</v>
      </c>
      <c r="CS11">
        <v>0</v>
      </c>
      <c r="CT11">
        <v>1</v>
      </c>
      <c r="CU11">
        <v>0</v>
      </c>
      <c r="CV11">
        <v>1</v>
      </c>
      <c r="CW11">
        <v>1</v>
      </c>
      <c r="CX11">
        <v>1</v>
      </c>
      <c r="CY11">
        <v>1</v>
      </c>
      <c r="CZ11">
        <v>0</v>
      </c>
      <c r="DA11">
        <v>0</v>
      </c>
      <c r="DB11">
        <v>0</v>
      </c>
      <c r="DC11" t="s">
        <v>607</v>
      </c>
    </row>
    <row r="12" spans="1:107" x14ac:dyDescent="0.35">
      <c r="A12" t="s">
        <v>113</v>
      </c>
      <c r="B12" s="1">
        <v>45108</v>
      </c>
      <c r="C12" s="1">
        <v>45261</v>
      </c>
      <c r="D12">
        <v>1</v>
      </c>
      <c r="E12">
        <v>0</v>
      </c>
      <c r="F12">
        <v>1</v>
      </c>
      <c r="G12">
        <v>1</v>
      </c>
      <c r="H12">
        <v>0</v>
      </c>
      <c r="I12">
        <v>0</v>
      </c>
      <c r="J12">
        <v>0</v>
      </c>
      <c r="K12">
        <v>1</v>
      </c>
      <c r="L12">
        <v>1</v>
      </c>
      <c r="M12">
        <v>1</v>
      </c>
      <c r="N12">
        <v>1</v>
      </c>
      <c r="O12">
        <v>1</v>
      </c>
      <c r="P12">
        <v>1</v>
      </c>
      <c r="Q12">
        <v>1</v>
      </c>
      <c r="R12">
        <v>1</v>
      </c>
      <c r="S12">
        <v>0</v>
      </c>
      <c r="T12">
        <v>0</v>
      </c>
      <c r="U12">
        <v>1</v>
      </c>
      <c r="V12">
        <v>0</v>
      </c>
      <c r="W12">
        <v>0</v>
      </c>
      <c r="X12" t="s">
        <v>607</v>
      </c>
      <c r="Y12">
        <v>0</v>
      </c>
      <c r="Z12" t="s">
        <v>607</v>
      </c>
      <c r="AA12">
        <v>0</v>
      </c>
      <c r="AB12">
        <v>1</v>
      </c>
      <c r="AC12">
        <v>1</v>
      </c>
      <c r="AD12">
        <v>0</v>
      </c>
      <c r="AE12">
        <v>0</v>
      </c>
      <c r="AF12">
        <v>0</v>
      </c>
      <c r="AG12">
        <v>0</v>
      </c>
      <c r="AH12">
        <v>1</v>
      </c>
      <c r="AI12">
        <v>0</v>
      </c>
      <c r="AJ12">
        <v>1</v>
      </c>
      <c r="AK12">
        <v>0</v>
      </c>
      <c r="AL12">
        <v>0</v>
      </c>
      <c r="AM12">
        <v>1</v>
      </c>
      <c r="AN12">
        <v>1</v>
      </c>
      <c r="AO12" t="s">
        <v>607</v>
      </c>
      <c r="AP12" t="s">
        <v>607</v>
      </c>
      <c r="AQ12" t="s">
        <v>607</v>
      </c>
      <c r="AR12" t="s">
        <v>607</v>
      </c>
      <c r="AS12" t="s">
        <v>607</v>
      </c>
      <c r="AT12">
        <v>1</v>
      </c>
      <c r="AU12">
        <v>1</v>
      </c>
      <c r="AV12">
        <v>1</v>
      </c>
      <c r="AW12">
        <v>1</v>
      </c>
      <c r="AX12">
        <v>1</v>
      </c>
      <c r="AY12">
        <v>1</v>
      </c>
      <c r="AZ12">
        <v>1</v>
      </c>
      <c r="BA12">
        <v>0</v>
      </c>
      <c r="BB12">
        <v>0</v>
      </c>
      <c r="BC12">
        <v>1</v>
      </c>
      <c r="BD12">
        <v>0</v>
      </c>
      <c r="BE12">
        <v>1</v>
      </c>
      <c r="BF12">
        <v>16</v>
      </c>
      <c r="BG12">
        <v>0</v>
      </c>
      <c r="BH12">
        <v>0</v>
      </c>
      <c r="BI12">
        <v>0</v>
      </c>
      <c r="BJ12">
        <v>1</v>
      </c>
      <c r="BK12">
        <v>1</v>
      </c>
      <c r="BL12">
        <v>0</v>
      </c>
      <c r="BM12">
        <v>0</v>
      </c>
      <c r="BN12">
        <v>0</v>
      </c>
      <c r="BO12">
        <v>0</v>
      </c>
      <c r="BP12">
        <v>0</v>
      </c>
      <c r="BQ12">
        <v>1</v>
      </c>
      <c r="BR12">
        <v>0</v>
      </c>
      <c r="BS12">
        <v>1</v>
      </c>
      <c r="BT12">
        <v>0</v>
      </c>
      <c r="BU12">
        <v>0</v>
      </c>
      <c r="BV12">
        <v>0</v>
      </c>
      <c r="BW12">
        <v>1</v>
      </c>
      <c r="BX12">
        <v>1</v>
      </c>
      <c r="BY12">
        <v>0</v>
      </c>
      <c r="BZ12">
        <v>0</v>
      </c>
      <c r="CA12">
        <v>0</v>
      </c>
      <c r="CB12">
        <v>0</v>
      </c>
      <c r="CC12">
        <v>0</v>
      </c>
      <c r="CD12">
        <v>0</v>
      </c>
      <c r="CE12">
        <v>0</v>
      </c>
      <c r="CF12">
        <v>6</v>
      </c>
      <c r="CG12">
        <v>1</v>
      </c>
      <c r="CH12">
        <v>0</v>
      </c>
      <c r="CI12">
        <v>0</v>
      </c>
      <c r="CJ12">
        <v>0</v>
      </c>
      <c r="CK12">
        <v>1</v>
      </c>
      <c r="CL12">
        <v>0</v>
      </c>
      <c r="CM12">
        <v>0</v>
      </c>
      <c r="CN12" t="s">
        <v>607</v>
      </c>
      <c r="CO12" t="s">
        <v>607</v>
      </c>
      <c r="CP12">
        <v>1</v>
      </c>
      <c r="CQ12">
        <v>1</v>
      </c>
      <c r="CR12">
        <v>0</v>
      </c>
      <c r="CS12">
        <v>0</v>
      </c>
      <c r="CT12">
        <v>1</v>
      </c>
      <c r="CU12">
        <v>0</v>
      </c>
      <c r="CV12">
        <v>1</v>
      </c>
      <c r="CW12">
        <v>1</v>
      </c>
      <c r="CX12">
        <v>1</v>
      </c>
      <c r="CY12">
        <v>1</v>
      </c>
      <c r="CZ12">
        <v>0</v>
      </c>
      <c r="DA12">
        <v>0</v>
      </c>
      <c r="DB12">
        <v>0</v>
      </c>
      <c r="DC12" t="s">
        <v>607</v>
      </c>
    </row>
    <row r="13" spans="1:107" x14ac:dyDescent="0.35">
      <c r="A13" t="s">
        <v>129</v>
      </c>
      <c r="B13" s="1">
        <v>44774</v>
      </c>
      <c r="C13" s="1">
        <v>45261</v>
      </c>
      <c r="D13">
        <v>1</v>
      </c>
      <c r="E13">
        <v>0</v>
      </c>
      <c r="F13">
        <v>1</v>
      </c>
      <c r="G13">
        <v>1</v>
      </c>
      <c r="H13">
        <v>0</v>
      </c>
      <c r="I13">
        <v>0</v>
      </c>
      <c r="J13">
        <v>1</v>
      </c>
      <c r="K13">
        <v>1</v>
      </c>
      <c r="L13">
        <v>0</v>
      </c>
      <c r="M13">
        <v>0</v>
      </c>
      <c r="N13">
        <v>0</v>
      </c>
      <c r="O13">
        <v>0</v>
      </c>
      <c r="P13">
        <v>0</v>
      </c>
      <c r="Q13">
        <v>0</v>
      </c>
      <c r="R13">
        <v>0</v>
      </c>
      <c r="S13">
        <v>0</v>
      </c>
      <c r="T13">
        <v>1</v>
      </c>
      <c r="U13">
        <v>0</v>
      </c>
      <c r="V13">
        <v>0</v>
      </c>
      <c r="W13">
        <v>1</v>
      </c>
      <c r="X13">
        <v>1</v>
      </c>
      <c r="Y13">
        <v>0</v>
      </c>
      <c r="Z13" t="s">
        <v>607</v>
      </c>
      <c r="AA13">
        <v>2</v>
      </c>
      <c r="AB13">
        <v>0</v>
      </c>
      <c r="AC13">
        <v>0</v>
      </c>
      <c r="AD13">
        <v>1</v>
      </c>
      <c r="AE13">
        <v>0</v>
      </c>
      <c r="AF13">
        <v>1</v>
      </c>
      <c r="AG13">
        <v>0</v>
      </c>
      <c r="AH13">
        <v>0</v>
      </c>
      <c r="AI13">
        <v>0</v>
      </c>
      <c r="AJ13">
        <v>0</v>
      </c>
      <c r="AK13">
        <v>0</v>
      </c>
      <c r="AL13">
        <v>0</v>
      </c>
      <c r="AM13">
        <v>1</v>
      </c>
      <c r="AN13">
        <v>0</v>
      </c>
      <c r="AO13">
        <v>0</v>
      </c>
      <c r="AP13">
        <v>0</v>
      </c>
      <c r="AQ13">
        <v>1</v>
      </c>
      <c r="AR13">
        <v>0</v>
      </c>
      <c r="AS13">
        <v>0</v>
      </c>
      <c r="AT13">
        <v>0</v>
      </c>
      <c r="AU13">
        <v>0</v>
      </c>
      <c r="AV13">
        <v>0</v>
      </c>
      <c r="AW13">
        <v>0</v>
      </c>
      <c r="AX13">
        <v>0</v>
      </c>
      <c r="AY13">
        <v>0</v>
      </c>
      <c r="AZ13">
        <v>0</v>
      </c>
      <c r="BA13">
        <v>1</v>
      </c>
      <c r="BB13">
        <v>0</v>
      </c>
      <c r="BC13">
        <v>0</v>
      </c>
      <c r="BD13">
        <v>0</v>
      </c>
      <c r="BE13">
        <v>0</v>
      </c>
      <c r="BF13">
        <v>5</v>
      </c>
      <c r="BG13">
        <v>1</v>
      </c>
      <c r="BH13">
        <v>0</v>
      </c>
      <c r="BI13">
        <v>1</v>
      </c>
      <c r="BJ13">
        <v>1</v>
      </c>
      <c r="BK13">
        <v>1</v>
      </c>
      <c r="BL13">
        <v>0</v>
      </c>
      <c r="BM13">
        <v>0</v>
      </c>
      <c r="BN13">
        <v>0</v>
      </c>
      <c r="BO13">
        <v>0</v>
      </c>
      <c r="BP13">
        <v>0</v>
      </c>
      <c r="BQ13">
        <v>1</v>
      </c>
      <c r="BR13">
        <v>0</v>
      </c>
      <c r="BS13">
        <v>0</v>
      </c>
      <c r="BT13">
        <v>0</v>
      </c>
      <c r="BU13">
        <v>0</v>
      </c>
      <c r="BV13">
        <v>0</v>
      </c>
      <c r="BW13">
        <v>0</v>
      </c>
      <c r="BX13">
        <v>0</v>
      </c>
      <c r="BY13">
        <v>0</v>
      </c>
      <c r="BZ13">
        <v>1</v>
      </c>
      <c r="CA13">
        <v>0</v>
      </c>
      <c r="CB13">
        <v>0</v>
      </c>
      <c r="CC13">
        <v>0</v>
      </c>
      <c r="CD13">
        <v>0</v>
      </c>
      <c r="CE13">
        <v>0</v>
      </c>
      <c r="CF13">
        <v>2</v>
      </c>
      <c r="CG13">
        <v>0</v>
      </c>
      <c r="CH13">
        <v>0</v>
      </c>
      <c r="CI13">
        <v>0</v>
      </c>
      <c r="CJ13">
        <v>0</v>
      </c>
      <c r="CK13">
        <v>1</v>
      </c>
      <c r="CL13">
        <v>0</v>
      </c>
      <c r="CM13">
        <v>0</v>
      </c>
      <c r="CN13" t="s">
        <v>607</v>
      </c>
      <c r="CO13" t="s">
        <v>607</v>
      </c>
      <c r="CP13">
        <v>0</v>
      </c>
      <c r="CQ13">
        <v>0</v>
      </c>
      <c r="CR13">
        <v>0</v>
      </c>
      <c r="CS13">
        <v>1</v>
      </c>
      <c r="CT13">
        <v>1</v>
      </c>
      <c r="CU13">
        <v>0</v>
      </c>
      <c r="CV13">
        <v>1</v>
      </c>
      <c r="CW13">
        <v>1</v>
      </c>
      <c r="CX13">
        <v>0</v>
      </c>
      <c r="CY13">
        <v>1</v>
      </c>
      <c r="CZ13">
        <v>0</v>
      </c>
      <c r="DA13">
        <v>0</v>
      </c>
      <c r="DB13">
        <v>0</v>
      </c>
      <c r="DC13" t="s">
        <v>607</v>
      </c>
    </row>
    <row r="14" spans="1:107" x14ac:dyDescent="0.35">
      <c r="A14" t="s">
        <v>139</v>
      </c>
      <c r="B14" s="1">
        <v>44774</v>
      </c>
      <c r="C14" s="1">
        <v>44824</v>
      </c>
      <c r="D14">
        <v>0</v>
      </c>
      <c r="E14" t="s">
        <v>607</v>
      </c>
      <c r="F14" t="s">
        <v>607</v>
      </c>
      <c r="G14" t="s">
        <v>607</v>
      </c>
      <c r="H14" t="s">
        <v>607</v>
      </c>
      <c r="I14" t="s">
        <v>607</v>
      </c>
      <c r="J14" t="s">
        <v>607</v>
      </c>
      <c r="K14" t="s">
        <v>607</v>
      </c>
      <c r="L14" t="s">
        <v>607</v>
      </c>
      <c r="M14" t="s">
        <v>607</v>
      </c>
      <c r="N14" t="s">
        <v>607</v>
      </c>
      <c r="O14" t="s">
        <v>607</v>
      </c>
      <c r="P14" t="s">
        <v>607</v>
      </c>
      <c r="Q14" t="s">
        <v>607</v>
      </c>
      <c r="R14" t="s">
        <v>607</v>
      </c>
      <c r="S14" t="s">
        <v>607</v>
      </c>
      <c r="T14" t="s">
        <v>607</v>
      </c>
      <c r="U14" t="s">
        <v>607</v>
      </c>
      <c r="V14" t="s">
        <v>607</v>
      </c>
      <c r="W14" t="s">
        <v>607</v>
      </c>
      <c r="X14" t="s">
        <v>607</v>
      </c>
      <c r="Y14" t="s">
        <v>607</v>
      </c>
      <c r="Z14" t="s">
        <v>607</v>
      </c>
      <c r="AA14" t="s">
        <v>607</v>
      </c>
      <c r="AB14" t="s">
        <v>607</v>
      </c>
      <c r="AC14" t="s">
        <v>607</v>
      </c>
      <c r="AD14" t="s">
        <v>607</v>
      </c>
      <c r="AE14" t="s">
        <v>607</v>
      </c>
      <c r="AF14" t="s">
        <v>607</v>
      </c>
      <c r="AG14" t="s">
        <v>607</v>
      </c>
      <c r="AH14" t="s">
        <v>607</v>
      </c>
      <c r="AI14" t="s">
        <v>607</v>
      </c>
      <c r="AJ14" t="s">
        <v>607</v>
      </c>
      <c r="AK14" t="s">
        <v>607</v>
      </c>
      <c r="AL14" t="s">
        <v>607</v>
      </c>
      <c r="AM14" t="s">
        <v>607</v>
      </c>
      <c r="AN14" t="s">
        <v>607</v>
      </c>
      <c r="AO14" t="s">
        <v>607</v>
      </c>
      <c r="AP14" t="s">
        <v>607</v>
      </c>
      <c r="AQ14" t="s">
        <v>607</v>
      </c>
      <c r="AR14" t="s">
        <v>607</v>
      </c>
      <c r="AS14" t="s">
        <v>607</v>
      </c>
      <c r="AT14" t="s">
        <v>607</v>
      </c>
      <c r="AU14" t="s">
        <v>607</v>
      </c>
      <c r="AV14" t="s">
        <v>607</v>
      </c>
      <c r="AW14" t="s">
        <v>607</v>
      </c>
      <c r="AX14" t="s">
        <v>607</v>
      </c>
      <c r="AY14" t="s">
        <v>607</v>
      </c>
      <c r="AZ14" t="s">
        <v>607</v>
      </c>
      <c r="BA14" t="s">
        <v>607</v>
      </c>
      <c r="BB14" t="s">
        <v>607</v>
      </c>
      <c r="BC14" t="s">
        <v>607</v>
      </c>
      <c r="BD14" t="s">
        <v>607</v>
      </c>
      <c r="BE14" t="s">
        <v>607</v>
      </c>
      <c r="BF14" t="s">
        <v>607</v>
      </c>
      <c r="BG14" t="s">
        <v>607</v>
      </c>
      <c r="BH14" t="s">
        <v>607</v>
      </c>
      <c r="BI14" t="s">
        <v>607</v>
      </c>
      <c r="BJ14" t="s">
        <v>607</v>
      </c>
      <c r="BK14" t="s">
        <v>607</v>
      </c>
      <c r="BL14" t="s">
        <v>607</v>
      </c>
      <c r="BM14" t="s">
        <v>607</v>
      </c>
      <c r="BN14" t="s">
        <v>607</v>
      </c>
      <c r="BO14" t="s">
        <v>607</v>
      </c>
      <c r="BP14" t="s">
        <v>607</v>
      </c>
      <c r="BQ14" t="s">
        <v>607</v>
      </c>
      <c r="BR14" t="s">
        <v>607</v>
      </c>
      <c r="BS14" t="s">
        <v>607</v>
      </c>
      <c r="BT14" t="s">
        <v>607</v>
      </c>
      <c r="BU14" t="s">
        <v>607</v>
      </c>
      <c r="BV14" t="s">
        <v>607</v>
      </c>
      <c r="BW14" t="s">
        <v>607</v>
      </c>
      <c r="BX14" t="s">
        <v>607</v>
      </c>
      <c r="BY14" t="s">
        <v>607</v>
      </c>
      <c r="BZ14" t="s">
        <v>607</v>
      </c>
      <c r="CA14" t="s">
        <v>607</v>
      </c>
      <c r="CB14" t="s">
        <v>607</v>
      </c>
      <c r="CC14" t="s">
        <v>607</v>
      </c>
      <c r="CD14" t="s">
        <v>607</v>
      </c>
      <c r="CE14" t="s">
        <v>607</v>
      </c>
      <c r="CF14" t="s">
        <v>607</v>
      </c>
      <c r="CG14" t="s">
        <v>607</v>
      </c>
      <c r="CH14" t="s">
        <v>607</v>
      </c>
      <c r="CI14" t="s">
        <v>607</v>
      </c>
      <c r="CJ14" t="s">
        <v>607</v>
      </c>
      <c r="CK14" t="s">
        <v>607</v>
      </c>
      <c r="CL14" t="s">
        <v>607</v>
      </c>
      <c r="CM14" t="s">
        <v>607</v>
      </c>
      <c r="CN14" t="s">
        <v>607</v>
      </c>
      <c r="CO14" t="s">
        <v>607</v>
      </c>
      <c r="CP14" t="s">
        <v>607</v>
      </c>
      <c r="CQ14" t="s">
        <v>607</v>
      </c>
      <c r="CR14" t="s">
        <v>607</v>
      </c>
      <c r="CS14" t="s">
        <v>607</v>
      </c>
      <c r="CT14" t="s">
        <v>607</v>
      </c>
      <c r="CU14" t="s">
        <v>607</v>
      </c>
      <c r="CV14" t="s">
        <v>607</v>
      </c>
      <c r="CW14" t="s">
        <v>607</v>
      </c>
      <c r="CX14" t="s">
        <v>607</v>
      </c>
      <c r="CY14" t="s">
        <v>607</v>
      </c>
      <c r="CZ14" t="s">
        <v>607</v>
      </c>
      <c r="DA14" t="s">
        <v>607</v>
      </c>
      <c r="DB14" t="s">
        <v>607</v>
      </c>
      <c r="DC14" t="s">
        <v>607</v>
      </c>
    </row>
    <row r="15" spans="1:107" x14ac:dyDescent="0.35">
      <c r="A15" t="s">
        <v>139</v>
      </c>
      <c r="B15" s="1">
        <v>44825</v>
      </c>
      <c r="C15" s="1">
        <v>44994</v>
      </c>
      <c r="D15">
        <v>1</v>
      </c>
      <c r="E15">
        <v>0</v>
      </c>
      <c r="F15">
        <v>1</v>
      </c>
      <c r="G15">
        <v>1</v>
      </c>
      <c r="H15">
        <v>1</v>
      </c>
      <c r="I15">
        <v>0</v>
      </c>
      <c r="J15">
        <v>0</v>
      </c>
      <c r="K15">
        <v>1</v>
      </c>
      <c r="L15">
        <v>0</v>
      </c>
      <c r="M15">
        <v>0</v>
      </c>
      <c r="N15">
        <v>0</v>
      </c>
      <c r="O15">
        <v>0</v>
      </c>
      <c r="P15">
        <v>0</v>
      </c>
      <c r="Q15">
        <v>0</v>
      </c>
      <c r="R15">
        <v>0</v>
      </c>
      <c r="S15">
        <v>0</v>
      </c>
      <c r="T15">
        <v>0</v>
      </c>
      <c r="U15">
        <v>0</v>
      </c>
      <c r="V15">
        <v>1</v>
      </c>
      <c r="W15">
        <v>0</v>
      </c>
      <c r="X15" t="s">
        <v>607</v>
      </c>
      <c r="Y15">
        <v>0</v>
      </c>
      <c r="Z15" t="s">
        <v>607</v>
      </c>
      <c r="AA15">
        <v>2</v>
      </c>
      <c r="AB15">
        <v>0</v>
      </c>
      <c r="AC15">
        <v>0</v>
      </c>
      <c r="AD15">
        <v>1</v>
      </c>
      <c r="AE15">
        <v>2</v>
      </c>
      <c r="AF15">
        <v>0</v>
      </c>
      <c r="AG15">
        <v>0</v>
      </c>
      <c r="AH15">
        <v>0</v>
      </c>
      <c r="AI15">
        <v>0</v>
      </c>
      <c r="AJ15">
        <v>0</v>
      </c>
      <c r="AK15">
        <v>0</v>
      </c>
      <c r="AL15">
        <v>1</v>
      </c>
      <c r="AM15">
        <v>0</v>
      </c>
      <c r="AN15" t="s">
        <v>607</v>
      </c>
      <c r="AO15" t="s">
        <v>607</v>
      </c>
      <c r="AP15" t="s">
        <v>607</v>
      </c>
      <c r="AQ15" t="s">
        <v>607</v>
      </c>
      <c r="AR15" t="s">
        <v>607</v>
      </c>
      <c r="AS15" t="s">
        <v>607</v>
      </c>
      <c r="AT15" t="s">
        <v>607</v>
      </c>
      <c r="AU15" t="s">
        <v>607</v>
      </c>
      <c r="AV15" t="s">
        <v>607</v>
      </c>
      <c r="AW15" t="s">
        <v>607</v>
      </c>
      <c r="AX15" t="s">
        <v>607</v>
      </c>
      <c r="AY15" t="s">
        <v>607</v>
      </c>
      <c r="AZ15" t="s">
        <v>607</v>
      </c>
      <c r="BA15" t="s">
        <v>607</v>
      </c>
      <c r="BB15" t="s">
        <v>607</v>
      </c>
      <c r="BC15" t="s">
        <v>607</v>
      </c>
      <c r="BD15" t="s">
        <v>607</v>
      </c>
      <c r="BE15" t="s">
        <v>607</v>
      </c>
      <c r="BF15" t="s">
        <v>607</v>
      </c>
      <c r="BG15" t="s">
        <v>607</v>
      </c>
      <c r="BH15" t="s">
        <v>607</v>
      </c>
      <c r="BI15" t="s">
        <v>607</v>
      </c>
      <c r="BJ15" t="s">
        <v>607</v>
      </c>
      <c r="BK15" t="s">
        <v>607</v>
      </c>
      <c r="BL15" t="s">
        <v>607</v>
      </c>
      <c r="BM15" t="s">
        <v>607</v>
      </c>
      <c r="BN15" t="s">
        <v>607</v>
      </c>
      <c r="BO15" t="s">
        <v>607</v>
      </c>
      <c r="BP15" t="s">
        <v>607</v>
      </c>
      <c r="BQ15" t="s">
        <v>607</v>
      </c>
      <c r="BR15" t="s">
        <v>607</v>
      </c>
      <c r="BS15" t="s">
        <v>607</v>
      </c>
      <c r="BT15" t="s">
        <v>607</v>
      </c>
      <c r="BU15" t="s">
        <v>607</v>
      </c>
      <c r="BV15" t="s">
        <v>607</v>
      </c>
      <c r="BW15" t="s">
        <v>607</v>
      </c>
      <c r="BX15" t="s">
        <v>607</v>
      </c>
      <c r="BY15" t="s">
        <v>607</v>
      </c>
      <c r="BZ15" t="s">
        <v>607</v>
      </c>
      <c r="CA15" t="s">
        <v>607</v>
      </c>
      <c r="CB15" t="s">
        <v>607</v>
      </c>
      <c r="CC15" t="s">
        <v>607</v>
      </c>
      <c r="CD15" t="s">
        <v>607</v>
      </c>
      <c r="CE15" t="s">
        <v>607</v>
      </c>
      <c r="CF15" t="s">
        <v>607</v>
      </c>
      <c r="CG15" t="s">
        <v>607</v>
      </c>
      <c r="CH15" t="s">
        <v>607</v>
      </c>
      <c r="CI15" t="s">
        <v>607</v>
      </c>
      <c r="CJ15" t="s">
        <v>607</v>
      </c>
      <c r="CK15" t="s">
        <v>607</v>
      </c>
      <c r="CL15" t="s">
        <v>607</v>
      </c>
      <c r="CM15" t="s">
        <v>607</v>
      </c>
      <c r="CN15" t="s">
        <v>607</v>
      </c>
      <c r="CO15" t="s">
        <v>607</v>
      </c>
      <c r="CP15">
        <v>0</v>
      </c>
      <c r="CQ15">
        <v>0</v>
      </c>
      <c r="CR15">
        <v>0</v>
      </c>
      <c r="CS15">
        <v>1</v>
      </c>
      <c r="CT15">
        <v>0</v>
      </c>
      <c r="CU15" t="s">
        <v>607</v>
      </c>
      <c r="CV15" t="s">
        <v>607</v>
      </c>
      <c r="CW15" t="s">
        <v>607</v>
      </c>
      <c r="CX15" t="s">
        <v>607</v>
      </c>
      <c r="CY15" t="s">
        <v>607</v>
      </c>
      <c r="CZ15" t="s">
        <v>607</v>
      </c>
      <c r="DA15" t="s">
        <v>607</v>
      </c>
      <c r="DB15">
        <v>1</v>
      </c>
      <c r="DC15">
        <v>1</v>
      </c>
    </row>
    <row r="16" spans="1:107" x14ac:dyDescent="0.35">
      <c r="A16" t="s">
        <v>139</v>
      </c>
      <c r="B16" s="1">
        <v>44995</v>
      </c>
      <c r="C16" s="1">
        <v>45006</v>
      </c>
      <c r="D16">
        <v>1</v>
      </c>
      <c r="E16">
        <v>0</v>
      </c>
      <c r="F16">
        <v>1</v>
      </c>
      <c r="G16">
        <v>1</v>
      </c>
      <c r="H16">
        <v>1</v>
      </c>
      <c r="I16">
        <v>0</v>
      </c>
      <c r="J16">
        <v>0</v>
      </c>
      <c r="K16">
        <v>1</v>
      </c>
      <c r="L16">
        <v>1</v>
      </c>
      <c r="M16">
        <v>1</v>
      </c>
      <c r="N16">
        <v>1</v>
      </c>
      <c r="O16">
        <v>1</v>
      </c>
      <c r="P16">
        <v>1</v>
      </c>
      <c r="Q16">
        <v>1</v>
      </c>
      <c r="R16">
        <v>1</v>
      </c>
      <c r="S16">
        <v>0</v>
      </c>
      <c r="T16">
        <v>0</v>
      </c>
      <c r="U16">
        <v>0</v>
      </c>
      <c r="V16">
        <v>0</v>
      </c>
      <c r="W16">
        <v>0</v>
      </c>
      <c r="X16" t="s">
        <v>607</v>
      </c>
      <c r="Y16">
        <v>0</v>
      </c>
      <c r="Z16" t="s">
        <v>607</v>
      </c>
      <c r="AA16">
        <v>0</v>
      </c>
      <c r="AB16">
        <v>0</v>
      </c>
      <c r="AC16">
        <v>0</v>
      </c>
      <c r="AD16">
        <v>1</v>
      </c>
      <c r="AE16">
        <v>0</v>
      </c>
      <c r="AF16">
        <v>0</v>
      </c>
      <c r="AG16">
        <v>0</v>
      </c>
      <c r="AH16">
        <v>0</v>
      </c>
      <c r="AI16">
        <v>0</v>
      </c>
      <c r="AJ16">
        <v>1</v>
      </c>
      <c r="AK16">
        <v>0</v>
      </c>
      <c r="AL16">
        <v>0</v>
      </c>
      <c r="AM16">
        <v>1</v>
      </c>
      <c r="AN16">
        <v>0</v>
      </c>
      <c r="AO16">
        <v>0</v>
      </c>
      <c r="AP16">
        <v>1</v>
      </c>
      <c r="AQ16">
        <v>1</v>
      </c>
      <c r="AR16">
        <v>0</v>
      </c>
      <c r="AS16">
        <v>1</v>
      </c>
      <c r="AT16">
        <v>1</v>
      </c>
      <c r="AU16">
        <v>1</v>
      </c>
      <c r="AV16">
        <v>0</v>
      </c>
      <c r="AW16">
        <v>1</v>
      </c>
      <c r="AX16">
        <v>0</v>
      </c>
      <c r="AY16">
        <v>1</v>
      </c>
      <c r="AZ16">
        <v>0</v>
      </c>
      <c r="BA16">
        <v>1</v>
      </c>
      <c r="BB16">
        <v>0</v>
      </c>
      <c r="BC16">
        <v>0</v>
      </c>
      <c r="BD16">
        <v>0</v>
      </c>
      <c r="BE16">
        <v>1</v>
      </c>
      <c r="BF16">
        <v>11</v>
      </c>
      <c r="BG16">
        <v>1</v>
      </c>
      <c r="BH16">
        <v>0</v>
      </c>
      <c r="BI16">
        <v>0</v>
      </c>
      <c r="BJ16">
        <v>0</v>
      </c>
      <c r="BK16">
        <v>0</v>
      </c>
      <c r="BL16">
        <v>0</v>
      </c>
      <c r="BM16">
        <v>0</v>
      </c>
      <c r="BN16">
        <v>1</v>
      </c>
      <c r="BO16">
        <v>0</v>
      </c>
      <c r="BP16">
        <v>1</v>
      </c>
      <c r="BQ16">
        <v>1</v>
      </c>
      <c r="BR16">
        <v>1</v>
      </c>
      <c r="BS16">
        <v>1</v>
      </c>
      <c r="BT16">
        <v>1</v>
      </c>
      <c r="BU16">
        <v>0</v>
      </c>
      <c r="BV16">
        <v>0</v>
      </c>
      <c r="BW16">
        <v>1</v>
      </c>
      <c r="BX16">
        <v>1</v>
      </c>
      <c r="BY16">
        <v>0</v>
      </c>
      <c r="BZ16">
        <v>0</v>
      </c>
      <c r="CA16">
        <v>0</v>
      </c>
      <c r="CB16">
        <v>0</v>
      </c>
      <c r="CC16">
        <v>0</v>
      </c>
      <c r="CD16">
        <v>0</v>
      </c>
      <c r="CE16">
        <v>0</v>
      </c>
      <c r="CF16">
        <v>6</v>
      </c>
      <c r="CG16">
        <v>1</v>
      </c>
      <c r="CH16">
        <v>0</v>
      </c>
      <c r="CI16">
        <v>0</v>
      </c>
      <c r="CJ16">
        <v>0</v>
      </c>
      <c r="CK16">
        <v>1</v>
      </c>
      <c r="CL16">
        <v>0</v>
      </c>
      <c r="CM16">
        <v>1</v>
      </c>
      <c r="CN16">
        <v>0</v>
      </c>
      <c r="CO16">
        <v>1</v>
      </c>
      <c r="CP16">
        <v>0</v>
      </c>
      <c r="CQ16">
        <v>0</v>
      </c>
      <c r="CR16">
        <v>0</v>
      </c>
      <c r="CS16">
        <v>1</v>
      </c>
      <c r="CT16">
        <v>1</v>
      </c>
      <c r="CU16">
        <v>0</v>
      </c>
      <c r="CV16">
        <v>1</v>
      </c>
      <c r="CW16">
        <v>1</v>
      </c>
      <c r="CX16">
        <v>1</v>
      </c>
      <c r="CY16">
        <v>1</v>
      </c>
      <c r="CZ16">
        <v>0</v>
      </c>
      <c r="DA16">
        <v>0</v>
      </c>
      <c r="DB16">
        <v>1</v>
      </c>
      <c r="DC16">
        <v>1</v>
      </c>
    </row>
    <row r="17" spans="1:107" x14ac:dyDescent="0.35">
      <c r="A17" t="s">
        <v>139</v>
      </c>
      <c r="B17" s="1">
        <v>45007</v>
      </c>
      <c r="C17" s="1">
        <v>45174</v>
      </c>
      <c r="D17">
        <v>1</v>
      </c>
      <c r="E17">
        <v>0</v>
      </c>
      <c r="F17">
        <v>1</v>
      </c>
      <c r="G17">
        <v>1</v>
      </c>
      <c r="H17">
        <v>1</v>
      </c>
      <c r="I17">
        <v>0</v>
      </c>
      <c r="J17">
        <v>0</v>
      </c>
      <c r="K17">
        <v>1</v>
      </c>
      <c r="L17">
        <v>1</v>
      </c>
      <c r="M17">
        <v>1</v>
      </c>
      <c r="N17">
        <v>1</v>
      </c>
      <c r="O17">
        <v>1</v>
      </c>
      <c r="P17">
        <v>1</v>
      </c>
      <c r="Q17">
        <v>1</v>
      </c>
      <c r="R17">
        <v>1</v>
      </c>
      <c r="S17">
        <v>0</v>
      </c>
      <c r="T17">
        <v>0</v>
      </c>
      <c r="U17">
        <v>1</v>
      </c>
      <c r="V17">
        <v>0</v>
      </c>
      <c r="W17">
        <v>0</v>
      </c>
      <c r="X17" t="s">
        <v>607</v>
      </c>
      <c r="Y17">
        <v>0</v>
      </c>
      <c r="Z17" t="s">
        <v>607</v>
      </c>
      <c r="AA17">
        <v>0</v>
      </c>
      <c r="AB17">
        <v>0</v>
      </c>
      <c r="AC17">
        <v>0</v>
      </c>
      <c r="AD17">
        <v>1</v>
      </c>
      <c r="AE17">
        <v>0</v>
      </c>
      <c r="AF17">
        <v>0</v>
      </c>
      <c r="AG17">
        <v>0</v>
      </c>
      <c r="AH17">
        <v>0</v>
      </c>
      <c r="AI17">
        <v>0</v>
      </c>
      <c r="AJ17">
        <v>1</v>
      </c>
      <c r="AK17">
        <v>0</v>
      </c>
      <c r="AL17">
        <v>0</v>
      </c>
      <c r="AM17">
        <v>1</v>
      </c>
      <c r="AN17">
        <v>0</v>
      </c>
      <c r="AO17">
        <v>0</v>
      </c>
      <c r="AP17">
        <v>1</v>
      </c>
      <c r="AQ17">
        <v>1</v>
      </c>
      <c r="AR17">
        <v>0</v>
      </c>
      <c r="AS17">
        <v>0</v>
      </c>
      <c r="AT17">
        <v>1</v>
      </c>
      <c r="AU17">
        <v>1</v>
      </c>
      <c r="AV17">
        <v>0</v>
      </c>
      <c r="AW17">
        <v>1</v>
      </c>
      <c r="AX17">
        <v>0</v>
      </c>
      <c r="AY17">
        <v>1</v>
      </c>
      <c r="AZ17">
        <v>0</v>
      </c>
      <c r="BA17">
        <v>1</v>
      </c>
      <c r="BB17">
        <v>0</v>
      </c>
      <c r="BC17">
        <v>0</v>
      </c>
      <c r="BD17">
        <v>0</v>
      </c>
      <c r="BE17">
        <v>0</v>
      </c>
      <c r="BF17">
        <v>11</v>
      </c>
      <c r="BG17">
        <v>1</v>
      </c>
      <c r="BH17">
        <v>0</v>
      </c>
      <c r="BI17">
        <v>0</v>
      </c>
      <c r="BJ17">
        <v>1</v>
      </c>
      <c r="BK17">
        <v>0</v>
      </c>
      <c r="BL17">
        <v>0</v>
      </c>
      <c r="BM17">
        <v>0</v>
      </c>
      <c r="BN17">
        <v>0</v>
      </c>
      <c r="BO17">
        <v>0</v>
      </c>
      <c r="BP17">
        <v>0</v>
      </c>
      <c r="BQ17">
        <v>1</v>
      </c>
      <c r="BR17">
        <v>1</v>
      </c>
      <c r="BS17">
        <v>1</v>
      </c>
      <c r="BT17">
        <v>1</v>
      </c>
      <c r="BU17">
        <v>0</v>
      </c>
      <c r="BV17">
        <v>0</v>
      </c>
      <c r="BW17">
        <v>1</v>
      </c>
      <c r="BX17">
        <v>1</v>
      </c>
      <c r="BY17">
        <v>0</v>
      </c>
      <c r="BZ17">
        <v>0</v>
      </c>
      <c r="CA17">
        <v>0</v>
      </c>
      <c r="CB17">
        <v>0</v>
      </c>
      <c r="CC17">
        <v>0</v>
      </c>
      <c r="CD17">
        <v>0</v>
      </c>
      <c r="CE17">
        <v>0</v>
      </c>
      <c r="CF17">
        <v>6</v>
      </c>
      <c r="CG17">
        <v>1</v>
      </c>
      <c r="CH17">
        <v>0</v>
      </c>
      <c r="CI17">
        <v>0</v>
      </c>
      <c r="CJ17">
        <v>0</v>
      </c>
      <c r="CK17">
        <v>1</v>
      </c>
      <c r="CL17">
        <v>0</v>
      </c>
      <c r="CM17">
        <v>1</v>
      </c>
      <c r="CN17">
        <v>0</v>
      </c>
      <c r="CO17">
        <v>1</v>
      </c>
      <c r="CP17">
        <v>0</v>
      </c>
      <c r="CQ17">
        <v>0</v>
      </c>
      <c r="CR17">
        <v>0</v>
      </c>
      <c r="CS17">
        <v>1</v>
      </c>
      <c r="CT17">
        <v>1</v>
      </c>
      <c r="CU17">
        <v>0</v>
      </c>
      <c r="CV17">
        <v>1</v>
      </c>
      <c r="CW17">
        <v>1</v>
      </c>
      <c r="CX17">
        <v>1</v>
      </c>
      <c r="CY17">
        <v>1</v>
      </c>
      <c r="CZ17">
        <v>0</v>
      </c>
      <c r="DA17">
        <v>0</v>
      </c>
      <c r="DB17">
        <v>1</v>
      </c>
      <c r="DC17">
        <v>1</v>
      </c>
    </row>
    <row r="18" spans="1:107" x14ac:dyDescent="0.35">
      <c r="A18" t="s">
        <v>139</v>
      </c>
      <c r="B18" s="1">
        <v>45175</v>
      </c>
      <c r="C18" s="1">
        <v>45261</v>
      </c>
      <c r="D18">
        <v>1</v>
      </c>
      <c r="E18">
        <v>0</v>
      </c>
      <c r="F18">
        <v>1</v>
      </c>
      <c r="G18">
        <v>1</v>
      </c>
      <c r="H18">
        <v>1</v>
      </c>
      <c r="I18">
        <v>0</v>
      </c>
      <c r="J18">
        <v>0</v>
      </c>
      <c r="K18">
        <v>1</v>
      </c>
      <c r="L18">
        <v>1</v>
      </c>
      <c r="M18">
        <v>1</v>
      </c>
      <c r="N18">
        <v>1</v>
      </c>
      <c r="O18">
        <v>1</v>
      </c>
      <c r="P18">
        <v>1</v>
      </c>
      <c r="Q18">
        <v>1</v>
      </c>
      <c r="R18">
        <v>1</v>
      </c>
      <c r="S18">
        <v>0</v>
      </c>
      <c r="T18">
        <v>0</v>
      </c>
      <c r="U18">
        <v>1</v>
      </c>
      <c r="V18">
        <v>0</v>
      </c>
      <c r="W18">
        <v>0</v>
      </c>
      <c r="X18" t="s">
        <v>607</v>
      </c>
      <c r="Y18">
        <v>0</v>
      </c>
      <c r="Z18" t="s">
        <v>607</v>
      </c>
      <c r="AA18">
        <v>0</v>
      </c>
      <c r="AB18">
        <v>0</v>
      </c>
      <c r="AC18">
        <v>0</v>
      </c>
      <c r="AD18">
        <v>1</v>
      </c>
      <c r="AE18">
        <v>0</v>
      </c>
      <c r="AF18">
        <v>0</v>
      </c>
      <c r="AG18">
        <v>0</v>
      </c>
      <c r="AH18">
        <v>0</v>
      </c>
      <c r="AI18">
        <v>0</v>
      </c>
      <c r="AJ18">
        <v>1</v>
      </c>
      <c r="AK18">
        <v>0</v>
      </c>
      <c r="AL18">
        <v>0</v>
      </c>
      <c r="AM18">
        <v>1</v>
      </c>
      <c r="AN18">
        <v>0</v>
      </c>
      <c r="AO18">
        <v>0</v>
      </c>
      <c r="AP18">
        <v>1</v>
      </c>
      <c r="AQ18">
        <v>1</v>
      </c>
      <c r="AR18">
        <v>0</v>
      </c>
      <c r="AS18">
        <v>0</v>
      </c>
      <c r="AT18">
        <v>1</v>
      </c>
      <c r="AU18">
        <v>1</v>
      </c>
      <c r="AV18">
        <v>0</v>
      </c>
      <c r="AW18">
        <v>1</v>
      </c>
      <c r="AX18">
        <v>0</v>
      </c>
      <c r="AY18">
        <v>1</v>
      </c>
      <c r="AZ18">
        <v>0</v>
      </c>
      <c r="BA18">
        <v>1</v>
      </c>
      <c r="BB18">
        <v>0</v>
      </c>
      <c r="BC18">
        <v>0</v>
      </c>
      <c r="BD18">
        <v>0</v>
      </c>
      <c r="BE18">
        <v>0</v>
      </c>
      <c r="BF18">
        <v>11</v>
      </c>
      <c r="BG18">
        <v>1</v>
      </c>
      <c r="BH18">
        <v>0</v>
      </c>
      <c r="BI18">
        <v>0</v>
      </c>
      <c r="BJ18">
        <v>1</v>
      </c>
      <c r="BK18">
        <v>0</v>
      </c>
      <c r="BL18">
        <v>0</v>
      </c>
      <c r="BM18">
        <v>0</v>
      </c>
      <c r="BN18">
        <v>0</v>
      </c>
      <c r="BO18">
        <v>0</v>
      </c>
      <c r="BP18">
        <v>0</v>
      </c>
      <c r="BQ18">
        <v>1</v>
      </c>
      <c r="BR18">
        <v>1</v>
      </c>
      <c r="BS18">
        <v>1</v>
      </c>
      <c r="BT18">
        <v>1</v>
      </c>
      <c r="BU18">
        <v>0</v>
      </c>
      <c r="BV18">
        <v>0</v>
      </c>
      <c r="BW18">
        <v>1</v>
      </c>
      <c r="BX18">
        <v>1</v>
      </c>
      <c r="BY18">
        <v>0</v>
      </c>
      <c r="BZ18">
        <v>0</v>
      </c>
      <c r="CA18">
        <v>0</v>
      </c>
      <c r="CB18">
        <v>0</v>
      </c>
      <c r="CC18">
        <v>0</v>
      </c>
      <c r="CD18">
        <v>0</v>
      </c>
      <c r="CE18">
        <v>0</v>
      </c>
      <c r="CF18">
        <v>6</v>
      </c>
      <c r="CG18">
        <v>1</v>
      </c>
      <c r="CH18">
        <v>0</v>
      </c>
      <c r="CI18">
        <v>0</v>
      </c>
      <c r="CJ18">
        <v>0</v>
      </c>
      <c r="CK18">
        <v>1</v>
      </c>
      <c r="CL18">
        <v>0</v>
      </c>
      <c r="CM18">
        <v>1</v>
      </c>
      <c r="CN18">
        <v>0</v>
      </c>
      <c r="CO18">
        <v>1</v>
      </c>
      <c r="CP18">
        <v>0</v>
      </c>
      <c r="CQ18">
        <v>0</v>
      </c>
      <c r="CR18">
        <v>0</v>
      </c>
      <c r="CS18">
        <v>1</v>
      </c>
      <c r="CT18">
        <v>1</v>
      </c>
      <c r="CU18">
        <v>0</v>
      </c>
      <c r="CV18">
        <v>1</v>
      </c>
      <c r="CW18">
        <v>1</v>
      </c>
      <c r="CX18">
        <v>1</v>
      </c>
      <c r="CY18">
        <v>1</v>
      </c>
      <c r="CZ18">
        <v>0</v>
      </c>
      <c r="DA18">
        <v>0</v>
      </c>
      <c r="DB18">
        <v>1</v>
      </c>
      <c r="DC18">
        <v>1</v>
      </c>
    </row>
    <row r="19" spans="1:107" x14ac:dyDescent="0.35">
      <c r="A19" t="s">
        <v>161</v>
      </c>
      <c r="B19" s="1">
        <v>44774</v>
      </c>
      <c r="C19" s="1">
        <v>45261</v>
      </c>
      <c r="D19">
        <v>1</v>
      </c>
      <c r="E19">
        <v>0</v>
      </c>
      <c r="F19">
        <v>1</v>
      </c>
      <c r="G19">
        <v>1</v>
      </c>
      <c r="H19">
        <v>0</v>
      </c>
      <c r="I19">
        <v>0</v>
      </c>
      <c r="J19">
        <v>0</v>
      </c>
      <c r="K19">
        <v>2</v>
      </c>
      <c r="L19">
        <v>0</v>
      </c>
      <c r="M19">
        <v>0</v>
      </c>
      <c r="N19">
        <v>0</v>
      </c>
      <c r="O19">
        <v>0</v>
      </c>
      <c r="P19">
        <v>0</v>
      </c>
      <c r="Q19">
        <v>0</v>
      </c>
      <c r="R19">
        <v>0</v>
      </c>
      <c r="S19">
        <v>0</v>
      </c>
      <c r="T19">
        <v>1</v>
      </c>
      <c r="U19">
        <v>0</v>
      </c>
      <c r="V19">
        <v>0</v>
      </c>
      <c r="W19">
        <v>0</v>
      </c>
      <c r="X19" t="s">
        <v>607</v>
      </c>
      <c r="Y19">
        <v>0</v>
      </c>
      <c r="Z19" t="s">
        <v>607</v>
      </c>
      <c r="AA19">
        <v>2</v>
      </c>
      <c r="AB19">
        <v>1</v>
      </c>
      <c r="AC19">
        <v>0</v>
      </c>
      <c r="AD19">
        <v>0</v>
      </c>
      <c r="AE19">
        <v>2</v>
      </c>
      <c r="AF19">
        <v>0</v>
      </c>
      <c r="AG19">
        <v>0</v>
      </c>
      <c r="AH19">
        <v>0</v>
      </c>
      <c r="AI19">
        <v>0</v>
      </c>
      <c r="AJ19">
        <v>1</v>
      </c>
      <c r="AK19">
        <v>0</v>
      </c>
      <c r="AL19">
        <v>0</v>
      </c>
      <c r="AM19">
        <v>0</v>
      </c>
      <c r="AN19" t="s">
        <v>607</v>
      </c>
      <c r="AO19" t="s">
        <v>607</v>
      </c>
      <c r="AP19" t="s">
        <v>607</v>
      </c>
      <c r="AQ19" t="s">
        <v>607</v>
      </c>
      <c r="AR19" t="s">
        <v>607</v>
      </c>
      <c r="AS19" t="s">
        <v>607</v>
      </c>
      <c r="AT19" t="s">
        <v>607</v>
      </c>
      <c r="AU19" t="s">
        <v>607</v>
      </c>
      <c r="AV19" t="s">
        <v>607</v>
      </c>
      <c r="AW19" t="s">
        <v>607</v>
      </c>
      <c r="AX19" t="s">
        <v>607</v>
      </c>
      <c r="AY19" t="s">
        <v>607</v>
      </c>
      <c r="AZ19" t="s">
        <v>607</v>
      </c>
      <c r="BA19" t="s">
        <v>607</v>
      </c>
      <c r="BB19" t="s">
        <v>607</v>
      </c>
      <c r="BC19" t="s">
        <v>607</v>
      </c>
      <c r="BD19" t="s">
        <v>607</v>
      </c>
      <c r="BE19" t="s">
        <v>607</v>
      </c>
      <c r="BF19" t="s">
        <v>607</v>
      </c>
      <c r="BG19" t="s">
        <v>607</v>
      </c>
      <c r="BH19" t="s">
        <v>607</v>
      </c>
      <c r="BI19" t="s">
        <v>607</v>
      </c>
      <c r="BJ19" t="s">
        <v>607</v>
      </c>
      <c r="BK19" t="s">
        <v>607</v>
      </c>
      <c r="BL19" t="s">
        <v>607</v>
      </c>
      <c r="BM19" t="s">
        <v>607</v>
      </c>
      <c r="BN19" t="s">
        <v>607</v>
      </c>
      <c r="BO19" t="s">
        <v>607</v>
      </c>
      <c r="BP19" t="s">
        <v>607</v>
      </c>
      <c r="BQ19" t="s">
        <v>607</v>
      </c>
      <c r="BR19" t="s">
        <v>607</v>
      </c>
      <c r="BS19" t="s">
        <v>607</v>
      </c>
      <c r="BT19" t="s">
        <v>607</v>
      </c>
      <c r="BU19" t="s">
        <v>607</v>
      </c>
      <c r="BV19" t="s">
        <v>607</v>
      </c>
      <c r="BW19" t="s">
        <v>607</v>
      </c>
      <c r="BX19" t="s">
        <v>607</v>
      </c>
      <c r="BY19" t="s">
        <v>607</v>
      </c>
      <c r="BZ19" t="s">
        <v>607</v>
      </c>
      <c r="CA19" t="s">
        <v>607</v>
      </c>
      <c r="CB19" t="s">
        <v>607</v>
      </c>
      <c r="CC19" t="s">
        <v>607</v>
      </c>
      <c r="CD19" t="s">
        <v>607</v>
      </c>
      <c r="CE19" t="s">
        <v>607</v>
      </c>
      <c r="CF19" t="s">
        <v>607</v>
      </c>
      <c r="CG19" t="s">
        <v>607</v>
      </c>
      <c r="CH19" t="s">
        <v>607</v>
      </c>
      <c r="CI19" t="s">
        <v>607</v>
      </c>
      <c r="CJ19" t="s">
        <v>607</v>
      </c>
      <c r="CK19" t="s">
        <v>607</v>
      </c>
      <c r="CL19" t="s">
        <v>607</v>
      </c>
      <c r="CM19" t="s">
        <v>607</v>
      </c>
      <c r="CN19" t="s">
        <v>607</v>
      </c>
      <c r="CO19" t="s">
        <v>607</v>
      </c>
      <c r="CP19">
        <v>0</v>
      </c>
      <c r="CQ19">
        <v>0</v>
      </c>
      <c r="CR19">
        <v>0</v>
      </c>
      <c r="CS19">
        <v>1</v>
      </c>
      <c r="CT19">
        <v>0</v>
      </c>
      <c r="CU19" t="s">
        <v>607</v>
      </c>
      <c r="CV19" t="s">
        <v>607</v>
      </c>
      <c r="CW19" t="s">
        <v>607</v>
      </c>
      <c r="CX19" t="s">
        <v>607</v>
      </c>
      <c r="CY19" t="s">
        <v>607</v>
      </c>
      <c r="CZ19" t="s">
        <v>607</v>
      </c>
      <c r="DA19" t="s">
        <v>607</v>
      </c>
      <c r="DB19">
        <v>0</v>
      </c>
      <c r="DC19" t="s">
        <v>607</v>
      </c>
    </row>
    <row r="20" spans="1:107" x14ac:dyDescent="0.35">
      <c r="A20" t="s">
        <v>165</v>
      </c>
      <c r="B20" s="1">
        <v>44774</v>
      </c>
      <c r="C20" s="1">
        <v>44985</v>
      </c>
      <c r="D20">
        <v>0</v>
      </c>
      <c r="E20" t="s">
        <v>607</v>
      </c>
      <c r="F20" t="s">
        <v>607</v>
      </c>
      <c r="G20" t="s">
        <v>607</v>
      </c>
      <c r="H20" t="s">
        <v>607</v>
      </c>
      <c r="I20" t="s">
        <v>607</v>
      </c>
      <c r="J20" t="s">
        <v>607</v>
      </c>
      <c r="K20" t="s">
        <v>607</v>
      </c>
      <c r="L20" t="s">
        <v>607</v>
      </c>
      <c r="M20" t="s">
        <v>607</v>
      </c>
      <c r="N20" t="s">
        <v>607</v>
      </c>
      <c r="O20" t="s">
        <v>607</v>
      </c>
      <c r="P20" t="s">
        <v>607</v>
      </c>
      <c r="Q20" t="s">
        <v>607</v>
      </c>
      <c r="R20" t="s">
        <v>607</v>
      </c>
      <c r="S20" t="s">
        <v>607</v>
      </c>
      <c r="T20" t="s">
        <v>607</v>
      </c>
      <c r="U20" t="s">
        <v>607</v>
      </c>
      <c r="V20" t="s">
        <v>607</v>
      </c>
      <c r="W20" t="s">
        <v>607</v>
      </c>
      <c r="X20" t="s">
        <v>607</v>
      </c>
      <c r="Y20" t="s">
        <v>607</v>
      </c>
      <c r="Z20" t="s">
        <v>607</v>
      </c>
      <c r="AA20" t="s">
        <v>607</v>
      </c>
      <c r="AB20" t="s">
        <v>607</v>
      </c>
      <c r="AC20" t="s">
        <v>607</v>
      </c>
      <c r="AD20" t="s">
        <v>607</v>
      </c>
      <c r="AE20" t="s">
        <v>607</v>
      </c>
      <c r="AF20" t="s">
        <v>607</v>
      </c>
      <c r="AG20" t="s">
        <v>607</v>
      </c>
      <c r="AH20" t="s">
        <v>607</v>
      </c>
      <c r="AI20" t="s">
        <v>607</v>
      </c>
      <c r="AJ20" t="s">
        <v>607</v>
      </c>
      <c r="AK20" t="s">
        <v>607</v>
      </c>
      <c r="AL20" t="s">
        <v>607</v>
      </c>
      <c r="AM20" t="s">
        <v>607</v>
      </c>
      <c r="AN20" t="s">
        <v>607</v>
      </c>
      <c r="AO20" t="s">
        <v>607</v>
      </c>
      <c r="AP20" t="s">
        <v>607</v>
      </c>
      <c r="AQ20" t="s">
        <v>607</v>
      </c>
      <c r="AR20" t="s">
        <v>607</v>
      </c>
      <c r="AS20" t="s">
        <v>607</v>
      </c>
      <c r="AT20" t="s">
        <v>607</v>
      </c>
      <c r="AU20" t="s">
        <v>607</v>
      </c>
      <c r="AV20" t="s">
        <v>607</v>
      </c>
      <c r="AW20" t="s">
        <v>607</v>
      </c>
      <c r="AX20" t="s">
        <v>607</v>
      </c>
      <c r="AY20" t="s">
        <v>607</v>
      </c>
      <c r="AZ20" t="s">
        <v>607</v>
      </c>
      <c r="BA20" t="s">
        <v>607</v>
      </c>
      <c r="BB20" t="s">
        <v>607</v>
      </c>
      <c r="BC20" t="s">
        <v>607</v>
      </c>
      <c r="BD20" t="s">
        <v>607</v>
      </c>
      <c r="BE20" t="s">
        <v>607</v>
      </c>
      <c r="BF20" t="s">
        <v>607</v>
      </c>
      <c r="BG20" t="s">
        <v>607</v>
      </c>
      <c r="BH20" t="s">
        <v>607</v>
      </c>
      <c r="BI20" t="s">
        <v>607</v>
      </c>
      <c r="BJ20" t="s">
        <v>607</v>
      </c>
      <c r="BK20" t="s">
        <v>607</v>
      </c>
      <c r="BL20" t="s">
        <v>607</v>
      </c>
      <c r="BM20" t="s">
        <v>607</v>
      </c>
      <c r="BN20" t="s">
        <v>607</v>
      </c>
      <c r="BO20" t="s">
        <v>607</v>
      </c>
      <c r="BP20" t="s">
        <v>607</v>
      </c>
      <c r="BQ20" t="s">
        <v>607</v>
      </c>
      <c r="BR20" t="s">
        <v>607</v>
      </c>
      <c r="BS20" t="s">
        <v>607</v>
      </c>
      <c r="BT20" t="s">
        <v>607</v>
      </c>
      <c r="BU20" t="s">
        <v>607</v>
      </c>
      <c r="BV20" t="s">
        <v>607</v>
      </c>
      <c r="BW20" t="s">
        <v>607</v>
      </c>
      <c r="BX20" t="s">
        <v>607</v>
      </c>
      <c r="BY20" t="s">
        <v>607</v>
      </c>
      <c r="BZ20" t="s">
        <v>607</v>
      </c>
      <c r="CA20" t="s">
        <v>607</v>
      </c>
      <c r="CB20" t="s">
        <v>607</v>
      </c>
      <c r="CC20" t="s">
        <v>607</v>
      </c>
      <c r="CD20" t="s">
        <v>607</v>
      </c>
      <c r="CE20" t="s">
        <v>607</v>
      </c>
      <c r="CF20" t="s">
        <v>607</v>
      </c>
      <c r="CG20" t="s">
        <v>607</v>
      </c>
      <c r="CH20" t="s">
        <v>607</v>
      </c>
      <c r="CI20" t="s">
        <v>607</v>
      </c>
      <c r="CJ20" t="s">
        <v>607</v>
      </c>
      <c r="CK20" t="s">
        <v>607</v>
      </c>
      <c r="CL20" t="s">
        <v>607</v>
      </c>
      <c r="CM20" t="s">
        <v>607</v>
      </c>
      <c r="CN20" t="s">
        <v>607</v>
      </c>
      <c r="CO20" t="s">
        <v>607</v>
      </c>
      <c r="CP20" t="s">
        <v>607</v>
      </c>
      <c r="CQ20" t="s">
        <v>607</v>
      </c>
      <c r="CR20" t="s">
        <v>607</v>
      </c>
      <c r="CS20" t="s">
        <v>607</v>
      </c>
      <c r="CT20" t="s">
        <v>607</v>
      </c>
      <c r="CU20" t="s">
        <v>607</v>
      </c>
      <c r="CV20" t="s">
        <v>607</v>
      </c>
      <c r="CW20" t="s">
        <v>607</v>
      </c>
      <c r="CX20" t="s">
        <v>607</v>
      </c>
      <c r="CY20" t="s">
        <v>607</v>
      </c>
      <c r="CZ20" t="s">
        <v>607</v>
      </c>
      <c r="DA20" t="s">
        <v>607</v>
      </c>
      <c r="DB20" t="s">
        <v>607</v>
      </c>
      <c r="DC20" t="s">
        <v>607</v>
      </c>
    </row>
    <row r="21" spans="1:107" x14ac:dyDescent="0.35">
      <c r="A21" t="s">
        <v>165</v>
      </c>
      <c r="B21" s="1">
        <v>44986</v>
      </c>
      <c r="C21" s="1">
        <v>45261</v>
      </c>
      <c r="D21">
        <v>0</v>
      </c>
      <c r="E21" t="s">
        <v>607</v>
      </c>
      <c r="F21" t="s">
        <v>607</v>
      </c>
      <c r="G21" t="s">
        <v>607</v>
      </c>
      <c r="H21" t="s">
        <v>607</v>
      </c>
      <c r="I21" t="s">
        <v>607</v>
      </c>
      <c r="J21" t="s">
        <v>607</v>
      </c>
      <c r="K21" t="s">
        <v>607</v>
      </c>
      <c r="L21" t="s">
        <v>607</v>
      </c>
      <c r="M21" t="s">
        <v>607</v>
      </c>
      <c r="N21" t="s">
        <v>607</v>
      </c>
      <c r="O21" t="s">
        <v>607</v>
      </c>
      <c r="P21" t="s">
        <v>607</v>
      </c>
      <c r="Q21" t="s">
        <v>607</v>
      </c>
      <c r="R21" t="s">
        <v>607</v>
      </c>
      <c r="S21" t="s">
        <v>607</v>
      </c>
      <c r="T21" t="s">
        <v>607</v>
      </c>
      <c r="U21" t="s">
        <v>607</v>
      </c>
      <c r="V21" t="s">
        <v>607</v>
      </c>
      <c r="W21" t="s">
        <v>607</v>
      </c>
      <c r="X21" t="s">
        <v>607</v>
      </c>
      <c r="Y21" t="s">
        <v>607</v>
      </c>
      <c r="Z21" t="s">
        <v>607</v>
      </c>
      <c r="AA21" t="s">
        <v>607</v>
      </c>
      <c r="AB21" t="s">
        <v>607</v>
      </c>
      <c r="AC21" t="s">
        <v>607</v>
      </c>
      <c r="AD21" t="s">
        <v>607</v>
      </c>
      <c r="AE21" t="s">
        <v>607</v>
      </c>
      <c r="AF21" t="s">
        <v>607</v>
      </c>
      <c r="AG21" t="s">
        <v>607</v>
      </c>
      <c r="AH21" t="s">
        <v>607</v>
      </c>
      <c r="AI21" t="s">
        <v>607</v>
      </c>
      <c r="AJ21" t="s">
        <v>607</v>
      </c>
      <c r="AK21" t="s">
        <v>607</v>
      </c>
      <c r="AL21" t="s">
        <v>607</v>
      </c>
      <c r="AM21" t="s">
        <v>607</v>
      </c>
      <c r="AN21" t="s">
        <v>607</v>
      </c>
      <c r="AO21" t="s">
        <v>607</v>
      </c>
      <c r="AP21" t="s">
        <v>607</v>
      </c>
      <c r="AQ21" t="s">
        <v>607</v>
      </c>
      <c r="AR21" t="s">
        <v>607</v>
      </c>
      <c r="AS21" t="s">
        <v>607</v>
      </c>
      <c r="AT21" t="s">
        <v>607</v>
      </c>
      <c r="AU21" t="s">
        <v>607</v>
      </c>
      <c r="AV21" t="s">
        <v>607</v>
      </c>
      <c r="AW21" t="s">
        <v>607</v>
      </c>
      <c r="AX21" t="s">
        <v>607</v>
      </c>
      <c r="AY21" t="s">
        <v>607</v>
      </c>
      <c r="AZ21" t="s">
        <v>607</v>
      </c>
      <c r="BA21" t="s">
        <v>607</v>
      </c>
      <c r="BB21" t="s">
        <v>607</v>
      </c>
      <c r="BC21" t="s">
        <v>607</v>
      </c>
      <c r="BD21" t="s">
        <v>607</v>
      </c>
      <c r="BE21" t="s">
        <v>607</v>
      </c>
      <c r="BF21" t="s">
        <v>607</v>
      </c>
      <c r="BG21" t="s">
        <v>607</v>
      </c>
      <c r="BH21" t="s">
        <v>607</v>
      </c>
      <c r="BI21" t="s">
        <v>607</v>
      </c>
      <c r="BJ21" t="s">
        <v>607</v>
      </c>
      <c r="BK21" t="s">
        <v>607</v>
      </c>
      <c r="BL21" t="s">
        <v>607</v>
      </c>
      <c r="BM21" t="s">
        <v>607</v>
      </c>
      <c r="BN21" t="s">
        <v>607</v>
      </c>
      <c r="BO21" t="s">
        <v>607</v>
      </c>
      <c r="BP21" t="s">
        <v>607</v>
      </c>
      <c r="BQ21" t="s">
        <v>607</v>
      </c>
      <c r="BR21" t="s">
        <v>607</v>
      </c>
      <c r="BS21" t="s">
        <v>607</v>
      </c>
      <c r="BT21" t="s">
        <v>607</v>
      </c>
      <c r="BU21" t="s">
        <v>607</v>
      </c>
      <c r="BV21" t="s">
        <v>607</v>
      </c>
      <c r="BW21" t="s">
        <v>607</v>
      </c>
      <c r="BX21" t="s">
        <v>607</v>
      </c>
      <c r="BY21" t="s">
        <v>607</v>
      </c>
      <c r="BZ21" t="s">
        <v>607</v>
      </c>
      <c r="CA21" t="s">
        <v>607</v>
      </c>
      <c r="CB21" t="s">
        <v>607</v>
      </c>
      <c r="CC21" t="s">
        <v>607</v>
      </c>
      <c r="CD21" t="s">
        <v>607</v>
      </c>
      <c r="CE21" t="s">
        <v>607</v>
      </c>
      <c r="CF21" t="s">
        <v>607</v>
      </c>
      <c r="CG21" t="s">
        <v>607</v>
      </c>
      <c r="CH21" t="s">
        <v>607</v>
      </c>
      <c r="CI21" t="s">
        <v>607</v>
      </c>
      <c r="CJ21" t="s">
        <v>607</v>
      </c>
      <c r="CK21" t="s">
        <v>607</v>
      </c>
      <c r="CL21" t="s">
        <v>607</v>
      </c>
      <c r="CM21" t="s">
        <v>607</v>
      </c>
      <c r="CN21" t="s">
        <v>607</v>
      </c>
      <c r="CO21" t="s">
        <v>607</v>
      </c>
      <c r="CP21" t="s">
        <v>607</v>
      </c>
      <c r="CQ21" t="s">
        <v>607</v>
      </c>
      <c r="CR21" t="s">
        <v>607</v>
      </c>
      <c r="CS21" t="s">
        <v>607</v>
      </c>
      <c r="CT21" t="s">
        <v>607</v>
      </c>
      <c r="CU21" t="s">
        <v>607</v>
      </c>
      <c r="CV21" t="s">
        <v>607</v>
      </c>
      <c r="CW21" t="s">
        <v>607</v>
      </c>
      <c r="CX21" t="s">
        <v>607</v>
      </c>
      <c r="CY21" t="s">
        <v>607</v>
      </c>
      <c r="CZ21" t="s">
        <v>607</v>
      </c>
      <c r="DA21" t="s">
        <v>607</v>
      </c>
      <c r="DB21" t="s">
        <v>607</v>
      </c>
      <c r="DC21" t="s">
        <v>607</v>
      </c>
    </row>
    <row r="22" spans="1:107" x14ac:dyDescent="0.35">
      <c r="A22" t="s">
        <v>168</v>
      </c>
      <c r="B22" s="1">
        <v>44774</v>
      </c>
      <c r="C22" s="1">
        <v>45261</v>
      </c>
      <c r="D22">
        <v>0</v>
      </c>
      <c r="E22" t="s">
        <v>607</v>
      </c>
      <c r="F22" t="s">
        <v>607</v>
      </c>
      <c r="G22" t="s">
        <v>607</v>
      </c>
      <c r="H22" t="s">
        <v>607</v>
      </c>
      <c r="I22" t="s">
        <v>607</v>
      </c>
      <c r="J22" t="s">
        <v>607</v>
      </c>
      <c r="K22" t="s">
        <v>607</v>
      </c>
      <c r="L22" t="s">
        <v>607</v>
      </c>
      <c r="M22" t="s">
        <v>607</v>
      </c>
      <c r="N22" t="s">
        <v>607</v>
      </c>
      <c r="O22" t="s">
        <v>607</v>
      </c>
      <c r="P22" t="s">
        <v>607</v>
      </c>
      <c r="Q22" t="s">
        <v>607</v>
      </c>
      <c r="R22" t="s">
        <v>607</v>
      </c>
      <c r="S22" t="s">
        <v>607</v>
      </c>
      <c r="T22" t="s">
        <v>607</v>
      </c>
      <c r="U22" t="s">
        <v>607</v>
      </c>
      <c r="V22" t="s">
        <v>607</v>
      </c>
      <c r="W22" t="s">
        <v>607</v>
      </c>
      <c r="X22" t="s">
        <v>607</v>
      </c>
      <c r="Y22" t="s">
        <v>607</v>
      </c>
      <c r="Z22" t="s">
        <v>607</v>
      </c>
      <c r="AA22" t="s">
        <v>607</v>
      </c>
      <c r="AB22" t="s">
        <v>607</v>
      </c>
      <c r="AC22" t="s">
        <v>607</v>
      </c>
      <c r="AD22" t="s">
        <v>607</v>
      </c>
      <c r="AE22" t="s">
        <v>607</v>
      </c>
      <c r="AF22" t="s">
        <v>607</v>
      </c>
      <c r="AG22" t="s">
        <v>607</v>
      </c>
      <c r="AH22" t="s">
        <v>607</v>
      </c>
      <c r="AI22" t="s">
        <v>607</v>
      </c>
      <c r="AJ22" t="s">
        <v>607</v>
      </c>
      <c r="AK22" t="s">
        <v>607</v>
      </c>
      <c r="AL22" t="s">
        <v>607</v>
      </c>
      <c r="AM22" t="s">
        <v>607</v>
      </c>
      <c r="AN22" t="s">
        <v>607</v>
      </c>
      <c r="AO22" t="s">
        <v>607</v>
      </c>
      <c r="AP22" t="s">
        <v>607</v>
      </c>
      <c r="AQ22" t="s">
        <v>607</v>
      </c>
      <c r="AR22" t="s">
        <v>607</v>
      </c>
      <c r="AS22" t="s">
        <v>607</v>
      </c>
      <c r="AT22" t="s">
        <v>607</v>
      </c>
      <c r="AU22" t="s">
        <v>607</v>
      </c>
      <c r="AV22" t="s">
        <v>607</v>
      </c>
      <c r="AW22" t="s">
        <v>607</v>
      </c>
      <c r="AX22" t="s">
        <v>607</v>
      </c>
      <c r="AY22" t="s">
        <v>607</v>
      </c>
      <c r="AZ22" t="s">
        <v>607</v>
      </c>
      <c r="BA22" t="s">
        <v>607</v>
      </c>
      <c r="BB22" t="s">
        <v>607</v>
      </c>
      <c r="BC22" t="s">
        <v>607</v>
      </c>
      <c r="BD22" t="s">
        <v>607</v>
      </c>
      <c r="BE22" t="s">
        <v>607</v>
      </c>
      <c r="BF22" t="s">
        <v>607</v>
      </c>
      <c r="BG22" t="s">
        <v>607</v>
      </c>
      <c r="BH22" t="s">
        <v>607</v>
      </c>
      <c r="BI22" t="s">
        <v>607</v>
      </c>
      <c r="BJ22" t="s">
        <v>607</v>
      </c>
      <c r="BK22" t="s">
        <v>607</v>
      </c>
      <c r="BL22" t="s">
        <v>607</v>
      </c>
      <c r="BM22" t="s">
        <v>607</v>
      </c>
      <c r="BN22" t="s">
        <v>607</v>
      </c>
      <c r="BO22" t="s">
        <v>607</v>
      </c>
      <c r="BP22" t="s">
        <v>607</v>
      </c>
      <c r="BQ22" t="s">
        <v>607</v>
      </c>
      <c r="BR22" t="s">
        <v>607</v>
      </c>
      <c r="BS22" t="s">
        <v>607</v>
      </c>
      <c r="BT22" t="s">
        <v>607</v>
      </c>
      <c r="BU22" t="s">
        <v>607</v>
      </c>
      <c r="BV22" t="s">
        <v>607</v>
      </c>
      <c r="BW22" t="s">
        <v>607</v>
      </c>
      <c r="BX22" t="s">
        <v>607</v>
      </c>
      <c r="BY22" t="s">
        <v>607</v>
      </c>
      <c r="BZ22" t="s">
        <v>607</v>
      </c>
      <c r="CA22" t="s">
        <v>607</v>
      </c>
      <c r="CB22" t="s">
        <v>607</v>
      </c>
      <c r="CC22" t="s">
        <v>607</v>
      </c>
      <c r="CD22" t="s">
        <v>607</v>
      </c>
      <c r="CE22" t="s">
        <v>607</v>
      </c>
      <c r="CF22" t="s">
        <v>607</v>
      </c>
      <c r="CG22" t="s">
        <v>607</v>
      </c>
      <c r="CH22" t="s">
        <v>607</v>
      </c>
      <c r="CI22" t="s">
        <v>607</v>
      </c>
      <c r="CJ22" t="s">
        <v>607</v>
      </c>
      <c r="CK22" t="s">
        <v>607</v>
      </c>
      <c r="CL22" t="s">
        <v>607</v>
      </c>
      <c r="CM22" t="s">
        <v>607</v>
      </c>
      <c r="CN22" t="s">
        <v>607</v>
      </c>
      <c r="CO22" t="s">
        <v>607</v>
      </c>
      <c r="CP22" t="s">
        <v>607</v>
      </c>
      <c r="CQ22" t="s">
        <v>607</v>
      </c>
      <c r="CR22" t="s">
        <v>607</v>
      </c>
      <c r="CS22" t="s">
        <v>607</v>
      </c>
      <c r="CT22" t="s">
        <v>607</v>
      </c>
      <c r="CU22" t="s">
        <v>607</v>
      </c>
      <c r="CV22" t="s">
        <v>607</v>
      </c>
      <c r="CW22" t="s">
        <v>607</v>
      </c>
      <c r="CX22" t="s">
        <v>607</v>
      </c>
      <c r="CY22" t="s">
        <v>607</v>
      </c>
      <c r="CZ22" t="s">
        <v>607</v>
      </c>
      <c r="DA22" t="s">
        <v>607</v>
      </c>
      <c r="DB22" t="s">
        <v>607</v>
      </c>
      <c r="DC22" t="s">
        <v>607</v>
      </c>
    </row>
    <row r="23" spans="1:107" x14ac:dyDescent="0.35">
      <c r="A23" t="s">
        <v>170</v>
      </c>
      <c r="B23" s="1">
        <v>44774</v>
      </c>
      <c r="C23" s="1">
        <v>45261</v>
      </c>
      <c r="D23">
        <v>1</v>
      </c>
      <c r="E23">
        <v>0</v>
      </c>
      <c r="F23">
        <v>1</v>
      </c>
      <c r="G23">
        <v>1</v>
      </c>
      <c r="H23">
        <v>1</v>
      </c>
      <c r="I23">
        <v>1</v>
      </c>
      <c r="J23">
        <v>1</v>
      </c>
      <c r="K23">
        <v>2</v>
      </c>
      <c r="L23">
        <v>0</v>
      </c>
      <c r="M23">
        <v>0</v>
      </c>
      <c r="N23">
        <v>0</v>
      </c>
      <c r="O23">
        <v>0</v>
      </c>
      <c r="P23">
        <v>0</v>
      </c>
      <c r="Q23">
        <v>0</v>
      </c>
      <c r="R23">
        <v>0</v>
      </c>
      <c r="S23">
        <v>0</v>
      </c>
      <c r="T23">
        <v>1</v>
      </c>
      <c r="U23">
        <v>0</v>
      </c>
      <c r="V23">
        <v>0</v>
      </c>
      <c r="W23">
        <v>0</v>
      </c>
      <c r="X23" t="s">
        <v>607</v>
      </c>
      <c r="Y23">
        <v>0</v>
      </c>
      <c r="Z23" t="s">
        <v>607</v>
      </c>
      <c r="AA23">
        <v>2</v>
      </c>
      <c r="AB23">
        <v>0</v>
      </c>
      <c r="AC23">
        <v>0</v>
      </c>
      <c r="AD23">
        <v>1</v>
      </c>
      <c r="AE23">
        <v>2</v>
      </c>
      <c r="AF23">
        <v>0</v>
      </c>
      <c r="AG23">
        <v>0</v>
      </c>
      <c r="AH23">
        <v>0</v>
      </c>
      <c r="AI23">
        <v>0</v>
      </c>
      <c r="AJ23">
        <v>0</v>
      </c>
      <c r="AK23">
        <v>1</v>
      </c>
      <c r="AL23">
        <v>0</v>
      </c>
      <c r="AM23">
        <v>1</v>
      </c>
      <c r="AN23">
        <v>0</v>
      </c>
      <c r="AO23">
        <v>0</v>
      </c>
      <c r="AP23">
        <v>1</v>
      </c>
      <c r="AQ23">
        <v>0</v>
      </c>
      <c r="AR23">
        <v>0</v>
      </c>
      <c r="AS23">
        <v>0</v>
      </c>
      <c r="AT23">
        <v>0</v>
      </c>
      <c r="AU23">
        <v>0</v>
      </c>
      <c r="AV23">
        <v>0</v>
      </c>
      <c r="AW23">
        <v>0</v>
      </c>
      <c r="AX23">
        <v>0</v>
      </c>
      <c r="AY23">
        <v>0</v>
      </c>
      <c r="AZ23">
        <v>0</v>
      </c>
      <c r="BA23">
        <v>1</v>
      </c>
      <c r="BB23">
        <v>0</v>
      </c>
      <c r="BC23">
        <v>0</v>
      </c>
      <c r="BD23">
        <v>0</v>
      </c>
      <c r="BE23">
        <v>0</v>
      </c>
      <c r="BF23">
        <v>17</v>
      </c>
      <c r="BG23">
        <v>0</v>
      </c>
      <c r="BH23">
        <v>0</v>
      </c>
      <c r="BI23">
        <v>0</v>
      </c>
      <c r="BJ23">
        <v>0</v>
      </c>
      <c r="BK23">
        <v>0</v>
      </c>
      <c r="BL23">
        <v>0</v>
      </c>
      <c r="BM23">
        <v>0</v>
      </c>
      <c r="BN23">
        <v>0</v>
      </c>
      <c r="BO23">
        <v>1</v>
      </c>
      <c r="BP23">
        <v>0</v>
      </c>
      <c r="BQ23">
        <v>0</v>
      </c>
      <c r="BR23">
        <v>0</v>
      </c>
      <c r="BS23">
        <v>0</v>
      </c>
      <c r="BT23">
        <v>0</v>
      </c>
      <c r="BU23">
        <v>0</v>
      </c>
      <c r="BV23">
        <v>0</v>
      </c>
      <c r="BW23">
        <v>0</v>
      </c>
      <c r="BX23">
        <v>0</v>
      </c>
      <c r="BY23">
        <v>0</v>
      </c>
      <c r="BZ23">
        <v>0</v>
      </c>
      <c r="CA23">
        <v>0</v>
      </c>
      <c r="CB23">
        <v>0</v>
      </c>
      <c r="CC23">
        <v>0</v>
      </c>
      <c r="CD23">
        <v>0</v>
      </c>
      <c r="CE23">
        <v>1</v>
      </c>
      <c r="CF23">
        <v>0</v>
      </c>
      <c r="CG23">
        <v>0</v>
      </c>
      <c r="CH23">
        <v>0</v>
      </c>
      <c r="CI23">
        <v>0</v>
      </c>
      <c r="CJ23">
        <v>0</v>
      </c>
      <c r="CK23">
        <v>0</v>
      </c>
      <c r="CL23">
        <v>1</v>
      </c>
      <c r="CM23">
        <v>0</v>
      </c>
      <c r="CN23" t="s">
        <v>607</v>
      </c>
      <c r="CO23" t="s">
        <v>607</v>
      </c>
      <c r="CP23">
        <v>0</v>
      </c>
      <c r="CQ23">
        <v>0</v>
      </c>
      <c r="CR23">
        <v>0</v>
      </c>
      <c r="CS23">
        <v>1</v>
      </c>
      <c r="CT23">
        <v>0</v>
      </c>
      <c r="CU23" t="s">
        <v>607</v>
      </c>
      <c r="CV23" t="s">
        <v>607</v>
      </c>
      <c r="CW23" t="s">
        <v>607</v>
      </c>
      <c r="CX23" t="s">
        <v>607</v>
      </c>
      <c r="CY23" t="s">
        <v>607</v>
      </c>
      <c r="CZ23" t="s">
        <v>607</v>
      </c>
      <c r="DA23" t="s">
        <v>607</v>
      </c>
      <c r="DB23">
        <v>0</v>
      </c>
      <c r="DC23" t="s">
        <v>607</v>
      </c>
    </row>
    <row r="24" spans="1:107" x14ac:dyDescent="0.35">
      <c r="A24" t="s">
        <v>173</v>
      </c>
      <c r="B24" s="1">
        <v>44774</v>
      </c>
      <c r="C24" s="1">
        <v>45083</v>
      </c>
      <c r="D24">
        <v>1</v>
      </c>
      <c r="E24">
        <v>1</v>
      </c>
      <c r="F24">
        <v>1</v>
      </c>
      <c r="G24">
        <v>1</v>
      </c>
      <c r="H24">
        <v>0</v>
      </c>
      <c r="I24">
        <v>1</v>
      </c>
      <c r="J24">
        <v>0</v>
      </c>
      <c r="K24">
        <v>2</v>
      </c>
      <c r="L24">
        <v>1</v>
      </c>
      <c r="M24">
        <v>1</v>
      </c>
      <c r="N24">
        <v>1</v>
      </c>
      <c r="O24">
        <v>1</v>
      </c>
      <c r="P24">
        <v>1</v>
      </c>
      <c r="Q24">
        <v>1</v>
      </c>
      <c r="R24">
        <v>1</v>
      </c>
      <c r="S24">
        <v>1</v>
      </c>
      <c r="T24">
        <v>0</v>
      </c>
      <c r="U24">
        <v>0</v>
      </c>
      <c r="V24">
        <v>0</v>
      </c>
      <c r="W24">
        <v>0</v>
      </c>
      <c r="X24" t="s">
        <v>607</v>
      </c>
      <c r="Y24">
        <v>0</v>
      </c>
      <c r="Z24" t="s">
        <v>607</v>
      </c>
      <c r="AA24">
        <v>2</v>
      </c>
      <c r="AB24">
        <v>1</v>
      </c>
      <c r="AC24">
        <v>1</v>
      </c>
      <c r="AD24">
        <v>0</v>
      </c>
      <c r="AE24">
        <v>2</v>
      </c>
      <c r="AF24">
        <v>0</v>
      </c>
      <c r="AG24">
        <v>0</v>
      </c>
      <c r="AH24">
        <v>0</v>
      </c>
      <c r="AI24">
        <v>0</v>
      </c>
      <c r="AJ24">
        <v>1</v>
      </c>
      <c r="AK24">
        <v>0</v>
      </c>
      <c r="AL24">
        <v>0</v>
      </c>
      <c r="AM24">
        <v>1</v>
      </c>
      <c r="AN24">
        <v>0</v>
      </c>
      <c r="AO24">
        <v>1</v>
      </c>
      <c r="AP24">
        <v>0</v>
      </c>
      <c r="AQ24">
        <v>0</v>
      </c>
      <c r="AR24">
        <v>0</v>
      </c>
      <c r="AS24">
        <v>0</v>
      </c>
      <c r="AT24">
        <v>0</v>
      </c>
      <c r="AU24">
        <v>0</v>
      </c>
      <c r="AV24">
        <v>0</v>
      </c>
      <c r="AW24">
        <v>0</v>
      </c>
      <c r="AX24">
        <v>0</v>
      </c>
      <c r="AY24">
        <v>0</v>
      </c>
      <c r="AZ24">
        <v>0</v>
      </c>
      <c r="BA24">
        <v>1</v>
      </c>
      <c r="BB24">
        <v>0</v>
      </c>
      <c r="BC24">
        <v>0</v>
      </c>
      <c r="BD24">
        <v>0</v>
      </c>
      <c r="BE24">
        <v>0</v>
      </c>
      <c r="BF24">
        <v>17</v>
      </c>
      <c r="BG24">
        <v>0</v>
      </c>
      <c r="BH24">
        <v>0</v>
      </c>
      <c r="BI24">
        <v>1</v>
      </c>
      <c r="BJ24">
        <v>0</v>
      </c>
      <c r="BK24">
        <v>0</v>
      </c>
      <c r="BL24">
        <v>0</v>
      </c>
      <c r="BM24">
        <v>0</v>
      </c>
      <c r="BN24">
        <v>0</v>
      </c>
      <c r="BO24">
        <v>0</v>
      </c>
      <c r="BP24">
        <v>0</v>
      </c>
      <c r="BQ24">
        <v>0</v>
      </c>
      <c r="BR24">
        <v>0</v>
      </c>
      <c r="BS24">
        <v>0</v>
      </c>
      <c r="BT24">
        <v>0</v>
      </c>
      <c r="BU24">
        <v>0</v>
      </c>
      <c r="BV24">
        <v>0</v>
      </c>
      <c r="BW24">
        <v>0</v>
      </c>
      <c r="BX24">
        <v>0</v>
      </c>
      <c r="BY24">
        <v>0</v>
      </c>
      <c r="BZ24">
        <v>0</v>
      </c>
      <c r="CA24">
        <v>0</v>
      </c>
      <c r="CB24">
        <v>0</v>
      </c>
      <c r="CC24">
        <v>1</v>
      </c>
      <c r="CD24">
        <v>0</v>
      </c>
      <c r="CE24">
        <v>0</v>
      </c>
      <c r="CF24">
        <v>7</v>
      </c>
      <c r="CG24">
        <v>0</v>
      </c>
      <c r="CH24">
        <v>0</v>
      </c>
      <c r="CI24">
        <v>0</v>
      </c>
      <c r="CJ24">
        <v>0</v>
      </c>
      <c r="CK24">
        <v>0</v>
      </c>
      <c r="CL24">
        <v>1</v>
      </c>
      <c r="CM24">
        <v>0</v>
      </c>
      <c r="CN24" t="s">
        <v>607</v>
      </c>
      <c r="CO24" t="s">
        <v>607</v>
      </c>
      <c r="CP24">
        <v>0</v>
      </c>
      <c r="CQ24">
        <v>1</v>
      </c>
      <c r="CR24">
        <v>0</v>
      </c>
      <c r="CS24">
        <v>0</v>
      </c>
      <c r="CT24">
        <v>0</v>
      </c>
      <c r="CU24" t="s">
        <v>607</v>
      </c>
      <c r="CV24" t="s">
        <v>607</v>
      </c>
      <c r="CW24" t="s">
        <v>607</v>
      </c>
      <c r="CX24" t="s">
        <v>607</v>
      </c>
      <c r="CY24" t="s">
        <v>607</v>
      </c>
      <c r="CZ24" t="s">
        <v>607</v>
      </c>
      <c r="DA24" t="s">
        <v>607</v>
      </c>
      <c r="DB24">
        <v>0</v>
      </c>
      <c r="DC24" t="s">
        <v>607</v>
      </c>
    </row>
    <row r="25" spans="1:107" x14ac:dyDescent="0.35">
      <c r="A25" t="s">
        <v>173</v>
      </c>
      <c r="B25" s="1">
        <v>45084</v>
      </c>
      <c r="C25" s="1">
        <v>45261</v>
      </c>
      <c r="D25">
        <v>1</v>
      </c>
      <c r="E25">
        <v>1</v>
      </c>
      <c r="F25">
        <v>1</v>
      </c>
      <c r="G25">
        <v>1</v>
      </c>
      <c r="H25">
        <v>0</v>
      </c>
      <c r="I25">
        <v>1</v>
      </c>
      <c r="J25">
        <v>0</v>
      </c>
      <c r="K25">
        <v>2</v>
      </c>
      <c r="L25">
        <v>1</v>
      </c>
      <c r="M25">
        <v>1</v>
      </c>
      <c r="N25">
        <v>1</v>
      </c>
      <c r="O25">
        <v>1</v>
      </c>
      <c r="P25">
        <v>1</v>
      </c>
      <c r="Q25">
        <v>1</v>
      </c>
      <c r="R25">
        <v>1</v>
      </c>
      <c r="S25">
        <v>1</v>
      </c>
      <c r="T25">
        <v>0</v>
      </c>
      <c r="U25">
        <v>0</v>
      </c>
      <c r="V25">
        <v>0</v>
      </c>
      <c r="W25">
        <v>0</v>
      </c>
      <c r="X25" t="s">
        <v>607</v>
      </c>
      <c r="Y25">
        <v>0</v>
      </c>
      <c r="Z25" t="s">
        <v>607</v>
      </c>
      <c r="AA25">
        <v>2</v>
      </c>
      <c r="AB25">
        <v>1</v>
      </c>
      <c r="AC25">
        <v>1</v>
      </c>
      <c r="AD25">
        <v>0</v>
      </c>
      <c r="AE25">
        <v>2</v>
      </c>
      <c r="AF25">
        <v>0</v>
      </c>
      <c r="AG25">
        <v>0</v>
      </c>
      <c r="AH25">
        <v>0</v>
      </c>
      <c r="AI25">
        <v>0</v>
      </c>
      <c r="AJ25">
        <v>1</v>
      </c>
      <c r="AK25">
        <v>0</v>
      </c>
      <c r="AL25">
        <v>0</v>
      </c>
      <c r="AM25">
        <v>1</v>
      </c>
      <c r="AN25">
        <v>0</v>
      </c>
      <c r="AO25">
        <v>1</v>
      </c>
      <c r="AP25">
        <v>0</v>
      </c>
      <c r="AQ25">
        <v>0</v>
      </c>
      <c r="AR25">
        <v>0</v>
      </c>
      <c r="AS25">
        <v>0</v>
      </c>
      <c r="AT25">
        <v>0</v>
      </c>
      <c r="AU25">
        <v>0</v>
      </c>
      <c r="AV25">
        <v>0</v>
      </c>
      <c r="AW25">
        <v>0</v>
      </c>
      <c r="AX25">
        <v>0</v>
      </c>
      <c r="AY25">
        <v>0</v>
      </c>
      <c r="AZ25">
        <v>0</v>
      </c>
      <c r="BA25">
        <v>1</v>
      </c>
      <c r="BB25">
        <v>0</v>
      </c>
      <c r="BC25">
        <v>0</v>
      </c>
      <c r="BD25">
        <v>0</v>
      </c>
      <c r="BE25">
        <v>0</v>
      </c>
      <c r="BF25">
        <v>17</v>
      </c>
      <c r="BG25">
        <v>0</v>
      </c>
      <c r="BH25">
        <v>0</v>
      </c>
      <c r="BI25">
        <v>1</v>
      </c>
      <c r="BJ25">
        <v>0</v>
      </c>
      <c r="BK25">
        <v>0</v>
      </c>
      <c r="BL25">
        <v>0</v>
      </c>
      <c r="BM25">
        <v>0</v>
      </c>
      <c r="BN25">
        <v>0</v>
      </c>
      <c r="BO25">
        <v>0</v>
      </c>
      <c r="BP25">
        <v>0</v>
      </c>
      <c r="BQ25">
        <v>0</v>
      </c>
      <c r="BR25">
        <v>0</v>
      </c>
      <c r="BS25">
        <v>0</v>
      </c>
      <c r="BT25">
        <v>0</v>
      </c>
      <c r="BU25">
        <v>0</v>
      </c>
      <c r="BV25">
        <v>0</v>
      </c>
      <c r="BW25">
        <v>0</v>
      </c>
      <c r="BX25">
        <v>0</v>
      </c>
      <c r="BY25">
        <v>0</v>
      </c>
      <c r="BZ25">
        <v>0</v>
      </c>
      <c r="CA25">
        <v>0</v>
      </c>
      <c r="CB25">
        <v>0</v>
      </c>
      <c r="CC25">
        <v>1</v>
      </c>
      <c r="CD25">
        <v>0</v>
      </c>
      <c r="CE25">
        <v>0</v>
      </c>
      <c r="CF25">
        <v>7</v>
      </c>
      <c r="CG25">
        <v>0</v>
      </c>
      <c r="CH25">
        <v>0</v>
      </c>
      <c r="CI25">
        <v>0</v>
      </c>
      <c r="CJ25">
        <v>0</v>
      </c>
      <c r="CK25">
        <v>0</v>
      </c>
      <c r="CL25">
        <v>1</v>
      </c>
      <c r="CM25">
        <v>0</v>
      </c>
      <c r="CN25" t="s">
        <v>607</v>
      </c>
      <c r="CO25" t="s">
        <v>607</v>
      </c>
      <c r="CP25">
        <v>0</v>
      </c>
      <c r="CQ25">
        <v>1</v>
      </c>
      <c r="CR25">
        <v>0</v>
      </c>
      <c r="CS25">
        <v>0</v>
      </c>
      <c r="CT25">
        <v>0</v>
      </c>
      <c r="CU25" t="s">
        <v>607</v>
      </c>
      <c r="CV25" t="s">
        <v>607</v>
      </c>
      <c r="CW25" t="s">
        <v>607</v>
      </c>
      <c r="CX25" t="s">
        <v>607</v>
      </c>
      <c r="CY25" t="s">
        <v>607</v>
      </c>
      <c r="CZ25" t="s">
        <v>607</v>
      </c>
      <c r="DA25" t="s">
        <v>607</v>
      </c>
      <c r="DB25">
        <v>0</v>
      </c>
      <c r="DC25" t="s">
        <v>607</v>
      </c>
    </row>
    <row r="26" spans="1:107" x14ac:dyDescent="0.35">
      <c r="A26" t="s">
        <v>183</v>
      </c>
      <c r="B26" s="1">
        <v>44774</v>
      </c>
      <c r="C26" s="1">
        <v>45261</v>
      </c>
      <c r="D26">
        <v>1</v>
      </c>
      <c r="E26">
        <v>0</v>
      </c>
      <c r="F26">
        <v>1</v>
      </c>
      <c r="G26">
        <v>1</v>
      </c>
      <c r="H26">
        <v>0</v>
      </c>
      <c r="I26">
        <v>0</v>
      </c>
      <c r="J26">
        <v>0</v>
      </c>
      <c r="K26">
        <v>2</v>
      </c>
      <c r="L26">
        <v>0</v>
      </c>
      <c r="M26">
        <v>0</v>
      </c>
      <c r="N26">
        <v>0</v>
      </c>
      <c r="O26">
        <v>0</v>
      </c>
      <c r="P26">
        <v>0</v>
      </c>
      <c r="Q26">
        <v>0</v>
      </c>
      <c r="R26">
        <v>0</v>
      </c>
      <c r="S26">
        <v>0</v>
      </c>
      <c r="T26">
        <v>0</v>
      </c>
      <c r="U26">
        <v>0</v>
      </c>
      <c r="V26">
        <v>1</v>
      </c>
      <c r="W26">
        <v>0</v>
      </c>
      <c r="X26" t="s">
        <v>607</v>
      </c>
      <c r="Y26">
        <v>0</v>
      </c>
      <c r="Z26" t="s">
        <v>607</v>
      </c>
      <c r="AA26">
        <v>2</v>
      </c>
      <c r="AB26">
        <v>1</v>
      </c>
      <c r="AC26">
        <v>0</v>
      </c>
      <c r="AD26">
        <v>0</v>
      </c>
      <c r="AE26">
        <v>2</v>
      </c>
      <c r="AF26">
        <v>0</v>
      </c>
      <c r="AG26">
        <v>0</v>
      </c>
      <c r="AH26">
        <v>0</v>
      </c>
      <c r="AI26">
        <v>1</v>
      </c>
      <c r="AJ26">
        <v>1</v>
      </c>
      <c r="AK26">
        <v>0</v>
      </c>
      <c r="AL26">
        <v>0</v>
      </c>
      <c r="AM26">
        <v>0</v>
      </c>
      <c r="AN26" t="s">
        <v>607</v>
      </c>
      <c r="AO26" t="s">
        <v>607</v>
      </c>
      <c r="AP26" t="s">
        <v>607</v>
      </c>
      <c r="AQ26" t="s">
        <v>607</v>
      </c>
      <c r="AR26" t="s">
        <v>607</v>
      </c>
      <c r="AS26" t="s">
        <v>607</v>
      </c>
      <c r="AT26" t="s">
        <v>607</v>
      </c>
      <c r="AU26" t="s">
        <v>607</v>
      </c>
      <c r="AV26" t="s">
        <v>607</v>
      </c>
      <c r="AW26" t="s">
        <v>607</v>
      </c>
      <c r="AX26" t="s">
        <v>607</v>
      </c>
      <c r="AY26" t="s">
        <v>607</v>
      </c>
      <c r="AZ26" t="s">
        <v>607</v>
      </c>
      <c r="BA26" t="s">
        <v>607</v>
      </c>
      <c r="BB26" t="s">
        <v>607</v>
      </c>
      <c r="BC26" t="s">
        <v>607</v>
      </c>
      <c r="BD26" t="s">
        <v>607</v>
      </c>
      <c r="BE26" t="s">
        <v>607</v>
      </c>
      <c r="BF26" t="s">
        <v>607</v>
      </c>
      <c r="BG26" t="s">
        <v>607</v>
      </c>
      <c r="BH26" t="s">
        <v>607</v>
      </c>
      <c r="BI26" t="s">
        <v>607</v>
      </c>
      <c r="BJ26" t="s">
        <v>607</v>
      </c>
      <c r="BK26" t="s">
        <v>607</v>
      </c>
      <c r="BL26" t="s">
        <v>607</v>
      </c>
      <c r="BM26" t="s">
        <v>607</v>
      </c>
      <c r="BN26" t="s">
        <v>607</v>
      </c>
      <c r="BO26" t="s">
        <v>607</v>
      </c>
      <c r="BP26" t="s">
        <v>607</v>
      </c>
      <c r="BQ26" t="s">
        <v>607</v>
      </c>
      <c r="BR26" t="s">
        <v>607</v>
      </c>
      <c r="BS26" t="s">
        <v>607</v>
      </c>
      <c r="BT26" t="s">
        <v>607</v>
      </c>
      <c r="BU26" t="s">
        <v>607</v>
      </c>
      <c r="BV26" t="s">
        <v>607</v>
      </c>
      <c r="BW26" t="s">
        <v>607</v>
      </c>
      <c r="BX26" t="s">
        <v>607</v>
      </c>
      <c r="BY26" t="s">
        <v>607</v>
      </c>
      <c r="BZ26" t="s">
        <v>607</v>
      </c>
      <c r="CA26" t="s">
        <v>607</v>
      </c>
      <c r="CB26" t="s">
        <v>607</v>
      </c>
      <c r="CC26" t="s">
        <v>607</v>
      </c>
      <c r="CD26" t="s">
        <v>607</v>
      </c>
      <c r="CE26" t="s">
        <v>607</v>
      </c>
      <c r="CF26" t="s">
        <v>607</v>
      </c>
      <c r="CG26" t="s">
        <v>607</v>
      </c>
      <c r="CH26" t="s">
        <v>607</v>
      </c>
      <c r="CI26" t="s">
        <v>607</v>
      </c>
      <c r="CJ26" t="s">
        <v>607</v>
      </c>
      <c r="CK26" t="s">
        <v>607</v>
      </c>
      <c r="CL26" t="s">
        <v>607</v>
      </c>
      <c r="CM26" t="s">
        <v>607</v>
      </c>
      <c r="CN26" t="s">
        <v>607</v>
      </c>
      <c r="CO26" t="s">
        <v>607</v>
      </c>
      <c r="CP26">
        <v>0</v>
      </c>
      <c r="CQ26">
        <v>0</v>
      </c>
      <c r="CR26">
        <v>0</v>
      </c>
      <c r="CS26">
        <v>1</v>
      </c>
      <c r="CT26">
        <v>1</v>
      </c>
      <c r="CU26">
        <v>0</v>
      </c>
      <c r="CV26">
        <v>0</v>
      </c>
      <c r="CW26">
        <v>1</v>
      </c>
      <c r="CX26">
        <v>0</v>
      </c>
      <c r="CY26">
        <v>1</v>
      </c>
      <c r="CZ26">
        <v>0</v>
      </c>
      <c r="DA26">
        <v>0</v>
      </c>
      <c r="DB26">
        <v>0</v>
      </c>
      <c r="DC26" t="s">
        <v>607</v>
      </c>
    </row>
    <row r="27" spans="1:107" x14ac:dyDescent="0.35">
      <c r="A27" t="s">
        <v>188</v>
      </c>
      <c r="B27" s="1">
        <v>44774</v>
      </c>
      <c r="C27" s="1">
        <v>45107</v>
      </c>
      <c r="D27">
        <v>1</v>
      </c>
      <c r="E27">
        <v>0</v>
      </c>
      <c r="F27">
        <v>1</v>
      </c>
      <c r="G27">
        <v>1</v>
      </c>
      <c r="H27">
        <v>0</v>
      </c>
      <c r="I27">
        <v>0</v>
      </c>
      <c r="J27">
        <v>1</v>
      </c>
      <c r="K27">
        <v>1</v>
      </c>
      <c r="L27">
        <v>0</v>
      </c>
      <c r="M27">
        <v>0</v>
      </c>
      <c r="N27">
        <v>0</v>
      </c>
      <c r="O27">
        <v>0</v>
      </c>
      <c r="P27">
        <v>0</v>
      </c>
      <c r="Q27">
        <v>0</v>
      </c>
      <c r="R27">
        <v>0</v>
      </c>
      <c r="S27">
        <v>1</v>
      </c>
      <c r="T27">
        <v>1</v>
      </c>
      <c r="U27">
        <v>0</v>
      </c>
      <c r="V27">
        <v>0</v>
      </c>
      <c r="W27">
        <v>0</v>
      </c>
      <c r="X27" t="s">
        <v>607</v>
      </c>
      <c r="Y27">
        <v>0</v>
      </c>
      <c r="Z27" t="s">
        <v>607</v>
      </c>
      <c r="AA27">
        <v>2</v>
      </c>
      <c r="AB27">
        <v>0</v>
      </c>
      <c r="AC27">
        <v>0</v>
      </c>
      <c r="AD27">
        <v>1</v>
      </c>
      <c r="AE27">
        <v>2</v>
      </c>
      <c r="AF27">
        <v>0</v>
      </c>
      <c r="AG27">
        <v>0</v>
      </c>
      <c r="AH27">
        <v>0</v>
      </c>
      <c r="AI27">
        <v>0</v>
      </c>
      <c r="AJ27">
        <v>0</v>
      </c>
      <c r="AK27">
        <v>1</v>
      </c>
      <c r="AL27">
        <v>0</v>
      </c>
      <c r="AM27">
        <v>0</v>
      </c>
      <c r="AN27" t="s">
        <v>607</v>
      </c>
      <c r="AO27" t="s">
        <v>607</v>
      </c>
      <c r="AP27" t="s">
        <v>607</v>
      </c>
      <c r="AQ27" t="s">
        <v>607</v>
      </c>
      <c r="AR27" t="s">
        <v>607</v>
      </c>
      <c r="AS27" t="s">
        <v>607</v>
      </c>
      <c r="AT27" t="s">
        <v>607</v>
      </c>
      <c r="AU27" t="s">
        <v>607</v>
      </c>
      <c r="AV27" t="s">
        <v>607</v>
      </c>
      <c r="AW27" t="s">
        <v>607</v>
      </c>
      <c r="AX27" t="s">
        <v>607</v>
      </c>
      <c r="AY27" t="s">
        <v>607</v>
      </c>
      <c r="AZ27" t="s">
        <v>607</v>
      </c>
      <c r="BA27" t="s">
        <v>607</v>
      </c>
      <c r="BB27" t="s">
        <v>607</v>
      </c>
      <c r="BC27" t="s">
        <v>607</v>
      </c>
      <c r="BD27" t="s">
        <v>607</v>
      </c>
      <c r="BE27" t="s">
        <v>607</v>
      </c>
      <c r="BF27" t="s">
        <v>607</v>
      </c>
      <c r="BG27" t="s">
        <v>607</v>
      </c>
      <c r="BH27" t="s">
        <v>607</v>
      </c>
      <c r="BI27" t="s">
        <v>607</v>
      </c>
      <c r="BJ27" t="s">
        <v>607</v>
      </c>
      <c r="BK27" t="s">
        <v>607</v>
      </c>
      <c r="BL27" t="s">
        <v>607</v>
      </c>
      <c r="BM27" t="s">
        <v>607</v>
      </c>
      <c r="BN27" t="s">
        <v>607</v>
      </c>
      <c r="BO27" t="s">
        <v>607</v>
      </c>
      <c r="BP27" t="s">
        <v>607</v>
      </c>
      <c r="BQ27" t="s">
        <v>607</v>
      </c>
      <c r="BR27" t="s">
        <v>607</v>
      </c>
      <c r="BS27" t="s">
        <v>607</v>
      </c>
      <c r="BT27" t="s">
        <v>607</v>
      </c>
      <c r="BU27" t="s">
        <v>607</v>
      </c>
      <c r="BV27" t="s">
        <v>607</v>
      </c>
      <c r="BW27" t="s">
        <v>607</v>
      </c>
      <c r="BX27" t="s">
        <v>607</v>
      </c>
      <c r="BY27" t="s">
        <v>607</v>
      </c>
      <c r="BZ27" t="s">
        <v>607</v>
      </c>
      <c r="CA27" t="s">
        <v>607</v>
      </c>
      <c r="CB27" t="s">
        <v>607</v>
      </c>
      <c r="CC27" t="s">
        <v>607</v>
      </c>
      <c r="CD27" t="s">
        <v>607</v>
      </c>
      <c r="CE27" t="s">
        <v>607</v>
      </c>
      <c r="CF27" t="s">
        <v>607</v>
      </c>
      <c r="CG27" t="s">
        <v>607</v>
      </c>
      <c r="CH27" t="s">
        <v>607</v>
      </c>
      <c r="CI27" t="s">
        <v>607</v>
      </c>
      <c r="CJ27" t="s">
        <v>607</v>
      </c>
      <c r="CK27" t="s">
        <v>607</v>
      </c>
      <c r="CL27" t="s">
        <v>607</v>
      </c>
      <c r="CM27" t="s">
        <v>607</v>
      </c>
      <c r="CN27" t="s">
        <v>607</v>
      </c>
      <c r="CO27" t="s">
        <v>607</v>
      </c>
      <c r="CP27">
        <v>0</v>
      </c>
      <c r="CQ27">
        <v>0</v>
      </c>
      <c r="CR27">
        <v>0</v>
      </c>
      <c r="CS27">
        <v>1</v>
      </c>
      <c r="CT27">
        <v>0</v>
      </c>
      <c r="CU27" t="s">
        <v>607</v>
      </c>
      <c r="CV27" t="s">
        <v>607</v>
      </c>
      <c r="CW27" t="s">
        <v>607</v>
      </c>
      <c r="CX27" t="s">
        <v>607</v>
      </c>
      <c r="CY27" t="s">
        <v>607</v>
      </c>
      <c r="CZ27" t="s">
        <v>607</v>
      </c>
      <c r="DA27" t="s">
        <v>607</v>
      </c>
      <c r="DB27">
        <v>0</v>
      </c>
      <c r="DC27" t="s">
        <v>607</v>
      </c>
    </row>
    <row r="28" spans="1:107" x14ac:dyDescent="0.35">
      <c r="A28" t="s">
        <v>188</v>
      </c>
      <c r="B28" s="1">
        <v>45108</v>
      </c>
      <c r="C28" s="1">
        <v>45261</v>
      </c>
      <c r="D28">
        <v>1</v>
      </c>
      <c r="E28">
        <v>0</v>
      </c>
      <c r="F28">
        <v>1</v>
      </c>
      <c r="G28">
        <v>1</v>
      </c>
      <c r="H28">
        <v>0</v>
      </c>
      <c r="I28">
        <v>0</v>
      </c>
      <c r="J28">
        <v>1</v>
      </c>
      <c r="K28">
        <v>1</v>
      </c>
      <c r="L28">
        <v>0</v>
      </c>
      <c r="M28">
        <v>0</v>
      </c>
      <c r="N28">
        <v>0</v>
      </c>
      <c r="O28">
        <v>0</v>
      </c>
      <c r="P28">
        <v>0</v>
      </c>
      <c r="Q28">
        <v>0</v>
      </c>
      <c r="R28">
        <v>0</v>
      </c>
      <c r="S28">
        <v>1</v>
      </c>
      <c r="T28">
        <v>1</v>
      </c>
      <c r="U28">
        <v>0</v>
      </c>
      <c r="V28">
        <v>0</v>
      </c>
      <c r="W28">
        <v>0</v>
      </c>
      <c r="X28" t="s">
        <v>607</v>
      </c>
      <c r="Y28">
        <v>0</v>
      </c>
      <c r="Z28" t="s">
        <v>607</v>
      </c>
      <c r="AA28">
        <v>2</v>
      </c>
      <c r="AB28">
        <v>0</v>
      </c>
      <c r="AC28">
        <v>0</v>
      </c>
      <c r="AD28">
        <v>1</v>
      </c>
      <c r="AE28">
        <v>2</v>
      </c>
      <c r="AF28">
        <v>0</v>
      </c>
      <c r="AG28">
        <v>0</v>
      </c>
      <c r="AH28">
        <v>0</v>
      </c>
      <c r="AI28">
        <v>0</v>
      </c>
      <c r="AJ28">
        <v>0</v>
      </c>
      <c r="AK28">
        <v>1</v>
      </c>
      <c r="AL28">
        <v>0</v>
      </c>
      <c r="AM28">
        <v>0</v>
      </c>
      <c r="AN28" t="s">
        <v>607</v>
      </c>
      <c r="AO28" t="s">
        <v>607</v>
      </c>
      <c r="AP28" t="s">
        <v>607</v>
      </c>
      <c r="AQ28" t="s">
        <v>607</v>
      </c>
      <c r="AR28" t="s">
        <v>607</v>
      </c>
      <c r="AS28" t="s">
        <v>607</v>
      </c>
      <c r="AT28" t="s">
        <v>607</v>
      </c>
      <c r="AU28" t="s">
        <v>607</v>
      </c>
      <c r="AV28" t="s">
        <v>607</v>
      </c>
      <c r="AW28" t="s">
        <v>607</v>
      </c>
      <c r="AX28" t="s">
        <v>607</v>
      </c>
      <c r="AY28" t="s">
        <v>607</v>
      </c>
      <c r="AZ28" t="s">
        <v>607</v>
      </c>
      <c r="BA28" t="s">
        <v>607</v>
      </c>
      <c r="BB28" t="s">
        <v>607</v>
      </c>
      <c r="BC28" t="s">
        <v>607</v>
      </c>
      <c r="BD28" t="s">
        <v>607</v>
      </c>
      <c r="BE28" t="s">
        <v>607</v>
      </c>
      <c r="BF28" t="s">
        <v>607</v>
      </c>
      <c r="BG28" t="s">
        <v>607</v>
      </c>
      <c r="BH28" t="s">
        <v>607</v>
      </c>
      <c r="BI28" t="s">
        <v>607</v>
      </c>
      <c r="BJ28" t="s">
        <v>607</v>
      </c>
      <c r="BK28" t="s">
        <v>607</v>
      </c>
      <c r="BL28" t="s">
        <v>607</v>
      </c>
      <c r="BM28" t="s">
        <v>607</v>
      </c>
      <c r="BN28" t="s">
        <v>607</v>
      </c>
      <c r="BO28" t="s">
        <v>607</v>
      </c>
      <c r="BP28" t="s">
        <v>607</v>
      </c>
      <c r="BQ28" t="s">
        <v>607</v>
      </c>
      <c r="BR28" t="s">
        <v>607</v>
      </c>
      <c r="BS28" t="s">
        <v>607</v>
      </c>
      <c r="BT28" t="s">
        <v>607</v>
      </c>
      <c r="BU28" t="s">
        <v>607</v>
      </c>
      <c r="BV28" t="s">
        <v>607</v>
      </c>
      <c r="BW28" t="s">
        <v>607</v>
      </c>
      <c r="BX28" t="s">
        <v>607</v>
      </c>
      <c r="BY28" t="s">
        <v>607</v>
      </c>
      <c r="BZ28" t="s">
        <v>607</v>
      </c>
      <c r="CA28" t="s">
        <v>607</v>
      </c>
      <c r="CB28" t="s">
        <v>607</v>
      </c>
      <c r="CC28" t="s">
        <v>607</v>
      </c>
      <c r="CD28" t="s">
        <v>607</v>
      </c>
      <c r="CE28" t="s">
        <v>607</v>
      </c>
      <c r="CF28" t="s">
        <v>607</v>
      </c>
      <c r="CG28" t="s">
        <v>607</v>
      </c>
      <c r="CH28" t="s">
        <v>607</v>
      </c>
      <c r="CI28" t="s">
        <v>607</v>
      </c>
      <c r="CJ28" t="s">
        <v>607</v>
      </c>
      <c r="CK28" t="s">
        <v>607</v>
      </c>
      <c r="CL28" t="s">
        <v>607</v>
      </c>
      <c r="CM28" t="s">
        <v>607</v>
      </c>
      <c r="CN28" t="s">
        <v>607</v>
      </c>
      <c r="CO28" t="s">
        <v>607</v>
      </c>
      <c r="CP28">
        <v>0</v>
      </c>
      <c r="CQ28">
        <v>0</v>
      </c>
      <c r="CR28">
        <v>0</v>
      </c>
      <c r="CS28">
        <v>1</v>
      </c>
      <c r="CT28">
        <v>0</v>
      </c>
      <c r="CU28" t="s">
        <v>607</v>
      </c>
      <c r="CV28" t="s">
        <v>607</v>
      </c>
      <c r="CW28" t="s">
        <v>607</v>
      </c>
      <c r="CX28" t="s">
        <v>607</v>
      </c>
      <c r="CY28" t="s">
        <v>607</v>
      </c>
      <c r="CZ28" t="s">
        <v>607</v>
      </c>
      <c r="DA28" t="s">
        <v>607</v>
      </c>
      <c r="DB28">
        <v>0</v>
      </c>
      <c r="DC28" t="s">
        <v>607</v>
      </c>
    </row>
    <row r="29" spans="1:107" x14ac:dyDescent="0.35">
      <c r="A29" t="s">
        <v>192</v>
      </c>
      <c r="B29" s="1">
        <v>44774</v>
      </c>
      <c r="C29" s="1">
        <v>45107</v>
      </c>
      <c r="D29">
        <v>1</v>
      </c>
      <c r="E29">
        <v>0</v>
      </c>
      <c r="F29">
        <v>1</v>
      </c>
      <c r="G29">
        <v>1</v>
      </c>
      <c r="H29">
        <v>0</v>
      </c>
      <c r="I29">
        <v>0</v>
      </c>
      <c r="J29">
        <v>0</v>
      </c>
      <c r="K29">
        <v>2</v>
      </c>
      <c r="L29">
        <v>0</v>
      </c>
      <c r="M29">
        <v>0</v>
      </c>
      <c r="N29">
        <v>0</v>
      </c>
      <c r="O29">
        <v>0</v>
      </c>
      <c r="P29">
        <v>0</v>
      </c>
      <c r="Q29">
        <v>0</v>
      </c>
      <c r="R29">
        <v>0</v>
      </c>
      <c r="S29">
        <v>0</v>
      </c>
      <c r="T29">
        <v>1</v>
      </c>
      <c r="U29">
        <v>0</v>
      </c>
      <c r="V29">
        <v>0</v>
      </c>
      <c r="W29">
        <v>0</v>
      </c>
      <c r="X29" t="s">
        <v>607</v>
      </c>
      <c r="Y29">
        <v>0</v>
      </c>
      <c r="Z29" t="s">
        <v>607</v>
      </c>
      <c r="AA29">
        <v>1</v>
      </c>
      <c r="AB29">
        <v>1</v>
      </c>
      <c r="AC29">
        <v>1</v>
      </c>
      <c r="AD29">
        <v>0</v>
      </c>
      <c r="AE29">
        <v>0</v>
      </c>
      <c r="AF29">
        <v>0</v>
      </c>
      <c r="AG29">
        <v>0</v>
      </c>
      <c r="AH29">
        <v>0</v>
      </c>
      <c r="AI29">
        <v>1</v>
      </c>
      <c r="AJ29">
        <v>0</v>
      </c>
      <c r="AK29">
        <v>0</v>
      </c>
      <c r="AL29">
        <v>0</v>
      </c>
      <c r="AM29">
        <v>1</v>
      </c>
      <c r="AN29">
        <v>1</v>
      </c>
      <c r="AO29" t="s">
        <v>607</v>
      </c>
      <c r="AP29" t="s">
        <v>607</v>
      </c>
      <c r="AQ29" t="s">
        <v>607</v>
      </c>
      <c r="AR29" t="s">
        <v>607</v>
      </c>
      <c r="AS29" t="s">
        <v>607</v>
      </c>
      <c r="AT29">
        <v>1</v>
      </c>
      <c r="AU29">
        <v>1</v>
      </c>
      <c r="AV29">
        <v>1</v>
      </c>
      <c r="AW29">
        <v>1</v>
      </c>
      <c r="AX29">
        <v>0</v>
      </c>
      <c r="AY29">
        <v>0</v>
      </c>
      <c r="AZ29">
        <v>1</v>
      </c>
      <c r="BA29">
        <v>0</v>
      </c>
      <c r="BB29">
        <v>0</v>
      </c>
      <c r="BC29">
        <v>0</v>
      </c>
      <c r="BD29">
        <v>0</v>
      </c>
      <c r="BE29">
        <v>0</v>
      </c>
      <c r="BF29">
        <v>2</v>
      </c>
      <c r="BG29">
        <v>1</v>
      </c>
      <c r="BH29">
        <v>0</v>
      </c>
      <c r="BI29">
        <v>1</v>
      </c>
      <c r="BJ29">
        <v>1</v>
      </c>
      <c r="BK29">
        <v>0</v>
      </c>
      <c r="BL29">
        <v>0</v>
      </c>
      <c r="BM29">
        <v>1</v>
      </c>
      <c r="BN29">
        <v>0</v>
      </c>
      <c r="BO29">
        <v>0</v>
      </c>
      <c r="BP29">
        <v>0</v>
      </c>
      <c r="BQ29">
        <v>1</v>
      </c>
      <c r="BR29">
        <v>0</v>
      </c>
      <c r="BS29">
        <v>0</v>
      </c>
      <c r="BT29">
        <v>0</v>
      </c>
      <c r="BU29">
        <v>0</v>
      </c>
      <c r="BV29">
        <v>0</v>
      </c>
      <c r="BW29">
        <v>0</v>
      </c>
      <c r="BX29">
        <v>0</v>
      </c>
      <c r="BY29">
        <v>0</v>
      </c>
      <c r="BZ29">
        <v>1</v>
      </c>
      <c r="CA29">
        <v>0</v>
      </c>
      <c r="CB29">
        <v>0</v>
      </c>
      <c r="CC29">
        <v>0</v>
      </c>
      <c r="CD29">
        <v>0</v>
      </c>
      <c r="CE29">
        <v>0</v>
      </c>
      <c r="CF29">
        <v>7</v>
      </c>
      <c r="CG29">
        <v>0</v>
      </c>
      <c r="CH29">
        <v>0</v>
      </c>
      <c r="CI29">
        <v>0</v>
      </c>
      <c r="CJ29">
        <v>0</v>
      </c>
      <c r="CK29">
        <v>0</v>
      </c>
      <c r="CL29">
        <v>1</v>
      </c>
      <c r="CM29">
        <v>0</v>
      </c>
      <c r="CN29" t="s">
        <v>607</v>
      </c>
      <c r="CO29" t="s">
        <v>607</v>
      </c>
      <c r="CP29">
        <v>0</v>
      </c>
      <c r="CQ29">
        <v>1</v>
      </c>
      <c r="CR29">
        <v>0</v>
      </c>
      <c r="CS29">
        <v>0</v>
      </c>
      <c r="CT29">
        <v>1</v>
      </c>
      <c r="CU29">
        <v>0</v>
      </c>
      <c r="CV29">
        <v>1</v>
      </c>
      <c r="CW29">
        <v>1</v>
      </c>
      <c r="CX29">
        <v>0</v>
      </c>
      <c r="CY29">
        <v>0</v>
      </c>
      <c r="CZ29">
        <v>0</v>
      </c>
      <c r="DA29">
        <v>0</v>
      </c>
      <c r="DB29">
        <v>0</v>
      </c>
      <c r="DC29" t="s">
        <v>607</v>
      </c>
    </row>
    <row r="30" spans="1:107" x14ac:dyDescent="0.35">
      <c r="A30" t="s">
        <v>192</v>
      </c>
      <c r="B30" s="1">
        <v>45108</v>
      </c>
      <c r="C30" s="1">
        <v>45261</v>
      </c>
      <c r="D30">
        <v>1</v>
      </c>
      <c r="E30">
        <v>0</v>
      </c>
      <c r="F30">
        <v>1</v>
      </c>
      <c r="G30">
        <v>1</v>
      </c>
      <c r="H30">
        <v>0</v>
      </c>
      <c r="I30">
        <v>0</v>
      </c>
      <c r="J30">
        <v>0</v>
      </c>
      <c r="K30">
        <v>2</v>
      </c>
      <c r="L30">
        <v>0</v>
      </c>
      <c r="M30">
        <v>0</v>
      </c>
      <c r="N30">
        <v>0</v>
      </c>
      <c r="O30">
        <v>0</v>
      </c>
      <c r="P30">
        <v>0</v>
      </c>
      <c r="Q30">
        <v>0</v>
      </c>
      <c r="R30">
        <v>0</v>
      </c>
      <c r="S30">
        <v>0</v>
      </c>
      <c r="T30">
        <v>1</v>
      </c>
      <c r="U30">
        <v>0</v>
      </c>
      <c r="V30">
        <v>0</v>
      </c>
      <c r="W30">
        <v>0</v>
      </c>
      <c r="X30" t="s">
        <v>607</v>
      </c>
      <c r="Y30">
        <v>0</v>
      </c>
      <c r="Z30" t="s">
        <v>607</v>
      </c>
      <c r="AA30">
        <v>1</v>
      </c>
      <c r="AB30">
        <v>1</v>
      </c>
      <c r="AC30">
        <v>1</v>
      </c>
      <c r="AD30">
        <v>0</v>
      </c>
      <c r="AE30">
        <v>0</v>
      </c>
      <c r="AF30">
        <v>0</v>
      </c>
      <c r="AG30">
        <v>0</v>
      </c>
      <c r="AH30">
        <v>0</v>
      </c>
      <c r="AI30">
        <v>1</v>
      </c>
      <c r="AJ30">
        <v>0</v>
      </c>
      <c r="AK30">
        <v>0</v>
      </c>
      <c r="AL30">
        <v>0</v>
      </c>
      <c r="AM30">
        <v>1</v>
      </c>
      <c r="AN30">
        <v>1</v>
      </c>
      <c r="AO30" t="s">
        <v>607</v>
      </c>
      <c r="AP30" t="s">
        <v>607</v>
      </c>
      <c r="AQ30" t="s">
        <v>607</v>
      </c>
      <c r="AR30" t="s">
        <v>607</v>
      </c>
      <c r="AS30" t="s">
        <v>607</v>
      </c>
      <c r="AT30">
        <v>1</v>
      </c>
      <c r="AU30">
        <v>1</v>
      </c>
      <c r="AV30">
        <v>1</v>
      </c>
      <c r="AW30">
        <v>1</v>
      </c>
      <c r="AX30">
        <v>0</v>
      </c>
      <c r="AY30">
        <v>0</v>
      </c>
      <c r="AZ30">
        <v>1</v>
      </c>
      <c r="BA30">
        <v>0</v>
      </c>
      <c r="BB30">
        <v>0</v>
      </c>
      <c r="BC30">
        <v>0</v>
      </c>
      <c r="BD30">
        <v>0</v>
      </c>
      <c r="BE30">
        <v>0</v>
      </c>
      <c r="BF30">
        <v>2</v>
      </c>
      <c r="BG30">
        <v>1</v>
      </c>
      <c r="BH30">
        <v>0</v>
      </c>
      <c r="BI30">
        <v>1</v>
      </c>
      <c r="BJ30">
        <v>1</v>
      </c>
      <c r="BK30">
        <v>0</v>
      </c>
      <c r="BL30">
        <v>0</v>
      </c>
      <c r="BM30">
        <v>1</v>
      </c>
      <c r="BN30">
        <v>0</v>
      </c>
      <c r="BO30">
        <v>0</v>
      </c>
      <c r="BP30">
        <v>0</v>
      </c>
      <c r="BQ30">
        <v>1</v>
      </c>
      <c r="BR30">
        <v>0</v>
      </c>
      <c r="BS30">
        <v>0</v>
      </c>
      <c r="BT30">
        <v>0</v>
      </c>
      <c r="BU30">
        <v>0</v>
      </c>
      <c r="BV30">
        <v>0</v>
      </c>
      <c r="BW30">
        <v>0</v>
      </c>
      <c r="BX30">
        <v>0</v>
      </c>
      <c r="BY30">
        <v>0</v>
      </c>
      <c r="BZ30">
        <v>1</v>
      </c>
      <c r="CA30">
        <v>0</v>
      </c>
      <c r="CB30">
        <v>0</v>
      </c>
      <c r="CC30">
        <v>0</v>
      </c>
      <c r="CD30">
        <v>0</v>
      </c>
      <c r="CE30">
        <v>0</v>
      </c>
      <c r="CF30">
        <v>7</v>
      </c>
      <c r="CG30">
        <v>0</v>
      </c>
      <c r="CH30">
        <v>0</v>
      </c>
      <c r="CI30">
        <v>0</v>
      </c>
      <c r="CJ30">
        <v>0</v>
      </c>
      <c r="CK30">
        <v>0</v>
      </c>
      <c r="CL30">
        <v>1</v>
      </c>
      <c r="CM30">
        <v>0</v>
      </c>
      <c r="CN30" t="s">
        <v>607</v>
      </c>
      <c r="CO30" t="s">
        <v>607</v>
      </c>
      <c r="CP30">
        <v>0</v>
      </c>
      <c r="CQ30">
        <v>1</v>
      </c>
      <c r="CR30">
        <v>0</v>
      </c>
      <c r="CS30">
        <v>0</v>
      </c>
      <c r="CT30">
        <v>1</v>
      </c>
      <c r="CU30">
        <v>0</v>
      </c>
      <c r="CV30">
        <v>1</v>
      </c>
      <c r="CW30">
        <v>1</v>
      </c>
      <c r="CX30">
        <v>0</v>
      </c>
      <c r="CY30">
        <v>0</v>
      </c>
      <c r="CZ30">
        <v>0</v>
      </c>
      <c r="DA30">
        <v>0</v>
      </c>
      <c r="DB30">
        <v>0</v>
      </c>
      <c r="DC30" t="s">
        <v>607</v>
      </c>
    </row>
    <row r="31" spans="1:107" x14ac:dyDescent="0.35">
      <c r="A31" t="s">
        <v>202</v>
      </c>
      <c r="B31" s="1">
        <v>44774</v>
      </c>
      <c r="C31" s="1">
        <v>45261</v>
      </c>
      <c r="D31">
        <v>1</v>
      </c>
      <c r="E31">
        <v>0</v>
      </c>
      <c r="F31">
        <v>1</v>
      </c>
      <c r="G31">
        <v>1</v>
      </c>
      <c r="H31">
        <v>1</v>
      </c>
      <c r="I31">
        <v>1</v>
      </c>
      <c r="J31">
        <v>1</v>
      </c>
      <c r="K31">
        <v>1</v>
      </c>
      <c r="L31">
        <v>0</v>
      </c>
      <c r="M31">
        <v>1</v>
      </c>
      <c r="N31">
        <v>1</v>
      </c>
      <c r="O31">
        <v>1</v>
      </c>
      <c r="P31">
        <v>0</v>
      </c>
      <c r="Q31">
        <v>0</v>
      </c>
      <c r="R31">
        <v>0</v>
      </c>
      <c r="S31">
        <v>1</v>
      </c>
      <c r="T31">
        <v>0</v>
      </c>
      <c r="U31">
        <v>0</v>
      </c>
      <c r="V31">
        <v>0</v>
      </c>
      <c r="W31">
        <v>0</v>
      </c>
      <c r="X31" t="s">
        <v>607</v>
      </c>
      <c r="Y31">
        <v>0</v>
      </c>
      <c r="Z31" t="s">
        <v>607</v>
      </c>
      <c r="AA31">
        <v>1</v>
      </c>
      <c r="AB31">
        <v>0</v>
      </c>
      <c r="AC31">
        <v>0</v>
      </c>
      <c r="AD31">
        <v>1</v>
      </c>
      <c r="AE31">
        <v>2</v>
      </c>
      <c r="AF31">
        <v>0</v>
      </c>
      <c r="AG31">
        <v>0</v>
      </c>
      <c r="AH31">
        <v>1</v>
      </c>
      <c r="AI31">
        <v>0</v>
      </c>
      <c r="AJ31">
        <v>0</v>
      </c>
      <c r="AK31">
        <v>0</v>
      </c>
      <c r="AL31">
        <v>0</v>
      </c>
      <c r="AM31">
        <v>1</v>
      </c>
      <c r="AN31">
        <v>1</v>
      </c>
      <c r="AO31" t="s">
        <v>607</v>
      </c>
      <c r="AP31" t="s">
        <v>607</v>
      </c>
      <c r="AQ31" t="s">
        <v>607</v>
      </c>
      <c r="AR31" t="s">
        <v>607</v>
      </c>
      <c r="AS31" t="s">
        <v>607</v>
      </c>
      <c r="AT31">
        <v>1</v>
      </c>
      <c r="AU31">
        <v>0</v>
      </c>
      <c r="AV31">
        <v>1</v>
      </c>
      <c r="AW31">
        <v>0</v>
      </c>
      <c r="AX31">
        <v>1</v>
      </c>
      <c r="AY31">
        <v>0</v>
      </c>
      <c r="AZ31">
        <v>1</v>
      </c>
      <c r="BA31">
        <v>0</v>
      </c>
      <c r="BB31">
        <v>0</v>
      </c>
      <c r="BC31">
        <v>0</v>
      </c>
      <c r="BD31">
        <v>0</v>
      </c>
      <c r="BE31">
        <v>0</v>
      </c>
      <c r="BF31">
        <v>2</v>
      </c>
      <c r="BG31">
        <v>1</v>
      </c>
      <c r="BH31">
        <v>0</v>
      </c>
      <c r="BI31">
        <v>1</v>
      </c>
      <c r="BJ31">
        <v>0</v>
      </c>
      <c r="BK31">
        <v>0</v>
      </c>
      <c r="BL31">
        <v>0</v>
      </c>
      <c r="BM31">
        <v>0</v>
      </c>
      <c r="BN31">
        <v>0</v>
      </c>
      <c r="BO31">
        <v>0</v>
      </c>
      <c r="BP31">
        <v>1</v>
      </c>
      <c r="BQ31">
        <v>1</v>
      </c>
      <c r="BR31">
        <v>0</v>
      </c>
      <c r="BS31">
        <v>0</v>
      </c>
      <c r="BT31">
        <v>0</v>
      </c>
      <c r="BU31">
        <v>0</v>
      </c>
      <c r="BV31">
        <v>1</v>
      </c>
      <c r="BW31">
        <v>1</v>
      </c>
      <c r="BX31">
        <v>1</v>
      </c>
      <c r="BY31">
        <v>0</v>
      </c>
      <c r="BZ31">
        <v>0</v>
      </c>
      <c r="CA31">
        <v>0</v>
      </c>
      <c r="CB31">
        <v>0</v>
      </c>
      <c r="CC31">
        <v>0</v>
      </c>
      <c r="CD31">
        <v>0</v>
      </c>
      <c r="CE31">
        <v>0</v>
      </c>
      <c r="CF31">
        <v>4</v>
      </c>
      <c r="CG31">
        <v>1</v>
      </c>
      <c r="CH31">
        <v>0</v>
      </c>
      <c r="CI31">
        <v>1</v>
      </c>
      <c r="CJ31">
        <v>0</v>
      </c>
      <c r="CK31">
        <v>0</v>
      </c>
      <c r="CL31">
        <v>0</v>
      </c>
      <c r="CM31">
        <v>1</v>
      </c>
      <c r="CN31">
        <v>0</v>
      </c>
      <c r="CO31">
        <v>1</v>
      </c>
      <c r="CP31">
        <v>0</v>
      </c>
      <c r="CQ31">
        <v>0</v>
      </c>
      <c r="CR31">
        <v>0</v>
      </c>
      <c r="CS31">
        <v>1</v>
      </c>
      <c r="CT31">
        <v>1</v>
      </c>
      <c r="CU31">
        <v>0</v>
      </c>
      <c r="CV31">
        <v>0</v>
      </c>
      <c r="CW31">
        <v>0</v>
      </c>
      <c r="CX31">
        <v>0</v>
      </c>
      <c r="CY31">
        <v>1</v>
      </c>
      <c r="CZ31">
        <v>0</v>
      </c>
      <c r="DA31">
        <v>0</v>
      </c>
      <c r="DB31">
        <v>1</v>
      </c>
      <c r="DC31">
        <v>1</v>
      </c>
    </row>
    <row r="32" spans="1:107" x14ac:dyDescent="0.35">
      <c r="A32" t="s">
        <v>213</v>
      </c>
      <c r="B32" s="1">
        <v>44774</v>
      </c>
      <c r="C32" s="1">
        <v>45261</v>
      </c>
      <c r="D32">
        <v>0</v>
      </c>
      <c r="E32" t="s">
        <v>607</v>
      </c>
      <c r="F32" t="s">
        <v>607</v>
      </c>
      <c r="G32" t="s">
        <v>607</v>
      </c>
      <c r="H32" t="s">
        <v>607</v>
      </c>
      <c r="I32" t="s">
        <v>607</v>
      </c>
      <c r="J32" t="s">
        <v>607</v>
      </c>
      <c r="K32" t="s">
        <v>607</v>
      </c>
      <c r="L32" t="s">
        <v>607</v>
      </c>
      <c r="M32" t="s">
        <v>607</v>
      </c>
      <c r="N32" t="s">
        <v>607</v>
      </c>
      <c r="O32" t="s">
        <v>607</v>
      </c>
      <c r="P32" t="s">
        <v>607</v>
      </c>
      <c r="Q32" t="s">
        <v>607</v>
      </c>
      <c r="R32" t="s">
        <v>607</v>
      </c>
      <c r="S32" t="s">
        <v>607</v>
      </c>
      <c r="T32" t="s">
        <v>607</v>
      </c>
      <c r="U32" t="s">
        <v>607</v>
      </c>
      <c r="V32" t="s">
        <v>607</v>
      </c>
      <c r="W32" t="s">
        <v>607</v>
      </c>
      <c r="X32" t="s">
        <v>607</v>
      </c>
      <c r="Y32" t="s">
        <v>607</v>
      </c>
      <c r="Z32" t="s">
        <v>607</v>
      </c>
      <c r="AA32" t="s">
        <v>607</v>
      </c>
      <c r="AB32" t="s">
        <v>607</v>
      </c>
      <c r="AC32" t="s">
        <v>607</v>
      </c>
      <c r="AD32" t="s">
        <v>607</v>
      </c>
      <c r="AE32" t="s">
        <v>607</v>
      </c>
      <c r="AF32" t="s">
        <v>607</v>
      </c>
      <c r="AG32" t="s">
        <v>607</v>
      </c>
      <c r="AH32" t="s">
        <v>607</v>
      </c>
      <c r="AI32" t="s">
        <v>607</v>
      </c>
      <c r="AJ32" t="s">
        <v>607</v>
      </c>
      <c r="AK32" t="s">
        <v>607</v>
      </c>
      <c r="AL32" t="s">
        <v>607</v>
      </c>
      <c r="AM32" t="s">
        <v>607</v>
      </c>
      <c r="AN32" t="s">
        <v>607</v>
      </c>
      <c r="AO32" t="s">
        <v>607</v>
      </c>
      <c r="AP32" t="s">
        <v>607</v>
      </c>
      <c r="AQ32" t="s">
        <v>607</v>
      </c>
      <c r="AR32" t="s">
        <v>607</v>
      </c>
      <c r="AS32" t="s">
        <v>607</v>
      </c>
      <c r="AT32" t="s">
        <v>607</v>
      </c>
      <c r="AU32" t="s">
        <v>607</v>
      </c>
      <c r="AV32" t="s">
        <v>607</v>
      </c>
      <c r="AW32" t="s">
        <v>607</v>
      </c>
      <c r="AX32" t="s">
        <v>607</v>
      </c>
      <c r="AY32" t="s">
        <v>607</v>
      </c>
      <c r="AZ32" t="s">
        <v>607</v>
      </c>
      <c r="BA32" t="s">
        <v>607</v>
      </c>
      <c r="BB32" t="s">
        <v>607</v>
      </c>
      <c r="BC32" t="s">
        <v>607</v>
      </c>
      <c r="BD32" t="s">
        <v>607</v>
      </c>
      <c r="BE32" t="s">
        <v>607</v>
      </c>
      <c r="BF32" t="s">
        <v>607</v>
      </c>
      <c r="BG32" t="s">
        <v>607</v>
      </c>
      <c r="BH32" t="s">
        <v>607</v>
      </c>
      <c r="BI32" t="s">
        <v>607</v>
      </c>
      <c r="BJ32" t="s">
        <v>607</v>
      </c>
      <c r="BK32" t="s">
        <v>607</v>
      </c>
      <c r="BL32" t="s">
        <v>607</v>
      </c>
      <c r="BM32" t="s">
        <v>607</v>
      </c>
      <c r="BN32" t="s">
        <v>607</v>
      </c>
      <c r="BO32" t="s">
        <v>607</v>
      </c>
      <c r="BP32" t="s">
        <v>607</v>
      </c>
      <c r="BQ32" t="s">
        <v>607</v>
      </c>
      <c r="BR32" t="s">
        <v>607</v>
      </c>
      <c r="BS32" t="s">
        <v>607</v>
      </c>
      <c r="BT32" t="s">
        <v>607</v>
      </c>
      <c r="BU32" t="s">
        <v>607</v>
      </c>
      <c r="BV32" t="s">
        <v>607</v>
      </c>
      <c r="BW32" t="s">
        <v>607</v>
      </c>
      <c r="BX32" t="s">
        <v>607</v>
      </c>
      <c r="BY32" t="s">
        <v>607</v>
      </c>
      <c r="BZ32" t="s">
        <v>607</v>
      </c>
      <c r="CA32" t="s">
        <v>607</v>
      </c>
      <c r="CB32" t="s">
        <v>607</v>
      </c>
      <c r="CC32" t="s">
        <v>607</v>
      </c>
      <c r="CD32" t="s">
        <v>607</v>
      </c>
      <c r="CE32" t="s">
        <v>607</v>
      </c>
      <c r="CF32" t="s">
        <v>607</v>
      </c>
      <c r="CG32" t="s">
        <v>607</v>
      </c>
      <c r="CH32" t="s">
        <v>607</v>
      </c>
      <c r="CI32" t="s">
        <v>607</v>
      </c>
      <c r="CJ32" t="s">
        <v>607</v>
      </c>
      <c r="CK32" t="s">
        <v>607</v>
      </c>
      <c r="CL32" t="s">
        <v>607</v>
      </c>
      <c r="CM32" t="s">
        <v>607</v>
      </c>
      <c r="CN32" t="s">
        <v>607</v>
      </c>
      <c r="CO32" t="s">
        <v>607</v>
      </c>
      <c r="CP32" t="s">
        <v>607</v>
      </c>
      <c r="CQ32" t="s">
        <v>607</v>
      </c>
      <c r="CR32" t="s">
        <v>607</v>
      </c>
      <c r="CS32" t="s">
        <v>607</v>
      </c>
      <c r="CT32" t="s">
        <v>607</v>
      </c>
      <c r="CU32" t="s">
        <v>607</v>
      </c>
      <c r="CV32" t="s">
        <v>607</v>
      </c>
      <c r="CW32" t="s">
        <v>607</v>
      </c>
      <c r="CX32" t="s">
        <v>607</v>
      </c>
      <c r="CY32" t="s">
        <v>607</v>
      </c>
      <c r="CZ32" t="s">
        <v>607</v>
      </c>
      <c r="DA32" t="s">
        <v>607</v>
      </c>
      <c r="DB32" t="s">
        <v>607</v>
      </c>
      <c r="DC32" t="s">
        <v>607</v>
      </c>
    </row>
    <row r="33" spans="1:107" x14ac:dyDescent="0.35">
      <c r="A33" t="s">
        <v>215</v>
      </c>
      <c r="B33" s="1">
        <v>44774</v>
      </c>
      <c r="C33" s="1">
        <v>45223</v>
      </c>
      <c r="D33">
        <v>1</v>
      </c>
      <c r="E33">
        <v>1</v>
      </c>
      <c r="F33">
        <v>1</v>
      </c>
      <c r="G33">
        <v>1</v>
      </c>
      <c r="H33">
        <v>1</v>
      </c>
      <c r="I33">
        <v>1</v>
      </c>
      <c r="J33">
        <v>1</v>
      </c>
      <c r="K33">
        <v>1</v>
      </c>
      <c r="L33">
        <v>1</v>
      </c>
      <c r="M33">
        <v>1</v>
      </c>
      <c r="N33">
        <v>1</v>
      </c>
      <c r="O33">
        <v>1</v>
      </c>
      <c r="P33">
        <v>1</v>
      </c>
      <c r="Q33">
        <v>1</v>
      </c>
      <c r="R33">
        <v>1</v>
      </c>
      <c r="S33">
        <v>1</v>
      </c>
      <c r="T33">
        <v>0</v>
      </c>
      <c r="U33">
        <v>0</v>
      </c>
      <c r="V33">
        <v>0</v>
      </c>
      <c r="W33">
        <v>0</v>
      </c>
      <c r="X33" t="s">
        <v>607</v>
      </c>
      <c r="Y33">
        <v>0</v>
      </c>
      <c r="Z33" t="s">
        <v>607</v>
      </c>
      <c r="AA33">
        <v>2</v>
      </c>
      <c r="AB33">
        <v>1</v>
      </c>
      <c r="AC33">
        <v>0</v>
      </c>
      <c r="AD33">
        <v>0</v>
      </c>
      <c r="AE33">
        <v>2</v>
      </c>
      <c r="AF33">
        <v>0</v>
      </c>
      <c r="AG33">
        <v>0</v>
      </c>
      <c r="AH33">
        <v>1</v>
      </c>
      <c r="AI33">
        <v>0</v>
      </c>
      <c r="AJ33">
        <v>0</v>
      </c>
      <c r="AK33">
        <v>0</v>
      </c>
      <c r="AL33">
        <v>0</v>
      </c>
      <c r="AM33">
        <v>1</v>
      </c>
      <c r="AN33">
        <v>1</v>
      </c>
      <c r="AO33" t="s">
        <v>607</v>
      </c>
      <c r="AP33" t="s">
        <v>607</v>
      </c>
      <c r="AQ33" t="s">
        <v>607</v>
      </c>
      <c r="AR33" t="s">
        <v>607</v>
      </c>
      <c r="AS33" t="s">
        <v>607</v>
      </c>
      <c r="AT33">
        <v>0</v>
      </c>
      <c r="AU33">
        <v>0</v>
      </c>
      <c r="AV33">
        <v>0</v>
      </c>
      <c r="AW33">
        <v>0</v>
      </c>
      <c r="AX33">
        <v>0</v>
      </c>
      <c r="AY33">
        <v>0</v>
      </c>
      <c r="AZ33">
        <v>1</v>
      </c>
      <c r="BA33">
        <v>0</v>
      </c>
      <c r="BB33">
        <v>0</v>
      </c>
      <c r="BC33">
        <v>0</v>
      </c>
      <c r="BD33">
        <v>0</v>
      </c>
      <c r="BE33">
        <v>0</v>
      </c>
      <c r="BF33">
        <v>5</v>
      </c>
      <c r="BG33">
        <v>1</v>
      </c>
      <c r="BH33">
        <v>0</v>
      </c>
      <c r="BI33">
        <v>1</v>
      </c>
      <c r="BJ33">
        <v>1</v>
      </c>
      <c r="BK33">
        <v>0</v>
      </c>
      <c r="BL33">
        <v>0</v>
      </c>
      <c r="BM33">
        <v>0</v>
      </c>
      <c r="BN33">
        <v>0</v>
      </c>
      <c r="BO33">
        <v>0</v>
      </c>
      <c r="BP33">
        <v>0</v>
      </c>
      <c r="BQ33">
        <v>1</v>
      </c>
      <c r="BR33">
        <v>1</v>
      </c>
      <c r="BS33">
        <v>1</v>
      </c>
      <c r="BT33">
        <v>1</v>
      </c>
      <c r="BU33">
        <v>0</v>
      </c>
      <c r="BV33">
        <v>0</v>
      </c>
      <c r="BW33">
        <v>1</v>
      </c>
      <c r="BX33">
        <v>1</v>
      </c>
      <c r="BY33">
        <v>0</v>
      </c>
      <c r="BZ33">
        <v>0</v>
      </c>
      <c r="CA33">
        <v>1</v>
      </c>
      <c r="CB33">
        <v>0</v>
      </c>
      <c r="CC33">
        <v>1</v>
      </c>
      <c r="CD33">
        <v>0</v>
      </c>
      <c r="CE33">
        <v>0</v>
      </c>
      <c r="CF33">
        <v>4</v>
      </c>
      <c r="CG33">
        <v>0</v>
      </c>
      <c r="CH33">
        <v>0</v>
      </c>
      <c r="CI33">
        <v>0</v>
      </c>
      <c r="CJ33">
        <v>0</v>
      </c>
      <c r="CK33">
        <v>0</v>
      </c>
      <c r="CL33">
        <v>1</v>
      </c>
      <c r="CM33">
        <v>0</v>
      </c>
      <c r="CN33" t="s">
        <v>607</v>
      </c>
      <c r="CO33" t="s">
        <v>607</v>
      </c>
      <c r="CP33">
        <v>0</v>
      </c>
      <c r="CQ33">
        <v>0</v>
      </c>
      <c r="CR33">
        <v>0</v>
      </c>
      <c r="CS33">
        <v>1</v>
      </c>
      <c r="CT33">
        <v>1</v>
      </c>
      <c r="CU33">
        <v>0</v>
      </c>
      <c r="CV33">
        <v>1</v>
      </c>
      <c r="CW33">
        <v>1</v>
      </c>
      <c r="CX33">
        <v>1</v>
      </c>
      <c r="CY33">
        <v>1</v>
      </c>
      <c r="CZ33">
        <v>0</v>
      </c>
      <c r="DA33">
        <v>0</v>
      </c>
      <c r="DB33">
        <v>0</v>
      </c>
      <c r="DC33" t="s">
        <v>607</v>
      </c>
    </row>
    <row r="34" spans="1:107" x14ac:dyDescent="0.35">
      <c r="A34" t="s">
        <v>215</v>
      </c>
      <c r="B34" s="1">
        <v>45224</v>
      </c>
      <c r="C34" s="1">
        <v>45261</v>
      </c>
      <c r="D34">
        <v>1</v>
      </c>
      <c r="E34">
        <v>1</v>
      </c>
      <c r="F34">
        <v>1</v>
      </c>
      <c r="G34">
        <v>1</v>
      </c>
      <c r="H34">
        <v>1</v>
      </c>
      <c r="I34">
        <v>1</v>
      </c>
      <c r="J34">
        <v>1</v>
      </c>
      <c r="K34">
        <v>1</v>
      </c>
      <c r="L34">
        <v>1</v>
      </c>
      <c r="M34">
        <v>1</v>
      </c>
      <c r="N34">
        <v>1</v>
      </c>
      <c r="O34">
        <v>1</v>
      </c>
      <c r="P34">
        <v>1</v>
      </c>
      <c r="Q34">
        <v>1</v>
      </c>
      <c r="R34">
        <v>1</v>
      </c>
      <c r="S34">
        <v>1</v>
      </c>
      <c r="T34">
        <v>0</v>
      </c>
      <c r="U34">
        <v>0</v>
      </c>
      <c r="V34">
        <v>0</v>
      </c>
      <c r="W34">
        <v>0</v>
      </c>
      <c r="X34" t="s">
        <v>607</v>
      </c>
      <c r="Y34">
        <v>0</v>
      </c>
      <c r="Z34" t="s">
        <v>607</v>
      </c>
      <c r="AA34">
        <v>2</v>
      </c>
      <c r="AB34">
        <v>1</v>
      </c>
      <c r="AC34">
        <v>0</v>
      </c>
      <c r="AD34">
        <v>0</v>
      </c>
      <c r="AE34">
        <v>2</v>
      </c>
      <c r="AF34">
        <v>0</v>
      </c>
      <c r="AG34">
        <v>0</v>
      </c>
      <c r="AH34">
        <v>1</v>
      </c>
      <c r="AI34">
        <v>0</v>
      </c>
      <c r="AJ34">
        <v>0</v>
      </c>
      <c r="AK34">
        <v>0</v>
      </c>
      <c r="AL34">
        <v>0</v>
      </c>
      <c r="AM34">
        <v>1</v>
      </c>
      <c r="AN34">
        <v>1</v>
      </c>
      <c r="AO34" t="s">
        <v>607</v>
      </c>
      <c r="AP34" t="s">
        <v>607</v>
      </c>
      <c r="AQ34" t="s">
        <v>607</v>
      </c>
      <c r="AR34" t="s">
        <v>607</v>
      </c>
      <c r="AS34" t="s">
        <v>607</v>
      </c>
      <c r="AT34">
        <v>0</v>
      </c>
      <c r="AU34">
        <v>0</v>
      </c>
      <c r="AV34">
        <v>0</v>
      </c>
      <c r="AW34">
        <v>0</v>
      </c>
      <c r="AX34">
        <v>0</v>
      </c>
      <c r="AY34">
        <v>0</v>
      </c>
      <c r="AZ34">
        <v>1</v>
      </c>
      <c r="BA34">
        <v>0</v>
      </c>
      <c r="BB34">
        <v>0</v>
      </c>
      <c r="BC34">
        <v>0</v>
      </c>
      <c r="BD34">
        <v>0</v>
      </c>
      <c r="BE34">
        <v>0</v>
      </c>
      <c r="BF34">
        <v>5</v>
      </c>
      <c r="BG34">
        <v>1</v>
      </c>
      <c r="BH34">
        <v>0</v>
      </c>
      <c r="BI34">
        <v>1</v>
      </c>
      <c r="BJ34">
        <v>1</v>
      </c>
      <c r="BK34">
        <v>0</v>
      </c>
      <c r="BL34">
        <v>0</v>
      </c>
      <c r="BM34">
        <v>0</v>
      </c>
      <c r="BN34">
        <v>0</v>
      </c>
      <c r="BO34">
        <v>0</v>
      </c>
      <c r="BP34">
        <v>0</v>
      </c>
      <c r="BQ34">
        <v>1</v>
      </c>
      <c r="BR34">
        <v>1</v>
      </c>
      <c r="BS34">
        <v>1</v>
      </c>
      <c r="BT34">
        <v>1</v>
      </c>
      <c r="BU34">
        <v>0</v>
      </c>
      <c r="BV34">
        <v>0</v>
      </c>
      <c r="BW34">
        <v>1</v>
      </c>
      <c r="BX34">
        <v>1</v>
      </c>
      <c r="BY34">
        <v>0</v>
      </c>
      <c r="BZ34">
        <v>0</v>
      </c>
      <c r="CA34">
        <v>1</v>
      </c>
      <c r="CB34">
        <v>0</v>
      </c>
      <c r="CC34">
        <v>1</v>
      </c>
      <c r="CD34">
        <v>0</v>
      </c>
      <c r="CE34">
        <v>0</v>
      </c>
      <c r="CF34">
        <v>4</v>
      </c>
      <c r="CG34">
        <v>0</v>
      </c>
      <c r="CH34">
        <v>0</v>
      </c>
      <c r="CI34">
        <v>0</v>
      </c>
      <c r="CJ34">
        <v>0</v>
      </c>
      <c r="CK34">
        <v>0</v>
      </c>
      <c r="CL34">
        <v>1</v>
      </c>
      <c r="CM34">
        <v>0</v>
      </c>
      <c r="CN34" t="s">
        <v>607</v>
      </c>
      <c r="CO34" t="s">
        <v>607</v>
      </c>
      <c r="CP34">
        <v>0</v>
      </c>
      <c r="CQ34">
        <v>0</v>
      </c>
      <c r="CR34">
        <v>0</v>
      </c>
      <c r="CS34">
        <v>1</v>
      </c>
      <c r="CT34">
        <v>1</v>
      </c>
      <c r="CU34">
        <v>0</v>
      </c>
      <c r="CV34">
        <v>1</v>
      </c>
      <c r="CW34">
        <v>1</v>
      </c>
      <c r="CX34">
        <v>1</v>
      </c>
      <c r="CY34">
        <v>1</v>
      </c>
      <c r="CZ34">
        <v>0</v>
      </c>
      <c r="DA34">
        <v>0</v>
      </c>
      <c r="DB34">
        <v>0</v>
      </c>
      <c r="DC34" t="s">
        <v>607</v>
      </c>
    </row>
    <row r="35" spans="1:107" x14ac:dyDescent="0.35">
      <c r="A35" t="s">
        <v>227</v>
      </c>
      <c r="B35" s="1">
        <v>44774</v>
      </c>
      <c r="C35" s="1">
        <v>44834</v>
      </c>
      <c r="D35">
        <v>1</v>
      </c>
      <c r="E35">
        <v>0</v>
      </c>
      <c r="F35">
        <v>1</v>
      </c>
      <c r="G35">
        <v>1</v>
      </c>
      <c r="H35">
        <v>0</v>
      </c>
      <c r="I35">
        <v>0</v>
      </c>
      <c r="J35">
        <v>1</v>
      </c>
      <c r="K35">
        <v>1</v>
      </c>
      <c r="L35">
        <v>0</v>
      </c>
      <c r="M35">
        <v>1</v>
      </c>
      <c r="N35">
        <v>1</v>
      </c>
      <c r="O35">
        <v>0</v>
      </c>
      <c r="P35">
        <v>0</v>
      </c>
      <c r="Q35">
        <v>0</v>
      </c>
      <c r="R35">
        <v>0</v>
      </c>
      <c r="S35">
        <v>1</v>
      </c>
      <c r="T35">
        <v>0</v>
      </c>
      <c r="U35">
        <v>0</v>
      </c>
      <c r="V35">
        <v>0</v>
      </c>
      <c r="W35">
        <v>0</v>
      </c>
      <c r="X35" t="s">
        <v>607</v>
      </c>
      <c r="Y35">
        <v>0</v>
      </c>
      <c r="Z35" t="s">
        <v>607</v>
      </c>
      <c r="AA35">
        <v>2</v>
      </c>
      <c r="AB35">
        <v>0</v>
      </c>
      <c r="AC35">
        <v>0</v>
      </c>
      <c r="AD35">
        <v>1</v>
      </c>
      <c r="AE35">
        <v>0</v>
      </c>
      <c r="AF35">
        <v>0</v>
      </c>
      <c r="AG35">
        <v>0</v>
      </c>
      <c r="AH35">
        <v>0</v>
      </c>
      <c r="AI35">
        <v>0</v>
      </c>
      <c r="AJ35">
        <v>1</v>
      </c>
      <c r="AK35">
        <v>0</v>
      </c>
      <c r="AL35">
        <v>0</v>
      </c>
      <c r="AM35">
        <v>0</v>
      </c>
      <c r="AN35" t="s">
        <v>607</v>
      </c>
      <c r="AO35" t="s">
        <v>607</v>
      </c>
      <c r="AP35" t="s">
        <v>607</v>
      </c>
      <c r="AQ35" t="s">
        <v>607</v>
      </c>
      <c r="AR35" t="s">
        <v>607</v>
      </c>
      <c r="AS35" t="s">
        <v>607</v>
      </c>
      <c r="AT35" t="s">
        <v>607</v>
      </c>
      <c r="AU35" t="s">
        <v>607</v>
      </c>
      <c r="AV35" t="s">
        <v>607</v>
      </c>
      <c r="AW35" t="s">
        <v>607</v>
      </c>
      <c r="AX35" t="s">
        <v>607</v>
      </c>
      <c r="AY35" t="s">
        <v>607</v>
      </c>
      <c r="AZ35" t="s">
        <v>607</v>
      </c>
      <c r="BA35" t="s">
        <v>607</v>
      </c>
      <c r="BB35" t="s">
        <v>607</v>
      </c>
      <c r="BC35" t="s">
        <v>607</v>
      </c>
      <c r="BD35" t="s">
        <v>607</v>
      </c>
      <c r="BE35" t="s">
        <v>607</v>
      </c>
      <c r="BF35" t="s">
        <v>607</v>
      </c>
      <c r="BG35" t="s">
        <v>607</v>
      </c>
      <c r="BH35" t="s">
        <v>607</v>
      </c>
      <c r="BI35" t="s">
        <v>607</v>
      </c>
      <c r="BJ35" t="s">
        <v>607</v>
      </c>
      <c r="BK35" t="s">
        <v>607</v>
      </c>
      <c r="BL35" t="s">
        <v>607</v>
      </c>
      <c r="BM35" t="s">
        <v>607</v>
      </c>
      <c r="BN35" t="s">
        <v>607</v>
      </c>
      <c r="BO35" t="s">
        <v>607</v>
      </c>
      <c r="BP35" t="s">
        <v>607</v>
      </c>
      <c r="BQ35" t="s">
        <v>607</v>
      </c>
      <c r="BR35" t="s">
        <v>607</v>
      </c>
      <c r="BS35" t="s">
        <v>607</v>
      </c>
      <c r="BT35" t="s">
        <v>607</v>
      </c>
      <c r="BU35" t="s">
        <v>607</v>
      </c>
      <c r="BV35" t="s">
        <v>607</v>
      </c>
      <c r="BW35" t="s">
        <v>607</v>
      </c>
      <c r="BX35" t="s">
        <v>607</v>
      </c>
      <c r="BY35" t="s">
        <v>607</v>
      </c>
      <c r="BZ35" t="s">
        <v>607</v>
      </c>
      <c r="CA35" t="s">
        <v>607</v>
      </c>
      <c r="CB35" t="s">
        <v>607</v>
      </c>
      <c r="CC35" t="s">
        <v>607</v>
      </c>
      <c r="CD35" t="s">
        <v>607</v>
      </c>
      <c r="CE35" t="s">
        <v>607</v>
      </c>
      <c r="CF35" t="s">
        <v>607</v>
      </c>
      <c r="CG35" t="s">
        <v>607</v>
      </c>
      <c r="CH35" t="s">
        <v>607</v>
      </c>
      <c r="CI35" t="s">
        <v>607</v>
      </c>
      <c r="CJ35" t="s">
        <v>607</v>
      </c>
      <c r="CK35" t="s">
        <v>607</v>
      </c>
      <c r="CL35" t="s">
        <v>607</v>
      </c>
      <c r="CM35" t="s">
        <v>607</v>
      </c>
      <c r="CN35" t="s">
        <v>607</v>
      </c>
      <c r="CO35" t="s">
        <v>607</v>
      </c>
      <c r="CP35">
        <v>0</v>
      </c>
      <c r="CQ35">
        <v>0</v>
      </c>
      <c r="CR35">
        <v>0</v>
      </c>
      <c r="CS35">
        <v>1</v>
      </c>
      <c r="CT35">
        <v>1</v>
      </c>
      <c r="CU35">
        <v>0</v>
      </c>
      <c r="CV35">
        <v>1</v>
      </c>
      <c r="CW35">
        <v>1</v>
      </c>
      <c r="CX35">
        <v>1</v>
      </c>
      <c r="CY35">
        <v>0</v>
      </c>
      <c r="CZ35">
        <v>0</v>
      </c>
      <c r="DA35">
        <v>0</v>
      </c>
      <c r="DB35">
        <v>0</v>
      </c>
      <c r="DC35" t="s">
        <v>607</v>
      </c>
    </row>
    <row r="36" spans="1:107" x14ac:dyDescent="0.35">
      <c r="A36" t="s">
        <v>227</v>
      </c>
      <c r="B36" s="1">
        <v>44835</v>
      </c>
      <c r="C36" s="1">
        <v>45107</v>
      </c>
      <c r="D36">
        <v>1</v>
      </c>
      <c r="E36">
        <v>0</v>
      </c>
      <c r="F36">
        <v>1</v>
      </c>
      <c r="G36">
        <v>1</v>
      </c>
      <c r="H36">
        <v>0</v>
      </c>
      <c r="I36">
        <v>0</v>
      </c>
      <c r="J36">
        <v>1</v>
      </c>
      <c r="K36">
        <v>1</v>
      </c>
      <c r="L36">
        <v>0</v>
      </c>
      <c r="M36">
        <v>1</v>
      </c>
      <c r="N36">
        <v>1</v>
      </c>
      <c r="O36">
        <v>1</v>
      </c>
      <c r="P36">
        <v>1</v>
      </c>
      <c r="Q36">
        <v>0</v>
      </c>
      <c r="R36">
        <v>0</v>
      </c>
      <c r="S36">
        <v>1</v>
      </c>
      <c r="T36">
        <v>0</v>
      </c>
      <c r="U36">
        <v>0</v>
      </c>
      <c r="V36">
        <v>0</v>
      </c>
      <c r="W36">
        <v>0</v>
      </c>
      <c r="X36" t="s">
        <v>607</v>
      </c>
      <c r="Y36">
        <v>0</v>
      </c>
      <c r="Z36" t="s">
        <v>607</v>
      </c>
      <c r="AA36">
        <v>2</v>
      </c>
      <c r="AB36">
        <v>0</v>
      </c>
      <c r="AC36">
        <v>0</v>
      </c>
      <c r="AD36">
        <v>1</v>
      </c>
      <c r="AE36">
        <v>0</v>
      </c>
      <c r="AF36">
        <v>0</v>
      </c>
      <c r="AG36">
        <v>0</v>
      </c>
      <c r="AH36">
        <v>0</v>
      </c>
      <c r="AI36">
        <v>0</v>
      </c>
      <c r="AJ36">
        <v>1</v>
      </c>
      <c r="AK36">
        <v>0</v>
      </c>
      <c r="AL36">
        <v>0</v>
      </c>
      <c r="AM36">
        <v>1</v>
      </c>
      <c r="AN36">
        <v>0</v>
      </c>
      <c r="AO36">
        <v>0</v>
      </c>
      <c r="AP36">
        <v>0</v>
      </c>
      <c r="AQ36">
        <v>1</v>
      </c>
      <c r="AR36">
        <v>0</v>
      </c>
      <c r="AS36">
        <v>0</v>
      </c>
      <c r="AT36">
        <v>1</v>
      </c>
      <c r="AU36">
        <v>0</v>
      </c>
      <c r="AV36">
        <v>0</v>
      </c>
      <c r="AW36">
        <v>0</v>
      </c>
      <c r="AX36">
        <v>0</v>
      </c>
      <c r="AY36">
        <v>0</v>
      </c>
      <c r="AZ36">
        <v>0</v>
      </c>
      <c r="BA36">
        <v>1</v>
      </c>
      <c r="BB36">
        <v>0</v>
      </c>
      <c r="BC36">
        <v>0</v>
      </c>
      <c r="BD36">
        <v>0</v>
      </c>
      <c r="BE36">
        <v>1</v>
      </c>
      <c r="BF36">
        <v>4</v>
      </c>
      <c r="BG36">
        <v>1</v>
      </c>
      <c r="BH36">
        <v>0</v>
      </c>
      <c r="BI36">
        <v>0</v>
      </c>
      <c r="BJ36">
        <v>1</v>
      </c>
      <c r="BK36">
        <v>1</v>
      </c>
      <c r="BL36">
        <v>0</v>
      </c>
      <c r="BM36">
        <v>1</v>
      </c>
      <c r="BN36">
        <v>0</v>
      </c>
      <c r="BO36">
        <v>0</v>
      </c>
      <c r="BP36">
        <v>1</v>
      </c>
      <c r="BQ36">
        <v>1</v>
      </c>
      <c r="BR36">
        <v>1</v>
      </c>
      <c r="BS36">
        <v>0</v>
      </c>
      <c r="BT36">
        <v>1</v>
      </c>
      <c r="BU36">
        <v>0</v>
      </c>
      <c r="BV36">
        <v>0</v>
      </c>
      <c r="BW36">
        <v>1</v>
      </c>
      <c r="BX36">
        <v>1</v>
      </c>
      <c r="BY36">
        <v>1</v>
      </c>
      <c r="BZ36">
        <v>1</v>
      </c>
      <c r="CA36">
        <v>1</v>
      </c>
      <c r="CB36">
        <v>0</v>
      </c>
      <c r="CC36">
        <v>0</v>
      </c>
      <c r="CD36">
        <v>0</v>
      </c>
      <c r="CE36">
        <v>0</v>
      </c>
      <c r="CF36">
        <v>6</v>
      </c>
      <c r="CG36">
        <v>0</v>
      </c>
      <c r="CH36">
        <v>0</v>
      </c>
      <c r="CI36">
        <v>0</v>
      </c>
      <c r="CJ36">
        <v>0</v>
      </c>
      <c r="CK36">
        <v>0</v>
      </c>
      <c r="CL36">
        <v>1</v>
      </c>
      <c r="CM36">
        <v>1</v>
      </c>
      <c r="CN36">
        <v>0</v>
      </c>
      <c r="CO36">
        <v>1</v>
      </c>
      <c r="CP36">
        <v>0</v>
      </c>
      <c r="CQ36">
        <v>0</v>
      </c>
      <c r="CR36">
        <v>0</v>
      </c>
      <c r="CS36">
        <v>1</v>
      </c>
      <c r="CT36">
        <v>1</v>
      </c>
      <c r="CU36">
        <v>0</v>
      </c>
      <c r="CV36">
        <v>1</v>
      </c>
      <c r="CW36">
        <v>1</v>
      </c>
      <c r="CX36">
        <v>1</v>
      </c>
      <c r="CY36">
        <v>0</v>
      </c>
      <c r="CZ36">
        <v>0</v>
      </c>
      <c r="DA36">
        <v>0</v>
      </c>
      <c r="DB36">
        <v>0</v>
      </c>
      <c r="DC36" t="s">
        <v>607</v>
      </c>
    </row>
    <row r="37" spans="1:107" x14ac:dyDescent="0.35">
      <c r="A37" t="s">
        <v>227</v>
      </c>
      <c r="B37" s="1">
        <v>45108</v>
      </c>
      <c r="C37" s="1">
        <v>45261</v>
      </c>
      <c r="D37">
        <v>1</v>
      </c>
      <c r="E37">
        <v>0</v>
      </c>
      <c r="F37">
        <v>1</v>
      </c>
      <c r="G37">
        <v>1</v>
      </c>
      <c r="H37">
        <v>0</v>
      </c>
      <c r="I37">
        <v>0</v>
      </c>
      <c r="J37">
        <v>1</v>
      </c>
      <c r="K37">
        <v>1</v>
      </c>
      <c r="L37">
        <v>0</v>
      </c>
      <c r="M37">
        <v>1</v>
      </c>
      <c r="N37">
        <v>1</v>
      </c>
      <c r="O37">
        <v>1</v>
      </c>
      <c r="P37">
        <v>1</v>
      </c>
      <c r="Q37">
        <v>0</v>
      </c>
      <c r="R37">
        <v>0</v>
      </c>
      <c r="S37">
        <v>1</v>
      </c>
      <c r="T37">
        <v>0</v>
      </c>
      <c r="U37">
        <v>0</v>
      </c>
      <c r="V37">
        <v>0</v>
      </c>
      <c r="W37">
        <v>0</v>
      </c>
      <c r="X37" t="s">
        <v>607</v>
      </c>
      <c r="Y37">
        <v>0</v>
      </c>
      <c r="Z37" t="s">
        <v>607</v>
      </c>
      <c r="AA37">
        <v>2</v>
      </c>
      <c r="AB37">
        <v>0</v>
      </c>
      <c r="AC37">
        <v>0</v>
      </c>
      <c r="AD37">
        <v>1</v>
      </c>
      <c r="AE37">
        <v>0</v>
      </c>
      <c r="AF37">
        <v>0</v>
      </c>
      <c r="AG37">
        <v>0</v>
      </c>
      <c r="AH37">
        <v>0</v>
      </c>
      <c r="AI37">
        <v>0</v>
      </c>
      <c r="AJ37">
        <v>1</v>
      </c>
      <c r="AK37">
        <v>0</v>
      </c>
      <c r="AL37">
        <v>0</v>
      </c>
      <c r="AM37">
        <v>1</v>
      </c>
      <c r="AN37">
        <v>0</v>
      </c>
      <c r="AO37">
        <v>0</v>
      </c>
      <c r="AP37">
        <v>0</v>
      </c>
      <c r="AQ37">
        <v>1</v>
      </c>
      <c r="AR37">
        <v>0</v>
      </c>
      <c r="AS37">
        <v>0</v>
      </c>
      <c r="AT37">
        <v>1</v>
      </c>
      <c r="AU37">
        <v>0</v>
      </c>
      <c r="AV37">
        <v>0</v>
      </c>
      <c r="AW37">
        <v>0</v>
      </c>
      <c r="AX37">
        <v>0</v>
      </c>
      <c r="AY37">
        <v>0</v>
      </c>
      <c r="AZ37">
        <v>0</v>
      </c>
      <c r="BA37">
        <v>1</v>
      </c>
      <c r="BB37">
        <v>0</v>
      </c>
      <c r="BC37">
        <v>0</v>
      </c>
      <c r="BD37">
        <v>0</v>
      </c>
      <c r="BE37">
        <v>1</v>
      </c>
      <c r="BF37">
        <v>4</v>
      </c>
      <c r="BG37">
        <v>1</v>
      </c>
      <c r="BH37">
        <v>0</v>
      </c>
      <c r="BI37">
        <v>0</v>
      </c>
      <c r="BJ37">
        <v>1</v>
      </c>
      <c r="BK37">
        <v>1</v>
      </c>
      <c r="BL37">
        <v>0</v>
      </c>
      <c r="BM37">
        <v>1</v>
      </c>
      <c r="BN37">
        <v>0</v>
      </c>
      <c r="BO37">
        <v>0</v>
      </c>
      <c r="BP37">
        <v>1</v>
      </c>
      <c r="BQ37">
        <v>1</v>
      </c>
      <c r="BR37">
        <v>1</v>
      </c>
      <c r="BS37">
        <v>0</v>
      </c>
      <c r="BT37">
        <v>1</v>
      </c>
      <c r="BU37">
        <v>0</v>
      </c>
      <c r="BV37">
        <v>0</v>
      </c>
      <c r="BW37">
        <v>1</v>
      </c>
      <c r="BX37">
        <v>1</v>
      </c>
      <c r="BY37">
        <v>1</v>
      </c>
      <c r="BZ37">
        <v>1</v>
      </c>
      <c r="CA37">
        <v>1</v>
      </c>
      <c r="CB37">
        <v>0</v>
      </c>
      <c r="CC37">
        <v>0</v>
      </c>
      <c r="CD37">
        <v>0</v>
      </c>
      <c r="CE37">
        <v>0</v>
      </c>
      <c r="CF37">
        <v>6</v>
      </c>
      <c r="CG37">
        <v>0</v>
      </c>
      <c r="CH37">
        <v>0</v>
      </c>
      <c r="CI37">
        <v>0</v>
      </c>
      <c r="CJ37">
        <v>0</v>
      </c>
      <c r="CK37">
        <v>0</v>
      </c>
      <c r="CL37">
        <v>1</v>
      </c>
      <c r="CM37">
        <v>1</v>
      </c>
      <c r="CN37">
        <v>0</v>
      </c>
      <c r="CO37">
        <v>1</v>
      </c>
      <c r="CP37">
        <v>0</v>
      </c>
      <c r="CQ37">
        <v>0</v>
      </c>
      <c r="CR37">
        <v>0</v>
      </c>
      <c r="CS37">
        <v>1</v>
      </c>
      <c r="CT37">
        <v>1</v>
      </c>
      <c r="CU37">
        <v>0</v>
      </c>
      <c r="CV37">
        <v>1</v>
      </c>
      <c r="CW37">
        <v>1</v>
      </c>
      <c r="CX37">
        <v>1</v>
      </c>
      <c r="CY37">
        <v>0</v>
      </c>
      <c r="CZ37">
        <v>0</v>
      </c>
      <c r="DA37">
        <v>0</v>
      </c>
      <c r="DB37">
        <v>0</v>
      </c>
      <c r="DC37" t="s">
        <v>607</v>
      </c>
    </row>
    <row r="38" spans="1:107" x14ac:dyDescent="0.35">
      <c r="A38" t="s">
        <v>246</v>
      </c>
      <c r="B38" s="1">
        <v>44774</v>
      </c>
      <c r="C38" s="1">
        <v>45261</v>
      </c>
      <c r="D38">
        <v>1</v>
      </c>
      <c r="E38">
        <v>0</v>
      </c>
      <c r="F38">
        <v>1</v>
      </c>
      <c r="G38">
        <v>1</v>
      </c>
      <c r="H38">
        <v>1</v>
      </c>
      <c r="I38">
        <v>1</v>
      </c>
      <c r="J38">
        <v>1</v>
      </c>
      <c r="K38">
        <v>1</v>
      </c>
      <c r="L38">
        <v>0</v>
      </c>
      <c r="M38">
        <v>0</v>
      </c>
      <c r="N38">
        <v>0</v>
      </c>
      <c r="O38">
        <v>0</v>
      </c>
      <c r="P38">
        <v>0</v>
      </c>
      <c r="Q38">
        <v>0</v>
      </c>
      <c r="R38">
        <v>0</v>
      </c>
      <c r="S38">
        <v>0</v>
      </c>
      <c r="T38">
        <v>1</v>
      </c>
      <c r="U38">
        <v>0</v>
      </c>
      <c r="V38">
        <v>0</v>
      </c>
      <c r="W38">
        <v>0</v>
      </c>
      <c r="X38" t="s">
        <v>607</v>
      </c>
      <c r="Y38">
        <v>0</v>
      </c>
      <c r="Z38" t="s">
        <v>607</v>
      </c>
      <c r="AA38">
        <v>2</v>
      </c>
      <c r="AB38">
        <v>0</v>
      </c>
      <c r="AC38">
        <v>0</v>
      </c>
      <c r="AD38">
        <v>1</v>
      </c>
      <c r="AE38">
        <v>2</v>
      </c>
      <c r="AF38">
        <v>0</v>
      </c>
      <c r="AG38">
        <v>0</v>
      </c>
      <c r="AH38">
        <v>0</v>
      </c>
      <c r="AI38">
        <v>0</v>
      </c>
      <c r="AJ38">
        <v>1</v>
      </c>
      <c r="AK38">
        <v>0</v>
      </c>
      <c r="AL38">
        <v>0</v>
      </c>
      <c r="AM38">
        <v>1</v>
      </c>
      <c r="AN38">
        <v>0</v>
      </c>
      <c r="AO38">
        <v>0</v>
      </c>
      <c r="AP38">
        <v>0</v>
      </c>
      <c r="AQ38">
        <v>1</v>
      </c>
      <c r="AR38">
        <v>0</v>
      </c>
      <c r="AS38">
        <v>0</v>
      </c>
      <c r="AT38">
        <v>0</v>
      </c>
      <c r="AU38">
        <v>0</v>
      </c>
      <c r="AV38">
        <v>0</v>
      </c>
      <c r="AW38">
        <v>0</v>
      </c>
      <c r="AX38">
        <v>0</v>
      </c>
      <c r="AY38">
        <v>0</v>
      </c>
      <c r="AZ38">
        <v>0</v>
      </c>
      <c r="BA38">
        <v>1</v>
      </c>
      <c r="BB38">
        <v>0</v>
      </c>
      <c r="BC38">
        <v>0</v>
      </c>
      <c r="BD38">
        <v>0</v>
      </c>
      <c r="BE38">
        <v>0</v>
      </c>
      <c r="BF38">
        <v>11</v>
      </c>
      <c r="BG38">
        <v>1</v>
      </c>
      <c r="BH38">
        <v>0</v>
      </c>
      <c r="BI38">
        <v>1</v>
      </c>
      <c r="BJ38">
        <v>1</v>
      </c>
      <c r="BK38">
        <v>0</v>
      </c>
      <c r="BL38">
        <v>0</v>
      </c>
      <c r="BM38">
        <v>1</v>
      </c>
      <c r="BN38">
        <v>0</v>
      </c>
      <c r="BO38">
        <v>0</v>
      </c>
      <c r="BP38">
        <v>0</v>
      </c>
      <c r="BQ38">
        <v>0</v>
      </c>
      <c r="BR38">
        <v>1</v>
      </c>
      <c r="BS38">
        <v>0</v>
      </c>
      <c r="BT38">
        <v>0</v>
      </c>
      <c r="BU38">
        <v>0</v>
      </c>
      <c r="BV38">
        <v>0</v>
      </c>
      <c r="BW38">
        <v>1</v>
      </c>
      <c r="BX38">
        <v>1</v>
      </c>
      <c r="BY38">
        <v>1</v>
      </c>
      <c r="BZ38">
        <v>0</v>
      </c>
      <c r="CA38">
        <v>1</v>
      </c>
      <c r="CB38">
        <v>1</v>
      </c>
      <c r="CC38">
        <v>0</v>
      </c>
      <c r="CD38">
        <v>0</v>
      </c>
      <c r="CE38">
        <v>0</v>
      </c>
      <c r="CF38">
        <v>6</v>
      </c>
      <c r="CG38">
        <v>1</v>
      </c>
      <c r="CH38">
        <v>0</v>
      </c>
      <c r="CI38">
        <v>0</v>
      </c>
      <c r="CJ38">
        <v>0</v>
      </c>
      <c r="CK38">
        <v>0</v>
      </c>
      <c r="CL38">
        <v>0</v>
      </c>
      <c r="CM38">
        <v>1</v>
      </c>
      <c r="CN38">
        <v>0</v>
      </c>
      <c r="CO38">
        <v>1</v>
      </c>
      <c r="CP38">
        <v>0</v>
      </c>
      <c r="CQ38">
        <v>0</v>
      </c>
      <c r="CR38">
        <v>0</v>
      </c>
      <c r="CS38">
        <v>1</v>
      </c>
      <c r="CT38">
        <v>1</v>
      </c>
      <c r="CU38">
        <v>0</v>
      </c>
      <c r="CV38">
        <v>1</v>
      </c>
      <c r="CW38">
        <v>1</v>
      </c>
      <c r="CX38">
        <v>0</v>
      </c>
      <c r="CY38">
        <v>0</v>
      </c>
      <c r="CZ38">
        <v>0</v>
      </c>
      <c r="DA38">
        <v>0</v>
      </c>
      <c r="DB38">
        <v>0</v>
      </c>
      <c r="DC38" t="s">
        <v>607</v>
      </c>
    </row>
    <row r="39" spans="1:107" x14ac:dyDescent="0.35">
      <c r="A39" t="s">
        <v>251</v>
      </c>
      <c r="B39" s="1">
        <v>44774</v>
      </c>
      <c r="C39" s="1">
        <v>45222</v>
      </c>
      <c r="D39">
        <v>1</v>
      </c>
      <c r="E39">
        <v>0</v>
      </c>
      <c r="F39">
        <v>1</v>
      </c>
      <c r="G39">
        <v>1</v>
      </c>
      <c r="H39">
        <v>1</v>
      </c>
      <c r="I39">
        <v>0</v>
      </c>
      <c r="J39">
        <v>1</v>
      </c>
      <c r="K39">
        <v>1</v>
      </c>
      <c r="L39" t="s">
        <v>607</v>
      </c>
      <c r="M39" t="s">
        <v>607</v>
      </c>
      <c r="N39" t="s">
        <v>607</v>
      </c>
      <c r="O39" t="s">
        <v>607</v>
      </c>
      <c r="P39" t="s">
        <v>607</v>
      </c>
      <c r="Q39" t="s">
        <v>607</v>
      </c>
      <c r="R39" t="s">
        <v>607</v>
      </c>
      <c r="S39" t="s">
        <v>607</v>
      </c>
      <c r="T39" t="s">
        <v>607</v>
      </c>
      <c r="U39" t="s">
        <v>607</v>
      </c>
      <c r="V39" t="s">
        <v>607</v>
      </c>
      <c r="W39">
        <v>0</v>
      </c>
      <c r="X39" t="s">
        <v>607</v>
      </c>
      <c r="Y39">
        <v>0</v>
      </c>
      <c r="Z39" t="s">
        <v>607</v>
      </c>
      <c r="AA39">
        <v>2</v>
      </c>
      <c r="AB39">
        <v>0</v>
      </c>
      <c r="AC39">
        <v>0</v>
      </c>
      <c r="AD39">
        <v>1</v>
      </c>
      <c r="AE39">
        <v>0</v>
      </c>
      <c r="AF39">
        <v>0</v>
      </c>
      <c r="AG39">
        <v>1</v>
      </c>
      <c r="AH39">
        <v>0</v>
      </c>
      <c r="AI39">
        <v>0</v>
      </c>
      <c r="AJ39">
        <v>0</v>
      </c>
      <c r="AK39">
        <v>0</v>
      </c>
      <c r="AL39">
        <v>0</v>
      </c>
      <c r="AM39">
        <v>1</v>
      </c>
      <c r="AN39">
        <v>0</v>
      </c>
      <c r="AO39">
        <v>0</v>
      </c>
      <c r="AP39">
        <v>0</v>
      </c>
      <c r="AQ39">
        <v>0</v>
      </c>
      <c r="AR39">
        <v>1</v>
      </c>
      <c r="AS39">
        <v>0</v>
      </c>
      <c r="AT39">
        <v>1</v>
      </c>
      <c r="AU39">
        <v>0</v>
      </c>
      <c r="AV39">
        <v>0</v>
      </c>
      <c r="AW39">
        <v>1</v>
      </c>
      <c r="AX39">
        <v>0</v>
      </c>
      <c r="AY39">
        <v>0</v>
      </c>
      <c r="AZ39">
        <v>0</v>
      </c>
      <c r="BA39">
        <v>1</v>
      </c>
      <c r="BB39">
        <v>0</v>
      </c>
      <c r="BC39">
        <v>0</v>
      </c>
      <c r="BD39">
        <v>0</v>
      </c>
      <c r="BE39">
        <v>0</v>
      </c>
      <c r="BF39">
        <v>4</v>
      </c>
      <c r="BG39">
        <v>1</v>
      </c>
      <c r="BH39">
        <v>0</v>
      </c>
      <c r="BI39">
        <v>0</v>
      </c>
      <c r="BJ39">
        <v>0</v>
      </c>
      <c r="BK39">
        <v>1</v>
      </c>
      <c r="BL39">
        <v>0</v>
      </c>
      <c r="BM39">
        <v>0</v>
      </c>
      <c r="BN39">
        <v>0</v>
      </c>
      <c r="BO39">
        <v>0</v>
      </c>
      <c r="BP39">
        <v>1</v>
      </c>
      <c r="BQ39">
        <v>0</v>
      </c>
      <c r="BR39">
        <v>0</v>
      </c>
      <c r="BS39">
        <v>1</v>
      </c>
      <c r="BT39">
        <v>1</v>
      </c>
      <c r="BU39">
        <v>0</v>
      </c>
      <c r="BV39">
        <v>0</v>
      </c>
      <c r="BW39">
        <v>0</v>
      </c>
      <c r="BX39">
        <v>0</v>
      </c>
      <c r="BY39">
        <v>0</v>
      </c>
      <c r="BZ39">
        <v>1</v>
      </c>
      <c r="CA39">
        <v>0</v>
      </c>
      <c r="CB39">
        <v>0</v>
      </c>
      <c r="CC39">
        <v>0</v>
      </c>
      <c r="CD39">
        <v>0</v>
      </c>
      <c r="CE39">
        <v>0</v>
      </c>
      <c r="CF39">
        <v>5</v>
      </c>
      <c r="CG39">
        <v>1</v>
      </c>
      <c r="CH39">
        <v>0</v>
      </c>
      <c r="CI39">
        <v>0</v>
      </c>
      <c r="CJ39">
        <v>0</v>
      </c>
      <c r="CK39">
        <v>0</v>
      </c>
      <c r="CL39">
        <v>0</v>
      </c>
      <c r="CM39">
        <v>0</v>
      </c>
      <c r="CN39" t="s">
        <v>607</v>
      </c>
      <c r="CO39" t="s">
        <v>607</v>
      </c>
      <c r="CP39">
        <v>0</v>
      </c>
      <c r="CQ39">
        <v>0</v>
      </c>
      <c r="CR39">
        <v>0</v>
      </c>
      <c r="CS39">
        <v>1</v>
      </c>
      <c r="CT39">
        <v>1</v>
      </c>
      <c r="CU39">
        <v>0</v>
      </c>
      <c r="CV39">
        <v>0</v>
      </c>
      <c r="CW39">
        <v>0</v>
      </c>
      <c r="CX39">
        <v>1</v>
      </c>
      <c r="CY39">
        <v>0</v>
      </c>
      <c r="CZ39">
        <v>1</v>
      </c>
      <c r="DA39">
        <v>0</v>
      </c>
      <c r="DB39">
        <v>0</v>
      </c>
      <c r="DC39" t="s">
        <v>607</v>
      </c>
    </row>
    <row r="40" spans="1:107" x14ac:dyDescent="0.35">
      <c r="A40" t="s">
        <v>251</v>
      </c>
      <c r="B40" s="1">
        <v>45223</v>
      </c>
      <c r="C40" s="1">
        <v>45261</v>
      </c>
      <c r="D40">
        <v>1</v>
      </c>
      <c r="E40">
        <v>0</v>
      </c>
      <c r="F40">
        <v>1</v>
      </c>
      <c r="G40">
        <v>1</v>
      </c>
      <c r="H40">
        <v>1</v>
      </c>
      <c r="I40">
        <v>0</v>
      </c>
      <c r="J40">
        <v>1</v>
      </c>
      <c r="K40">
        <v>1</v>
      </c>
      <c r="L40" t="s">
        <v>607</v>
      </c>
      <c r="M40" t="s">
        <v>607</v>
      </c>
      <c r="N40" t="s">
        <v>607</v>
      </c>
      <c r="O40" t="s">
        <v>607</v>
      </c>
      <c r="P40" t="s">
        <v>607</v>
      </c>
      <c r="Q40" t="s">
        <v>607</v>
      </c>
      <c r="R40" t="s">
        <v>607</v>
      </c>
      <c r="S40" t="s">
        <v>607</v>
      </c>
      <c r="T40" t="s">
        <v>607</v>
      </c>
      <c r="U40" t="s">
        <v>607</v>
      </c>
      <c r="V40" t="s">
        <v>607</v>
      </c>
      <c r="W40">
        <v>0</v>
      </c>
      <c r="X40" t="s">
        <v>607</v>
      </c>
      <c r="Y40">
        <v>0</v>
      </c>
      <c r="Z40" t="s">
        <v>607</v>
      </c>
      <c r="AA40">
        <v>2</v>
      </c>
      <c r="AB40">
        <v>0</v>
      </c>
      <c r="AC40">
        <v>0</v>
      </c>
      <c r="AD40">
        <v>1</v>
      </c>
      <c r="AE40">
        <v>0</v>
      </c>
      <c r="AF40">
        <v>0</v>
      </c>
      <c r="AG40">
        <v>1</v>
      </c>
      <c r="AH40">
        <v>0</v>
      </c>
      <c r="AI40">
        <v>0</v>
      </c>
      <c r="AJ40">
        <v>0</v>
      </c>
      <c r="AK40">
        <v>0</v>
      </c>
      <c r="AL40">
        <v>0</v>
      </c>
      <c r="AM40">
        <v>1</v>
      </c>
      <c r="AN40">
        <v>0</v>
      </c>
      <c r="AO40">
        <v>0</v>
      </c>
      <c r="AP40">
        <v>0</v>
      </c>
      <c r="AQ40">
        <v>0</v>
      </c>
      <c r="AR40">
        <v>1</v>
      </c>
      <c r="AS40">
        <v>0</v>
      </c>
      <c r="AT40">
        <v>1</v>
      </c>
      <c r="AU40">
        <v>0</v>
      </c>
      <c r="AV40">
        <v>0</v>
      </c>
      <c r="AW40">
        <v>1</v>
      </c>
      <c r="AX40">
        <v>0</v>
      </c>
      <c r="AY40">
        <v>0</v>
      </c>
      <c r="AZ40">
        <v>0</v>
      </c>
      <c r="BA40">
        <v>1</v>
      </c>
      <c r="BB40">
        <v>0</v>
      </c>
      <c r="BC40">
        <v>0</v>
      </c>
      <c r="BD40">
        <v>0</v>
      </c>
      <c r="BE40">
        <v>0</v>
      </c>
      <c r="BF40">
        <v>4</v>
      </c>
      <c r="BG40">
        <v>1</v>
      </c>
      <c r="BH40">
        <v>0</v>
      </c>
      <c r="BI40">
        <v>0</v>
      </c>
      <c r="BJ40">
        <v>0</v>
      </c>
      <c r="BK40">
        <v>1</v>
      </c>
      <c r="BL40">
        <v>0</v>
      </c>
      <c r="BM40">
        <v>0</v>
      </c>
      <c r="BN40">
        <v>0</v>
      </c>
      <c r="BO40">
        <v>0</v>
      </c>
      <c r="BP40">
        <v>1</v>
      </c>
      <c r="BQ40">
        <v>0</v>
      </c>
      <c r="BR40">
        <v>0</v>
      </c>
      <c r="BS40">
        <v>1</v>
      </c>
      <c r="BT40">
        <v>1</v>
      </c>
      <c r="BU40">
        <v>0</v>
      </c>
      <c r="BV40">
        <v>0</v>
      </c>
      <c r="BW40">
        <v>0</v>
      </c>
      <c r="BX40">
        <v>0</v>
      </c>
      <c r="BY40">
        <v>0</v>
      </c>
      <c r="BZ40">
        <v>1</v>
      </c>
      <c r="CA40">
        <v>0</v>
      </c>
      <c r="CB40">
        <v>0</v>
      </c>
      <c r="CC40">
        <v>0</v>
      </c>
      <c r="CD40">
        <v>0</v>
      </c>
      <c r="CE40">
        <v>0</v>
      </c>
      <c r="CF40">
        <v>5</v>
      </c>
      <c r="CG40">
        <v>1</v>
      </c>
      <c r="CH40">
        <v>0</v>
      </c>
      <c r="CI40">
        <v>0</v>
      </c>
      <c r="CJ40">
        <v>0</v>
      </c>
      <c r="CK40">
        <v>0</v>
      </c>
      <c r="CL40">
        <v>0</v>
      </c>
      <c r="CM40">
        <v>0</v>
      </c>
      <c r="CN40" t="s">
        <v>607</v>
      </c>
      <c r="CO40" t="s">
        <v>607</v>
      </c>
      <c r="CP40">
        <v>0</v>
      </c>
      <c r="CQ40">
        <v>0</v>
      </c>
      <c r="CR40">
        <v>0</v>
      </c>
      <c r="CS40">
        <v>1</v>
      </c>
      <c r="CT40">
        <v>1</v>
      </c>
      <c r="CU40">
        <v>0</v>
      </c>
      <c r="CV40">
        <v>0</v>
      </c>
      <c r="CW40">
        <v>0</v>
      </c>
      <c r="CX40">
        <v>1</v>
      </c>
      <c r="CY40">
        <v>0</v>
      </c>
      <c r="CZ40">
        <v>1</v>
      </c>
      <c r="DA40">
        <v>0</v>
      </c>
      <c r="DB40">
        <v>0</v>
      </c>
      <c r="DC40" t="s">
        <v>607</v>
      </c>
    </row>
    <row r="41" spans="1:107" x14ac:dyDescent="0.35">
      <c r="A41" t="s">
        <v>260</v>
      </c>
      <c r="B41" s="1">
        <v>44774</v>
      </c>
      <c r="C41" s="1">
        <v>45016</v>
      </c>
      <c r="D41">
        <v>1</v>
      </c>
      <c r="E41">
        <v>0</v>
      </c>
      <c r="F41">
        <v>1</v>
      </c>
      <c r="G41">
        <v>1</v>
      </c>
      <c r="H41">
        <v>0</v>
      </c>
      <c r="I41">
        <v>0</v>
      </c>
      <c r="J41">
        <v>0</v>
      </c>
      <c r="K41">
        <v>2</v>
      </c>
      <c r="L41">
        <v>0</v>
      </c>
      <c r="M41">
        <v>0</v>
      </c>
      <c r="N41">
        <v>0</v>
      </c>
      <c r="O41">
        <v>1</v>
      </c>
      <c r="P41">
        <v>1</v>
      </c>
      <c r="Q41">
        <v>0</v>
      </c>
      <c r="R41">
        <v>0</v>
      </c>
      <c r="S41">
        <v>0</v>
      </c>
      <c r="T41">
        <v>0</v>
      </c>
      <c r="U41">
        <v>0</v>
      </c>
      <c r="V41">
        <v>0</v>
      </c>
      <c r="W41">
        <v>1</v>
      </c>
      <c r="X41">
        <v>0</v>
      </c>
      <c r="Y41">
        <v>0</v>
      </c>
      <c r="Z41" t="s">
        <v>607</v>
      </c>
      <c r="AA41">
        <v>2</v>
      </c>
      <c r="AB41">
        <v>1</v>
      </c>
      <c r="AC41">
        <v>0</v>
      </c>
      <c r="AD41">
        <v>0</v>
      </c>
      <c r="AE41">
        <v>2</v>
      </c>
      <c r="AF41">
        <v>0</v>
      </c>
      <c r="AG41">
        <v>0</v>
      </c>
      <c r="AH41">
        <v>1</v>
      </c>
      <c r="AI41">
        <v>0</v>
      </c>
      <c r="AJ41">
        <v>1</v>
      </c>
      <c r="AK41">
        <v>0</v>
      </c>
      <c r="AL41">
        <v>0</v>
      </c>
      <c r="AM41">
        <v>1</v>
      </c>
      <c r="AN41">
        <v>1</v>
      </c>
      <c r="AO41" t="s">
        <v>607</v>
      </c>
      <c r="AP41" t="s">
        <v>607</v>
      </c>
      <c r="AQ41" t="s">
        <v>607</v>
      </c>
      <c r="AR41" t="s">
        <v>607</v>
      </c>
      <c r="AS41" t="s">
        <v>607</v>
      </c>
      <c r="AT41">
        <v>0</v>
      </c>
      <c r="AU41">
        <v>0</v>
      </c>
      <c r="AV41">
        <v>0</v>
      </c>
      <c r="AW41">
        <v>0</v>
      </c>
      <c r="AX41">
        <v>1</v>
      </c>
      <c r="AY41">
        <v>0</v>
      </c>
      <c r="AZ41">
        <v>1</v>
      </c>
      <c r="BA41">
        <v>0</v>
      </c>
      <c r="BB41">
        <v>0</v>
      </c>
      <c r="BC41">
        <v>0</v>
      </c>
      <c r="BD41">
        <v>0</v>
      </c>
      <c r="BE41">
        <v>0</v>
      </c>
      <c r="BF41">
        <v>9</v>
      </c>
      <c r="BG41">
        <v>1</v>
      </c>
      <c r="BH41">
        <v>0</v>
      </c>
      <c r="BI41">
        <v>0</v>
      </c>
      <c r="BJ41">
        <v>0</v>
      </c>
      <c r="BK41">
        <v>1</v>
      </c>
      <c r="BL41">
        <v>0</v>
      </c>
      <c r="BM41">
        <v>0</v>
      </c>
      <c r="BN41">
        <v>0</v>
      </c>
      <c r="BO41">
        <v>0</v>
      </c>
      <c r="BP41">
        <v>0</v>
      </c>
      <c r="BQ41">
        <v>1</v>
      </c>
      <c r="BR41">
        <v>1</v>
      </c>
      <c r="BS41">
        <v>1</v>
      </c>
      <c r="BT41">
        <v>1</v>
      </c>
      <c r="BU41">
        <v>0</v>
      </c>
      <c r="BV41">
        <v>1</v>
      </c>
      <c r="BW41">
        <v>1</v>
      </c>
      <c r="BX41">
        <v>0</v>
      </c>
      <c r="BY41">
        <v>1</v>
      </c>
      <c r="BZ41">
        <v>1</v>
      </c>
      <c r="CA41">
        <v>1</v>
      </c>
      <c r="CB41">
        <v>0</v>
      </c>
      <c r="CC41">
        <v>0</v>
      </c>
      <c r="CD41">
        <v>1</v>
      </c>
      <c r="CE41">
        <v>0</v>
      </c>
      <c r="CF41">
        <v>6</v>
      </c>
      <c r="CG41">
        <v>1</v>
      </c>
      <c r="CH41">
        <v>0</v>
      </c>
      <c r="CI41">
        <v>1</v>
      </c>
      <c r="CJ41">
        <v>0</v>
      </c>
      <c r="CK41">
        <v>0</v>
      </c>
      <c r="CL41">
        <v>0</v>
      </c>
      <c r="CM41">
        <v>1</v>
      </c>
      <c r="CN41">
        <v>0</v>
      </c>
      <c r="CO41">
        <v>1</v>
      </c>
      <c r="CP41">
        <v>0</v>
      </c>
      <c r="CQ41">
        <v>0</v>
      </c>
      <c r="CR41">
        <v>0</v>
      </c>
      <c r="CS41">
        <v>1</v>
      </c>
      <c r="CT41">
        <v>1</v>
      </c>
      <c r="CU41">
        <v>0</v>
      </c>
      <c r="CV41">
        <v>0</v>
      </c>
      <c r="CW41">
        <v>1</v>
      </c>
      <c r="CX41">
        <v>1</v>
      </c>
      <c r="CY41">
        <v>1</v>
      </c>
      <c r="CZ41">
        <v>0</v>
      </c>
      <c r="DA41">
        <v>0</v>
      </c>
      <c r="DB41">
        <v>0</v>
      </c>
      <c r="DC41" t="s">
        <v>607</v>
      </c>
    </row>
    <row r="42" spans="1:107" x14ac:dyDescent="0.35">
      <c r="A42" t="s">
        <v>260</v>
      </c>
      <c r="B42" s="1">
        <v>45017</v>
      </c>
      <c r="C42" s="1">
        <v>45070</v>
      </c>
      <c r="D42">
        <v>1</v>
      </c>
      <c r="E42">
        <v>0</v>
      </c>
      <c r="F42">
        <v>1</v>
      </c>
      <c r="G42">
        <v>1</v>
      </c>
      <c r="H42">
        <v>0</v>
      </c>
      <c r="I42">
        <v>0</v>
      </c>
      <c r="J42">
        <v>0</v>
      </c>
      <c r="K42">
        <v>2</v>
      </c>
      <c r="L42">
        <v>0</v>
      </c>
      <c r="M42">
        <v>0</v>
      </c>
      <c r="N42">
        <v>0</v>
      </c>
      <c r="O42">
        <v>1</v>
      </c>
      <c r="P42">
        <v>1</v>
      </c>
      <c r="Q42">
        <v>0</v>
      </c>
      <c r="R42">
        <v>0</v>
      </c>
      <c r="S42">
        <v>0</v>
      </c>
      <c r="T42">
        <v>0</v>
      </c>
      <c r="U42">
        <v>0</v>
      </c>
      <c r="V42">
        <v>0</v>
      </c>
      <c r="W42">
        <v>1</v>
      </c>
      <c r="X42">
        <v>0</v>
      </c>
      <c r="Y42">
        <v>0</v>
      </c>
      <c r="Z42" t="s">
        <v>607</v>
      </c>
      <c r="AA42">
        <v>2</v>
      </c>
      <c r="AB42">
        <v>1</v>
      </c>
      <c r="AC42">
        <v>0</v>
      </c>
      <c r="AD42">
        <v>0</v>
      </c>
      <c r="AE42">
        <v>2</v>
      </c>
      <c r="AF42">
        <v>0</v>
      </c>
      <c r="AG42">
        <v>0</v>
      </c>
      <c r="AH42">
        <v>1</v>
      </c>
      <c r="AI42">
        <v>0</v>
      </c>
      <c r="AJ42">
        <v>1</v>
      </c>
      <c r="AK42">
        <v>0</v>
      </c>
      <c r="AL42">
        <v>0</v>
      </c>
      <c r="AM42">
        <v>1</v>
      </c>
      <c r="AN42">
        <v>1</v>
      </c>
      <c r="AO42" t="s">
        <v>607</v>
      </c>
      <c r="AP42" t="s">
        <v>607</v>
      </c>
      <c r="AQ42" t="s">
        <v>607</v>
      </c>
      <c r="AR42" t="s">
        <v>607</v>
      </c>
      <c r="AS42" t="s">
        <v>607</v>
      </c>
      <c r="AT42">
        <v>0</v>
      </c>
      <c r="AU42">
        <v>0</v>
      </c>
      <c r="AV42">
        <v>0</v>
      </c>
      <c r="AW42">
        <v>0</v>
      </c>
      <c r="AX42">
        <v>1</v>
      </c>
      <c r="AY42">
        <v>0</v>
      </c>
      <c r="AZ42">
        <v>1</v>
      </c>
      <c r="BA42">
        <v>0</v>
      </c>
      <c r="BB42">
        <v>0</v>
      </c>
      <c r="BC42">
        <v>0</v>
      </c>
      <c r="BD42">
        <v>0</v>
      </c>
      <c r="BE42">
        <v>0</v>
      </c>
      <c r="BF42">
        <v>9</v>
      </c>
      <c r="BG42">
        <v>1</v>
      </c>
      <c r="BH42">
        <v>0</v>
      </c>
      <c r="BI42">
        <v>0</v>
      </c>
      <c r="BJ42">
        <v>0</v>
      </c>
      <c r="BK42">
        <v>1</v>
      </c>
      <c r="BL42">
        <v>0</v>
      </c>
      <c r="BM42">
        <v>0</v>
      </c>
      <c r="BN42">
        <v>0</v>
      </c>
      <c r="BO42">
        <v>0</v>
      </c>
      <c r="BP42">
        <v>0</v>
      </c>
      <c r="BQ42">
        <v>1</v>
      </c>
      <c r="BR42">
        <v>1</v>
      </c>
      <c r="BS42">
        <v>1</v>
      </c>
      <c r="BT42">
        <v>1</v>
      </c>
      <c r="BU42">
        <v>0</v>
      </c>
      <c r="BV42">
        <v>1</v>
      </c>
      <c r="BW42">
        <v>1</v>
      </c>
      <c r="BX42">
        <v>0</v>
      </c>
      <c r="BY42">
        <v>1</v>
      </c>
      <c r="BZ42">
        <v>1</v>
      </c>
      <c r="CA42">
        <v>1</v>
      </c>
      <c r="CB42">
        <v>0</v>
      </c>
      <c r="CC42">
        <v>0</v>
      </c>
      <c r="CD42">
        <v>1</v>
      </c>
      <c r="CE42">
        <v>0</v>
      </c>
      <c r="CF42">
        <v>6</v>
      </c>
      <c r="CG42">
        <v>1</v>
      </c>
      <c r="CH42">
        <v>0</v>
      </c>
      <c r="CI42">
        <v>1</v>
      </c>
      <c r="CJ42">
        <v>0</v>
      </c>
      <c r="CK42">
        <v>0</v>
      </c>
      <c r="CL42">
        <v>0</v>
      </c>
      <c r="CM42">
        <v>1</v>
      </c>
      <c r="CN42">
        <v>0</v>
      </c>
      <c r="CO42">
        <v>1</v>
      </c>
      <c r="CP42">
        <v>0</v>
      </c>
      <c r="CQ42">
        <v>0</v>
      </c>
      <c r="CR42">
        <v>0</v>
      </c>
      <c r="CS42">
        <v>1</v>
      </c>
      <c r="CT42">
        <v>1</v>
      </c>
      <c r="CU42">
        <v>0</v>
      </c>
      <c r="CV42">
        <v>0</v>
      </c>
      <c r="CW42">
        <v>1</v>
      </c>
      <c r="CX42">
        <v>1</v>
      </c>
      <c r="CY42">
        <v>1</v>
      </c>
      <c r="CZ42">
        <v>0</v>
      </c>
      <c r="DA42">
        <v>0</v>
      </c>
      <c r="DB42">
        <v>0</v>
      </c>
      <c r="DC42" t="s">
        <v>607</v>
      </c>
    </row>
    <row r="43" spans="1:107" x14ac:dyDescent="0.35">
      <c r="A43" t="s">
        <v>260</v>
      </c>
      <c r="B43" s="1">
        <v>45071</v>
      </c>
      <c r="C43" s="1">
        <v>45138</v>
      </c>
      <c r="D43">
        <v>1</v>
      </c>
      <c r="E43">
        <v>0</v>
      </c>
      <c r="F43">
        <v>1</v>
      </c>
      <c r="G43">
        <v>1</v>
      </c>
      <c r="H43">
        <v>0</v>
      </c>
      <c r="I43">
        <v>0</v>
      </c>
      <c r="J43">
        <v>0</v>
      </c>
      <c r="K43">
        <v>2</v>
      </c>
      <c r="L43">
        <v>0</v>
      </c>
      <c r="M43">
        <v>0</v>
      </c>
      <c r="N43">
        <v>0</v>
      </c>
      <c r="O43">
        <v>1</v>
      </c>
      <c r="P43">
        <v>1</v>
      </c>
      <c r="Q43">
        <v>0</v>
      </c>
      <c r="R43">
        <v>0</v>
      </c>
      <c r="S43">
        <v>0</v>
      </c>
      <c r="T43">
        <v>0</v>
      </c>
      <c r="U43">
        <v>0</v>
      </c>
      <c r="V43">
        <v>0</v>
      </c>
      <c r="W43">
        <v>1</v>
      </c>
      <c r="X43">
        <v>6</v>
      </c>
      <c r="Y43">
        <v>0</v>
      </c>
      <c r="Z43" t="s">
        <v>607</v>
      </c>
      <c r="AA43">
        <v>2</v>
      </c>
      <c r="AB43">
        <v>1</v>
      </c>
      <c r="AC43">
        <v>0</v>
      </c>
      <c r="AD43">
        <v>0</v>
      </c>
      <c r="AE43">
        <v>2</v>
      </c>
      <c r="AF43">
        <v>0</v>
      </c>
      <c r="AG43">
        <v>0</v>
      </c>
      <c r="AH43">
        <v>1</v>
      </c>
      <c r="AI43">
        <v>0</v>
      </c>
      <c r="AJ43">
        <v>1</v>
      </c>
      <c r="AK43">
        <v>0</v>
      </c>
      <c r="AL43">
        <v>0</v>
      </c>
      <c r="AM43">
        <v>1</v>
      </c>
      <c r="AN43">
        <v>1</v>
      </c>
      <c r="AO43" t="s">
        <v>607</v>
      </c>
      <c r="AP43" t="s">
        <v>607</v>
      </c>
      <c r="AQ43" t="s">
        <v>607</v>
      </c>
      <c r="AR43" t="s">
        <v>607</v>
      </c>
      <c r="AS43" t="s">
        <v>607</v>
      </c>
      <c r="AT43">
        <v>0</v>
      </c>
      <c r="AU43">
        <v>0</v>
      </c>
      <c r="AV43">
        <v>0</v>
      </c>
      <c r="AW43">
        <v>0</v>
      </c>
      <c r="AX43">
        <v>1</v>
      </c>
      <c r="AY43">
        <v>0</v>
      </c>
      <c r="AZ43">
        <v>1</v>
      </c>
      <c r="BA43">
        <v>0</v>
      </c>
      <c r="BB43">
        <v>0</v>
      </c>
      <c r="BC43">
        <v>0</v>
      </c>
      <c r="BD43">
        <v>0</v>
      </c>
      <c r="BE43">
        <v>0</v>
      </c>
      <c r="BF43">
        <v>9</v>
      </c>
      <c r="BG43">
        <v>1</v>
      </c>
      <c r="BH43">
        <v>0</v>
      </c>
      <c r="BI43">
        <v>0</v>
      </c>
      <c r="BJ43">
        <v>0</v>
      </c>
      <c r="BK43">
        <v>1</v>
      </c>
      <c r="BL43">
        <v>0</v>
      </c>
      <c r="BM43">
        <v>0</v>
      </c>
      <c r="BN43">
        <v>0</v>
      </c>
      <c r="BO43">
        <v>0</v>
      </c>
      <c r="BP43">
        <v>0</v>
      </c>
      <c r="BQ43">
        <v>1</v>
      </c>
      <c r="BR43">
        <v>1</v>
      </c>
      <c r="BS43">
        <v>1</v>
      </c>
      <c r="BT43">
        <v>1</v>
      </c>
      <c r="BU43">
        <v>0</v>
      </c>
      <c r="BV43">
        <v>1</v>
      </c>
      <c r="BW43">
        <v>1</v>
      </c>
      <c r="BX43">
        <v>0</v>
      </c>
      <c r="BY43">
        <v>1</v>
      </c>
      <c r="BZ43">
        <v>1</v>
      </c>
      <c r="CA43">
        <v>1</v>
      </c>
      <c r="CB43">
        <v>0</v>
      </c>
      <c r="CC43">
        <v>0</v>
      </c>
      <c r="CD43">
        <v>1</v>
      </c>
      <c r="CE43">
        <v>0</v>
      </c>
      <c r="CF43">
        <v>6</v>
      </c>
      <c r="CG43">
        <v>1</v>
      </c>
      <c r="CH43">
        <v>0</v>
      </c>
      <c r="CI43">
        <v>1</v>
      </c>
      <c r="CJ43">
        <v>0</v>
      </c>
      <c r="CK43">
        <v>0</v>
      </c>
      <c r="CL43">
        <v>0</v>
      </c>
      <c r="CM43">
        <v>1</v>
      </c>
      <c r="CN43">
        <v>0</v>
      </c>
      <c r="CO43">
        <v>1</v>
      </c>
      <c r="CP43">
        <v>0</v>
      </c>
      <c r="CQ43">
        <v>0</v>
      </c>
      <c r="CR43">
        <v>0</v>
      </c>
      <c r="CS43">
        <v>1</v>
      </c>
      <c r="CT43">
        <v>1</v>
      </c>
      <c r="CU43">
        <v>0</v>
      </c>
      <c r="CV43">
        <v>0</v>
      </c>
      <c r="CW43">
        <v>1</v>
      </c>
      <c r="CX43">
        <v>1</v>
      </c>
      <c r="CY43">
        <v>1</v>
      </c>
      <c r="CZ43">
        <v>0</v>
      </c>
      <c r="DA43">
        <v>0</v>
      </c>
      <c r="DB43">
        <v>0</v>
      </c>
      <c r="DC43" t="s">
        <v>607</v>
      </c>
    </row>
    <row r="44" spans="1:107" x14ac:dyDescent="0.35">
      <c r="A44" t="s">
        <v>260</v>
      </c>
      <c r="B44" s="1">
        <v>45139</v>
      </c>
      <c r="C44" s="1">
        <v>45261</v>
      </c>
      <c r="D44">
        <v>1</v>
      </c>
      <c r="E44">
        <v>0</v>
      </c>
      <c r="F44">
        <v>1</v>
      </c>
      <c r="G44">
        <v>1</v>
      </c>
      <c r="H44">
        <v>0</v>
      </c>
      <c r="I44">
        <v>0</v>
      </c>
      <c r="J44">
        <v>0</v>
      </c>
      <c r="K44">
        <v>2</v>
      </c>
      <c r="L44">
        <v>0</v>
      </c>
      <c r="M44">
        <v>0</v>
      </c>
      <c r="N44">
        <v>0</v>
      </c>
      <c r="O44">
        <v>1</v>
      </c>
      <c r="P44">
        <v>1</v>
      </c>
      <c r="Q44">
        <v>0</v>
      </c>
      <c r="R44">
        <v>0</v>
      </c>
      <c r="S44">
        <v>0</v>
      </c>
      <c r="T44">
        <v>0</v>
      </c>
      <c r="U44">
        <v>0</v>
      </c>
      <c r="V44">
        <v>0</v>
      </c>
      <c r="W44">
        <v>1</v>
      </c>
      <c r="X44">
        <v>6</v>
      </c>
      <c r="Y44">
        <v>0</v>
      </c>
      <c r="Z44" t="s">
        <v>607</v>
      </c>
      <c r="AA44">
        <v>2</v>
      </c>
      <c r="AB44">
        <v>1</v>
      </c>
      <c r="AC44">
        <v>0</v>
      </c>
      <c r="AD44">
        <v>0</v>
      </c>
      <c r="AE44">
        <v>2</v>
      </c>
      <c r="AF44">
        <v>0</v>
      </c>
      <c r="AG44">
        <v>0</v>
      </c>
      <c r="AH44">
        <v>1</v>
      </c>
      <c r="AI44">
        <v>0</v>
      </c>
      <c r="AJ44">
        <v>1</v>
      </c>
      <c r="AK44">
        <v>0</v>
      </c>
      <c r="AL44">
        <v>0</v>
      </c>
      <c r="AM44">
        <v>1</v>
      </c>
      <c r="AN44">
        <v>1</v>
      </c>
      <c r="AO44" t="s">
        <v>607</v>
      </c>
      <c r="AP44" t="s">
        <v>607</v>
      </c>
      <c r="AQ44" t="s">
        <v>607</v>
      </c>
      <c r="AR44" t="s">
        <v>607</v>
      </c>
      <c r="AS44" t="s">
        <v>607</v>
      </c>
      <c r="AT44">
        <v>0</v>
      </c>
      <c r="AU44">
        <v>0</v>
      </c>
      <c r="AV44">
        <v>0</v>
      </c>
      <c r="AW44">
        <v>0</v>
      </c>
      <c r="AX44">
        <v>1</v>
      </c>
      <c r="AY44">
        <v>0</v>
      </c>
      <c r="AZ44">
        <v>1</v>
      </c>
      <c r="BA44">
        <v>0</v>
      </c>
      <c r="BB44">
        <v>0</v>
      </c>
      <c r="BC44">
        <v>0</v>
      </c>
      <c r="BD44">
        <v>0</v>
      </c>
      <c r="BE44">
        <v>0</v>
      </c>
      <c r="BF44">
        <v>10</v>
      </c>
      <c r="BG44">
        <v>1</v>
      </c>
      <c r="BH44">
        <v>0</v>
      </c>
      <c r="BI44">
        <v>0</v>
      </c>
      <c r="BJ44">
        <v>0</v>
      </c>
      <c r="BK44">
        <v>1</v>
      </c>
      <c r="BL44">
        <v>0</v>
      </c>
      <c r="BM44">
        <v>0</v>
      </c>
      <c r="BN44">
        <v>0</v>
      </c>
      <c r="BO44">
        <v>0</v>
      </c>
      <c r="BP44">
        <v>0</v>
      </c>
      <c r="BQ44">
        <v>1</v>
      </c>
      <c r="BR44">
        <v>1</v>
      </c>
      <c r="BS44">
        <v>1</v>
      </c>
      <c r="BT44">
        <v>1</v>
      </c>
      <c r="BU44">
        <v>0</v>
      </c>
      <c r="BV44">
        <v>1</v>
      </c>
      <c r="BW44">
        <v>1</v>
      </c>
      <c r="BX44">
        <v>0</v>
      </c>
      <c r="BY44">
        <v>1</v>
      </c>
      <c r="BZ44">
        <v>1</v>
      </c>
      <c r="CA44">
        <v>1</v>
      </c>
      <c r="CB44">
        <v>0</v>
      </c>
      <c r="CC44">
        <v>0</v>
      </c>
      <c r="CD44">
        <v>1</v>
      </c>
      <c r="CE44">
        <v>0</v>
      </c>
      <c r="CF44">
        <v>6</v>
      </c>
      <c r="CG44">
        <v>1</v>
      </c>
      <c r="CH44">
        <v>0</v>
      </c>
      <c r="CI44">
        <v>1</v>
      </c>
      <c r="CJ44">
        <v>0</v>
      </c>
      <c r="CK44">
        <v>0</v>
      </c>
      <c r="CL44">
        <v>0</v>
      </c>
      <c r="CM44">
        <v>1</v>
      </c>
      <c r="CN44">
        <v>0</v>
      </c>
      <c r="CO44">
        <v>1</v>
      </c>
      <c r="CP44">
        <v>0</v>
      </c>
      <c r="CQ44">
        <v>0</v>
      </c>
      <c r="CR44">
        <v>0</v>
      </c>
      <c r="CS44">
        <v>1</v>
      </c>
      <c r="CT44">
        <v>1</v>
      </c>
      <c r="CU44">
        <v>0</v>
      </c>
      <c r="CV44">
        <v>0</v>
      </c>
      <c r="CW44">
        <v>1</v>
      </c>
      <c r="CX44">
        <v>1</v>
      </c>
      <c r="CY44">
        <v>1</v>
      </c>
      <c r="CZ44">
        <v>0</v>
      </c>
      <c r="DA44">
        <v>0</v>
      </c>
      <c r="DB44">
        <v>0</v>
      </c>
      <c r="DC44" t="s">
        <v>607</v>
      </c>
    </row>
    <row r="45" spans="1:107" x14ac:dyDescent="0.35">
      <c r="A45" t="s">
        <v>284</v>
      </c>
      <c r="B45" s="1">
        <v>44774</v>
      </c>
      <c r="C45" s="1">
        <v>45261</v>
      </c>
      <c r="D45">
        <v>0</v>
      </c>
      <c r="E45" t="s">
        <v>607</v>
      </c>
      <c r="F45" t="s">
        <v>607</v>
      </c>
      <c r="G45" t="s">
        <v>607</v>
      </c>
      <c r="H45" t="s">
        <v>607</v>
      </c>
      <c r="I45" t="s">
        <v>607</v>
      </c>
      <c r="J45" t="s">
        <v>607</v>
      </c>
      <c r="K45" t="s">
        <v>607</v>
      </c>
      <c r="L45" t="s">
        <v>607</v>
      </c>
      <c r="M45" t="s">
        <v>607</v>
      </c>
      <c r="N45" t="s">
        <v>607</v>
      </c>
      <c r="O45" t="s">
        <v>607</v>
      </c>
      <c r="P45" t="s">
        <v>607</v>
      </c>
      <c r="Q45" t="s">
        <v>607</v>
      </c>
      <c r="R45" t="s">
        <v>607</v>
      </c>
      <c r="S45" t="s">
        <v>607</v>
      </c>
      <c r="T45" t="s">
        <v>607</v>
      </c>
      <c r="U45" t="s">
        <v>607</v>
      </c>
      <c r="V45" t="s">
        <v>607</v>
      </c>
      <c r="W45" t="s">
        <v>607</v>
      </c>
      <c r="X45" t="s">
        <v>607</v>
      </c>
      <c r="Y45" t="s">
        <v>607</v>
      </c>
      <c r="Z45" t="s">
        <v>607</v>
      </c>
      <c r="AA45" t="s">
        <v>607</v>
      </c>
      <c r="AB45" t="s">
        <v>607</v>
      </c>
      <c r="AC45" t="s">
        <v>607</v>
      </c>
      <c r="AD45" t="s">
        <v>607</v>
      </c>
      <c r="AE45" t="s">
        <v>607</v>
      </c>
      <c r="AF45" t="s">
        <v>607</v>
      </c>
      <c r="AG45" t="s">
        <v>607</v>
      </c>
      <c r="AH45" t="s">
        <v>607</v>
      </c>
      <c r="AI45" t="s">
        <v>607</v>
      </c>
      <c r="AJ45" t="s">
        <v>607</v>
      </c>
      <c r="AK45" t="s">
        <v>607</v>
      </c>
      <c r="AL45" t="s">
        <v>607</v>
      </c>
      <c r="AM45" t="s">
        <v>607</v>
      </c>
      <c r="AN45" t="s">
        <v>607</v>
      </c>
      <c r="AO45" t="s">
        <v>607</v>
      </c>
      <c r="AP45" t="s">
        <v>607</v>
      </c>
      <c r="AQ45" t="s">
        <v>607</v>
      </c>
      <c r="AR45" t="s">
        <v>607</v>
      </c>
      <c r="AS45" t="s">
        <v>607</v>
      </c>
      <c r="AT45" t="s">
        <v>607</v>
      </c>
      <c r="AU45" t="s">
        <v>607</v>
      </c>
      <c r="AV45" t="s">
        <v>607</v>
      </c>
      <c r="AW45" t="s">
        <v>607</v>
      </c>
      <c r="AX45" t="s">
        <v>607</v>
      </c>
      <c r="AY45" t="s">
        <v>607</v>
      </c>
      <c r="AZ45" t="s">
        <v>607</v>
      </c>
      <c r="BA45" t="s">
        <v>607</v>
      </c>
      <c r="BB45" t="s">
        <v>607</v>
      </c>
      <c r="BC45" t="s">
        <v>607</v>
      </c>
      <c r="BD45" t="s">
        <v>607</v>
      </c>
      <c r="BE45" t="s">
        <v>607</v>
      </c>
      <c r="BF45" t="s">
        <v>607</v>
      </c>
      <c r="BG45" t="s">
        <v>607</v>
      </c>
      <c r="BH45" t="s">
        <v>607</v>
      </c>
      <c r="BI45" t="s">
        <v>607</v>
      </c>
      <c r="BJ45" t="s">
        <v>607</v>
      </c>
      <c r="BK45" t="s">
        <v>607</v>
      </c>
      <c r="BL45" t="s">
        <v>607</v>
      </c>
      <c r="BM45" t="s">
        <v>607</v>
      </c>
      <c r="BN45" t="s">
        <v>607</v>
      </c>
      <c r="BO45" t="s">
        <v>607</v>
      </c>
      <c r="BP45" t="s">
        <v>607</v>
      </c>
      <c r="BQ45" t="s">
        <v>607</v>
      </c>
      <c r="BR45" t="s">
        <v>607</v>
      </c>
      <c r="BS45" t="s">
        <v>607</v>
      </c>
      <c r="BT45" t="s">
        <v>607</v>
      </c>
      <c r="BU45" t="s">
        <v>607</v>
      </c>
      <c r="BV45" t="s">
        <v>607</v>
      </c>
      <c r="BW45" t="s">
        <v>607</v>
      </c>
      <c r="BX45" t="s">
        <v>607</v>
      </c>
      <c r="BY45" t="s">
        <v>607</v>
      </c>
      <c r="BZ45" t="s">
        <v>607</v>
      </c>
      <c r="CA45" t="s">
        <v>607</v>
      </c>
      <c r="CB45" t="s">
        <v>607</v>
      </c>
      <c r="CC45" t="s">
        <v>607</v>
      </c>
      <c r="CD45" t="s">
        <v>607</v>
      </c>
      <c r="CE45" t="s">
        <v>607</v>
      </c>
      <c r="CF45" t="s">
        <v>607</v>
      </c>
      <c r="CG45" t="s">
        <v>607</v>
      </c>
      <c r="CH45" t="s">
        <v>607</v>
      </c>
      <c r="CI45" t="s">
        <v>607</v>
      </c>
      <c r="CJ45" t="s">
        <v>607</v>
      </c>
      <c r="CK45" t="s">
        <v>607</v>
      </c>
      <c r="CL45" t="s">
        <v>607</v>
      </c>
      <c r="CM45" t="s">
        <v>607</v>
      </c>
      <c r="CN45" t="s">
        <v>607</v>
      </c>
      <c r="CO45" t="s">
        <v>607</v>
      </c>
      <c r="CP45" t="s">
        <v>607</v>
      </c>
      <c r="CQ45" t="s">
        <v>607</v>
      </c>
      <c r="CR45" t="s">
        <v>607</v>
      </c>
      <c r="CS45" t="s">
        <v>607</v>
      </c>
      <c r="CT45" t="s">
        <v>607</v>
      </c>
      <c r="CU45" t="s">
        <v>607</v>
      </c>
      <c r="CV45" t="s">
        <v>607</v>
      </c>
      <c r="CW45" t="s">
        <v>607</v>
      </c>
      <c r="CX45" t="s">
        <v>607</v>
      </c>
      <c r="CY45" t="s">
        <v>607</v>
      </c>
      <c r="CZ45" t="s">
        <v>607</v>
      </c>
      <c r="DA45" t="s">
        <v>607</v>
      </c>
      <c r="DB45" t="s">
        <v>607</v>
      </c>
      <c r="DC45" t="s">
        <v>607</v>
      </c>
    </row>
    <row r="46" spans="1:107" x14ac:dyDescent="0.35">
      <c r="A46" t="s">
        <v>286</v>
      </c>
      <c r="B46" s="1">
        <v>44774</v>
      </c>
      <c r="C46" s="1">
        <v>44800</v>
      </c>
      <c r="D46">
        <v>1</v>
      </c>
      <c r="E46">
        <v>0</v>
      </c>
      <c r="F46">
        <v>1</v>
      </c>
      <c r="G46">
        <v>1</v>
      </c>
      <c r="H46">
        <v>1</v>
      </c>
      <c r="I46">
        <v>1</v>
      </c>
      <c r="J46">
        <v>1</v>
      </c>
      <c r="K46">
        <v>1</v>
      </c>
      <c r="L46">
        <v>0</v>
      </c>
      <c r="M46">
        <v>0</v>
      </c>
      <c r="N46">
        <v>0</v>
      </c>
      <c r="O46">
        <v>0</v>
      </c>
      <c r="P46">
        <v>0</v>
      </c>
      <c r="Q46">
        <v>0</v>
      </c>
      <c r="R46">
        <v>0</v>
      </c>
      <c r="S46">
        <v>0</v>
      </c>
      <c r="T46">
        <v>1</v>
      </c>
      <c r="U46">
        <v>0</v>
      </c>
      <c r="V46">
        <v>0</v>
      </c>
      <c r="W46">
        <v>0</v>
      </c>
      <c r="X46" t="s">
        <v>607</v>
      </c>
      <c r="Y46">
        <v>0</v>
      </c>
      <c r="Z46" t="s">
        <v>607</v>
      </c>
      <c r="AA46">
        <v>2</v>
      </c>
      <c r="AB46">
        <v>1</v>
      </c>
      <c r="AC46">
        <v>0</v>
      </c>
      <c r="AD46">
        <v>0</v>
      </c>
      <c r="AE46">
        <v>2</v>
      </c>
      <c r="AF46">
        <v>0</v>
      </c>
      <c r="AG46">
        <v>1</v>
      </c>
      <c r="AH46">
        <v>0</v>
      </c>
      <c r="AI46">
        <v>0</v>
      </c>
      <c r="AJ46">
        <v>0</v>
      </c>
      <c r="AK46">
        <v>0</v>
      </c>
      <c r="AL46">
        <v>0</v>
      </c>
      <c r="AM46">
        <v>0</v>
      </c>
      <c r="AN46" t="s">
        <v>607</v>
      </c>
      <c r="AO46" t="s">
        <v>607</v>
      </c>
      <c r="AP46" t="s">
        <v>607</v>
      </c>
      <c r="AQ46" t="s">
        <v>607</v>
      </c>
      <c r="AR46" t="s">
        <v>607</v>
      </c>
      <c r="AS46" t="s">
        <v>607</v>
      </c>
      <c r="AT46" t="s">
        <v>607</v>
      </c>
      <c r="AU46" t="s">
        <v>607</v>
      </c>
      <c r="AV46" t="s">
        <v>607</v>
      </c>
      <c r="AW46" t="s">
        <v>607</v>
      </c>
      <c r="AX46" t="s">
        <v>607</v>
      </c>
      <c r="AY46" t="s">
        <v>607</v>
      </c>
      <c r="AZ46" t="s">
        <v>607</v>
      </c>
      <c r="BA46" t="s">
        <v>607</v>
      </c>
      <c r="BB46" t="s">
        <v>607</v>
      </c>
      <c r="BC46" t="s">
        <v>607</v>
      </c>
      <c r="BD46" t="s">
        <v>607</v>
      </c>
      <c r="BE46" t="s">
        <v>607</v>
      </c>
      <c r="BF46" t="s">
        <v>607</v>
      </c>
      <c r="BG46" t="s">
        <v>607</v>
      </c>
      <c r="BH46" t="s">
        <v>607</v>
      </c>
      <c r="BI46" t="s">
        <v>607</v>
      </c>
      <c r="BJ46" t="s">
        <v>607</v>
      </c>
      <c r="BK46" t="s">
        <v>607</v>
      </c>
      <c r="BL46" t="s">
        <v>607</v>
      </c>
      <c r="BM46" t="s">
        <v>607</v>
      </c>
      <c r="BN46" t="s">
        <v>607</v>
      </c>
      <c r="BO46" t="s">
        <v>607</v>
      </c>
      <c r="BP46" t="s">
        <v>607</v>
      </c>
      <c r="BQ46" t="s">
        <v>607</v>
      </c>
      <c r="BR46" t="s">
        <v>607</v>
      </c>
      <c r="BS46" t="s">
        <v>607</v>
      </c>
      <c r="BT46" t="s">
        <v>607</v>
      </c>
      <c r="BU46" t="s">
        <v>607</v>
      </c>
      <c r="BV46" t="s">
        <v>607</v>
      </c>
      <c r="BW46" t="s">
        <v>607</v>
      </c>
      <c r="BX46" t="s">
        <v>607</v>
      </c>
      <c r="BY46" t="s">
        <v>607</v>
      </c>
      <c r="BZ46" t="s">
        <v>607</v>
      </c>
      <c r="CA46" t="s">
        <v>607</v>
      </c>
      <c r="CB46" t="s">
        <v>607</v>
      </c>
      <c r="CC46" t="s">
        <v>607</v>
      </c>
      <c r="CD46" t="s">
        <v>607</v>
      </c>
      <c r="CE46" t="s">
        <v>607</v>
      </c>
      <c r="CF46" t="s">
        <v>607</v>
      </c>
      <c r="CG46" t="s">
        <v>607</v>
      </c>
      <c r="CH46" t="s">
        <v>607</v>
      </c>
      <c r="CI46" t="s">
        <v>607</v>
      </c>
      <c r="CJ46" t="s">
        <v>607</v>
      </c>
      <c r="CK46" t="s">
        <v>607</v>
      </c>
      <c r="CL46" t="s">
        <v>607</v>
      </c>
      <c r="CM46" t="s">
        <v>607</v>
      </c>
      <c r="CN46" t="s">
        <v>607</v>
      </c>
      <c r="CO46" t="s">
        <v>607</v>
      </c>
      <c r="CP46">
        <v>0</v>
      </c>
      <c r="CQ46">
        <v>0</v>
      </c>
      <c r="CR46">
        <v>0</v>
      </c>
      <c r="CS46">
        <v>1</v>
      </c>
      <c r="CT46">
        <v>0</v>
      </c>
      <c r="CU46" t="s">
        <v>607</v>
      </c>
      <c r="CV46" t="s">
        <v>607</v>
      </c>
      <c r="CW46" t="s">
        <v>607</v>
      </c>
      <c r="CX46" t="s">
        <v>607</v>
      </c>
      <c r="CY46" t="s">
        <v>607</v>
      </c>
      <c r="CZ46" t="s">
        <v>607</v>
      </c>
      <c r="DA46" t="s">
        <v>607</v>
      </c>
      <c r="DB46">
        <v>0</v>
      </c>
      <c r="DC46" t="s">
        <v>607</v>
      </c>
    </row>
    <row r="47" spans="1:107" x14ac:dyDescent="0.35">
      <c r="A47" t="s">
        <v>286</v>
      </c>
      <c r="B47" s="1">
        <v>44801</v>
      </c>
      <c r="C47" s="1">
        <v>45165</v>
      </c>
      <c r="D47">
        <v>1</v>
      </c>
      <c r="E47">
        <v>0</v>
      </c>
      <c r="F47">
        <v>1</v>
      </c>
      <c r="G47">
        <v>1</v>
      </c>
      <c r="H47">
        <v>1</v>
      </c>
      <c r="I47">
        <v>1</v>
      </c>
      <c r="J47">
        <v>1</v>
      </c>
      <c r="K47">
        <v>1</v>
      </c>
      <c r="L47">
        <v>0</v>
      </c>
      <c r="M47">
        <v>0</v>
      </c>
      <c r="N47">
        <v>0</v>
      </c>
      <c r="O47">
        <v>0</v>
      </c>
      <c r="P47">
        <v>0</v>
      </c>
      <c r="Q47">
        <v>0</v>
      </c>
      <c r="R47">
        <v>0</v>
      </c>
      <c r="S47">
        <v>0</v>
      </c>
      <c r="T47">
        <v>1</v>
      </c>
      <c r="U47">
        <v>0</v>
      </c>
      <c r="V47">
        <v>0</v>
      </c>
      <c r="W47">
        <v>0</v>
      </c>
      <c r="X47" t="s">
        <v>607</v>
      </c>
      <c r="Y47">
        <v>0</v>
      </c>
      <c r="Z47" t="s">
        <v>607</v>
      </c>
      <c r="AA47">
        <v>2</v>
      </c>
      <c r="AB47">
        <v>1</v>
      </c>
      <c r="AC47">
        <v>0</v>
      </c>
      <c r="AD47">
        <v>0</v>
      </c>
      <c r="AE47">
        <v>2</v>
      </c>
      <c r="AF47">
        <v>0</v>
      </c>
      <c r="AG47">
        <v>1</v>
      </c>
      <c r="AH47">
        <v>0</v>
      </c>
      <c r="AI47">
        <v>0</v>
      </c>
      <c r="AJ47">
        <v>0</v>
      </c>
      <c r="AK47">
        <v>0</v>
      </c>
      <c r="AL47">
        <v>0</v>
      </c>
      <c r="AM47">
        <v>0</v>
      </c>
      <c r="AN47" t="s">
        <v>607</v>
      </c>
      <c r="AO47" t="s">
        <v>607</v>
      </c>
      <c r="AP47" t="s">
        <v>607</v>
      </c>
      <c r="AQ47" t="s">
        <v>607</v>
      </c>
      <c r="AR47" t="s">
        <v>607</v>
      </c>
      <c r="AS47" t="s">
        <v>607</v>
      </c>
      <c r="AT47" t="s">
        <v>607</v>
      </c>
      <c r="AU47" t="s">
        <v>607</v>
      </c>
      <c r="AV47" t="s">
        <v>607</v>
      </c>
      <c r="AW47" t="s">
        <v>607</v>
      </c>
      <c r="AX47" t="s">
        <v>607</v>
      </c>
      <c r="AY47" t="s">
        <v>607</v>
      </c>
      <c r="AZ47" t="s">
        <v>607</v>
      </c>
      <c r="BA47" t="s">
        <v>607</v>
      </c>
      <c r="BB47" t="s">
        <v>607</v>
      </c>
      <c r="BC47" t="s">
        <v>607</v>
      </c>
      <c r="BD47" t="s">
        <v>607</v>
      </c>
      <c r="BE47" t="s">
        <v>607</v>
      </c>
      <c r="BF47" t="s">
        <v>607</v>
      </c>
      <c r="BG47" t="s">
        <v>607</v>
      </c>
      <c r="BH47" t="s">
        <v>607</v>
      </c>
      <c r="BI47" t="s">
        <v>607</v>
      </c>
      <c r="BJ47" t="s">
        <v>607</v>
      </c>
      <c r="BK47" t="s">
        <v>607</v>
      </c>
      <c r="BL47" t="s">
        <v>607</v>
      </c>
      <c r="BM47" t="s">
        <v>607</v>
      </c>
      <c r="BN47" t="s">
        <v>607</v>
      </c>
      <c r="BO47" t="s">
        <v>607</v>
      </c>
      <c r="BP47" t="s">
        <v>607</v>
      </c>
      <c r="BQ47" t="s">
        <v>607</v>
      </c>
      <c r="BR47" t="s">
        <v>607</v>
      </c>
      <c r="BS47" t="s">
        <v>607</v>
      </c>
      <c r="BT47" t="s">
        <v>607</v>
      </c>
      <c r="BU47" t="s">
        <v>607</v>
      </c>
      <c r="BV47" t="s">
        <v>607</v>
      </c>
      <c r="BW47" t="s">
        <v>607</v>
      </c>
      <c r="BX47" t="s">
        <v>607</v>
      </c>
      <c r="BY47" t="s">
        <v>607</v>
      </c>
      <c r="BZ47" t="s">
        <v>607</v>
      </c>
      <c r="CA47" t="s">
        <v>607</v>
      </c>
      <c r="CB47" t="s">
        <v>607</v>
      </c>
      <c r="CC47" t="s">
        <v>607</v>
      </c>
      <c r="CD47" t="s">
        <v>607</v>
      </c>
      <c r="CE47" t="s">
        <v>607</v>
      </c>
      <c r="CF47" t="s">
        <v>607</v>
      </c>
      <c r="CG47" t="s">
        <v>607</v>
      </c>
      <c r="CH47" t="s">
        <v>607</v>
      </c>
      <c r="CI47" t="s">
        <v>607</v>
      </c>
      <c r="CJ47" t="s">
        <v>607</v>
      </c>
      <c r="CK47" t="s">
        <v>607</v>
      </c>
      <c r="CL47" t="s">
        <v>607</v>
      </c>
      <c r="CM47" t="s">
        <v>607</v>
      </c>
      <c r="CN47" t="s">
        <v>607</v>
      </c>
      <c r="CO47" t="s">
        <v>607</v>
      </c>
      <c r="CP47">
        <v>0</v>
      </c>
      <c r="CQ47">
        <v>0</v>
      </c>
      <c r="CR47">
        <v>0</v>
      </c>
      <c r="CS47">
        <v>1</v>
      </c>
      <c r="CT47">
        <v>0</v>
      </c>
      <c r="CU47" t="s">
        <v>607</v>
      </c>
      <c r="CV47" t="s">
        <v>607</v>
      </c>
      <c r="CW47" t="s">
        <v>607</v>
      </c>
      <c r="CX47" t="s">
        <v>607</v>
      </c>
      <c r="CY47" t="s">
        <v>607</v>
      </c>
      <c r="CZ47" t="s">
        <v>607</v>
      </c>
      <c r="DA47" t="s">
        <v>607</v>
      </c>
      <c r="DB47">
        <v>0</v>
      </c>
      <c r="DC47" t="s">
        <v>607</v>
      </c>
    </row>
    <row r="48" spans="1:107" x14ac:dyDescent="0.35">
      <c r="A48" t="s">
        <v>286</v>
      </c>
      <c r="B48" s="1">
        <v>45166</v>
      </c>
      <c r="C48" s="1">
        <v>45261</v>
      </c>
      <c r="D48">
        <v>1</v>
      </c>
      <c r="E48">
        <v>0</v>
      </c>
      <c r="F48">
        <v>1</v>
      </c>
      <c r="G48">
        <v>1</v>
      </c>
      <c r="H48">
        <v>1</v>
      </c>
      <c r="I48">
        <v>1</v>
      </c>
      <c r="J48">
        <v>1</v>
      </c>
      <c r="K48">
        <v>1</v>
      </c>
      <c r="L48">
        <v>0</v>
      </c>
      <c r="M48">
        <v>0</v>
      </c>
      <c r="N48">
        <v>0</v>
      </c>
      <c r="O48">
        <v>0</v>
      </c>
      <c r="P48">
        <v>0</v>
      </c>
      <c r="Q48">
        <v>0</v>
      </c>
      <c r="R48">
        <v>0</v>
      </c>
      <c r="S48">
        <v>0</v>
      </c>
      <c r="T48">
        <v>1</v>
      </c>
      <c r="U48">
        <v>0</v>
      </c>
      <c r="V48">
        <v>0</v>
      </c>
      <c r="W48">
        <v>0</v>
      </c>
      <c r="X48" t="s">
        <v>607</v>
      </c>
      <c r="Y48">
        <v>0</v>
      </c>
      <c r="Z48" t="s">
        <v>607</v>
      </c>
      <c r="AA48">
        <v>2</v>
      </c>
      <c r="AB48">
        <v>1</v>
      </c>
      <c r="AC48">
        <v>0</v>
      </c>
      <c r="AD48">
        <v>0</v>
      </c>
      <c r="AE48">
        <v>2</v>
      </c>
      <c r="AF48">
        <v>0</v>
      </c>
      <c r="AG48">
        <v>1</v>
      </c>
      <c r="AH48">
        <v>0</v>
      </c>
      <c r="AI48">
        <v>0</v>
      </c>
      <c r="AJ48">
        <v>0</v>
      </c>
      <c r="AK48">
        <v>0</v>
      </c>
      <c r="AL48">
        <v>0</v>
      </c>
      <c r="AM48">
        <v>0</v>
      </c>
      <c r="AN48" t="s">
        <v>607</v>
      </c>
      <c r="AO48" t="s">
        <v>607</v>
      </c>
      <c r="AP48" t="s">
        <v>607</v>
      </c>
      <c r="AQ48" t="s">
        <v>607</v>
      </c>
      <c r="AR48" t="s">
        <v>607</v>
      </c>
      <c r="AS48" t="s">
        <v>607</v>
      </c>
      <c r="AT48" t="s">
        <v>607</v>
      </c>
      <c r="AU48" t="s">
        <v>607</v>
      </c>
      <c r="AV48" t="s">
        <v>607</v>
      </c>
      <c r="AW48" t="s">
        <v>607</v>
      </c>
      <c r="AX48" t="s">
        <v>607</v>
      </c>
      <c r="AY48" t="s">
        <v>607</v>
      </c>
      <c r="AZ48" t="s">
        <v>607</v>
      </c>
      <c r="BA48" t="s">
        <v>607</v>
      </c>
      <c r="BB48" t="s">
        <v>607</v>
      </c>
      <c r="BC48" t="s">
        <v>607</v>
      </c>
      <c r="BD48" t="s">
        <v>607</v>
      </c>
      <c r="BE48" t="s">
        <v>607</v>
      </c>
      <c r="BF48" t="s">
        <v>607</v>
      </c>
      <c r="BG48" t="s">
        <v>607</v>
      </c>
      <c r="BH48" t="s">
        <v>607</v>
      </c>
      <c r="BI48" t="s">
        <v>607</v>
      </c>
      <c r="BJ48" t="s">
        <v>607</v>
      </c>
      <c r="BK48" t="s">
        <v>607</v>
      </c>
      <c r="BL48" t="s">
        <v>607</v>
      </c>
      <c r="BM48" t="s">
        <v>607</v>
      </c>
      <c r="BN48" t="s">
        <v>607</v>
      </c>
      <c r="BO48" t="s">
        <v>607</v>
      </c>
      <c r="BP48" t="s">
        <v>607</v>
      </c>
      <c r="BQ48" t="s">
        <v>607</v>
      </c>
      <c r="BR48" t="s">
        <v>607</v>
      </c>
      <c r="BS48" t="s">
        <v>607</v>
      </c>
      <c r="BT48" t="s">
        <v>607</v>
      </c>
      <c r="BU48" t="s">
        <v>607</v>
      </c>
      <c r="BV48" t="s">
        <v>607</v>
      </c>
      <c r="BW48" t="s">
        <v>607</v>
      </c>
      <c r="BX48" t="s">
        <v>607</v>
      </c>
      <c r="BY48" t="s">
        <v>607</v>
      </c>
      <c r="BZ48" t="s">
        <v>607</v>
      </c>
      <c r="CA48" t="s">
        <v>607</v>
      </c>
      <c r="CB48" t="s">
        <v>607</v>
      </c>
      <c r="CC48" t="s">
        <v>607</v>
      </c>
      <c r="CD48" t="s">
        <v>607</v>
      </c>
      <c r="CE48" t="s">
        <v>607</v>
      </c>
      <c r="CF48" t="s">
        <v>607</v>
      </c>
      <c r="CG48" t="s">
        <v>607</v>
      </c>
      <c r="CH48" t="s">
        <v>607</v>
      </c>
      <c r="CI48" t="s">
        <v>607</v>
      </c>
      <c r="CJ48" t="s">
        <v>607</v>
      </c>
      <c r="CK48" t="s">
        <v>607</v>
      </c>
      <c r="CL48" t="s">
        <v>607</v>
      </c>
      <c r="CM48" t="s">
        <v>607</v>
      </c>
      <c r="CN48" t="s">
        <v>607</v>
      </c>
      <c r="CO48" t="s">
        <v>607</v>
      </c>
      <c r="CP48">
        <v>0</v>
      </c>
      <c r="CQ48">
        <v>0</v>
      </c>
      <c r="CR48">
        <v>0</v>
      </c>
      <c r="CS48">
        <v>1</v>
      </c>
      <c r="CT48">
        <v>0</v>
      </c>
      <c r="CU48" t="s">
        <v>607</v>
      </c>
      <c r="CV48" t="s">
        <v>607</v>
      </c>
      <c r="CW48" t="s">
        <v>607</v>
      </c>
      <c r="CX48" t="s">
        <v>607</v>
      </c>
      <c r="CY48" t="s">
        <v>607</v>
      </c>
      <c r="CZ48" t="s">
        <v>607</v>
      </c>
      <c r="DA48" t="s">
        <v>607</v>
      </c>
      <c r="DB48">
        <v>0</v>
      </c>
      <c r="DC48" t="s">
        <v>607</v>
      </c>
    </row>
    <row r="49" spans="1:107" x14ac:dyDescent="0.35">
      <c r="A49" t="s">
        <v>289</v>
      </c>
      <c r="B49" s="1">
        <v>44774</v>
      </c>
      <c r="C49" s="1">
        <v>45261</v>
      </c>
      <c r="D49">
        <v>0</v>
      </c>
      <c r="E49" t="s">
        <v>607</v>
      </c>
      <c r="F49" t="s">
        <v>607</v>
      </c>
      <c r="G49" t="s">
        <v>607</v>
      </c>
      <c r="H49" t="s">
        <v>607</v>
      </c>
      <c r="I49" t="s">
        <v>607</v>
      </c>
      <c r="J49" t="s">
        <v>607</v>
      </c>
      <c r="K49" t="s">
        <v>607</v>
      </c>
      <c r="L49" t="s">
        <v>607</v>
      </c>
      <c r="M49" t="s">
        <v>607</v>
      </c>
      <c r="N49" t="s">
        <v>607</v>
      </c>
      <c r="O49" t="s">
        <v>607</v>
      </c>
      <c r="P49" t="s">
        <v>607</v>
      </c>
      <c r="Q49" t="s">
        <v>607</v>
      </c>
      <c r="R49" t="s">
        <v>607</v>
      </c>
      <c r="S49" t="s">
        <v>607</v>
      </c>
      <c r="T49" t="s">
        <v>607</v>
      </c>
      <c r="U49" t="s">
        <v>607</v>
      </c>
      <c r="V49" t="s">
        <v>607</v>
      </c>
      <c r="W49" t="s">
        <v>607</v>
      </c>
      <c r="X49" t="s">
        <v>607</v>
      </c>
      <c r="Y49" t="s">
        <v>607</v>
      </c>
      <c r="Z49" t="s">
        <v>607</v>
      </c>
      <c r="AA49" t="s">
        <v>607</v>
      </c>
      <c r="AB49" t="s">
        <v>607</v>
      </c>
      <c r="AC49" t="s">
        <v>607</v>
      </c>
      <c r="AD49" t="s">
        <v>607</v>
      </c>
      <c r="AE49" t="s">
        <v>607</v>
      </c>
      <c r="AF49" t="s">
        <v>607</v>
      </c>
      <c r="AG49" t="s">
        <v>607</v>
      </c>
      <c r="AH49" t="s">
        <v>607</v>
      </c>
      <c r="AI49" t="s">
        <v>607</v>
      </c>
      <c r="AJ49" t="s">
        <v>607</v>
      </c>
      <c r="AK49" t="s">
        <v>607</v>
      </c>
      <c r="AL49" t="s">
        <v>607</v>
      </c>
      <c r="AM49" t="s">
        <v>607</v>
      </c>
      <c r="AN49" t="s">
        <v>607</v>
      </c>
      <c r="AO49" t="s">
        <v>607</v>
      </c>
      <c r="AP49" t="s">
        <v>607</v>
      </c>
      <c r="AQ49" t="s">
        <v>607</v>
      </c>
      <c r="AR49" t="s">
        <v>607</v>
      </c>
      <c r="AS49" t="s">
        <v>607</v>
      </c>
      <c r="AT49" t="s">
        <v>607</v>
      </c>
      <c r="AU49" t="s">
        <v>607</v>
      </c>
      <c r="AV49" t="s">
        <v>607</v>
      </c>
      <c r="AW49" t="s">
        <v>607</v>
      </c>
      <c r="AX49" t="s">
        <v>607</v>
      </c>
      <c r="AY49" t="s">
        <v>607</v>
      </c>
      <c r="AZ49" t="s">
        <v>607</v>
      </c>
      <c r="BA49" t="s">
        <v>607</v>
      </c>
      <c r="BB49" t="s">
        <v>607</v>
      </c>
      <c r="BC49" t="s">
        <v>607</v>
      </c>
      <c r="BD49" t="s">
        <v>607</v>
      </c>
      <c r="BE49" t="s">
        <v>607</v>
      </c>
      <c r="BF49" t="s">
        <v>607</v>
      </c>
      <c r="BG49" t="s">
        <v>607</v>
      </c>
      <c r="BH49" t="s">
        <v>607</v>
      </c>
      <c r="BI49" t="s">
        <v>607</v>
      </c>
      <c r="BJ49" t="s">
        <v>607</v>
      </c>
      <c r="BK49" t="s">
        <v>607</v>
      </c>
      <c r="BL49" t="s">
        <v>607</v>
      </c>
      <c r="BM49" t="s">
        <v>607</v>
      </c>
      <c r="BN49" t="s">
        <v>607</v>
      </c>
      <c r="BO49" t="s">
        <v>607</v>
      </c>
      <c r="BP49" t="s">
        <v>607</v>
      </c>
      <c r="BQ49" t="s">
        <v>607</v>
      </c>
      <c r="BR49" t="s">
        <v>607</v>
      </c>
      <c r="BS49" t="s">
        <v>607</v>
      </c>
      <c r="BT49" t="s">
        <v>607</v>
      </c>
      <c r="BU49" t="s">
        <v>607</v>
      </c>
      <c r="BV49" t="s">
        <v>607</v>
      </c>
      <c r="BW49" t="s">
        <v>607</v>
      </c>
      <c r="BX49" t="s">
        <v>607</v>
      </c>
      <c r="BY49" t="s">
        <v>607</v>
      </c>
      <c r="BZ49" t="s">
        <v>607</v>
      </c>
      <c r="CA49" t="s">
        <v>607</v>
      </c>
      <c r="CB49" t="s">
        <v>607</v>
      </c>
      <c r="CC49" t="s">
        <v>607</v>
      </c>
      <c r="CD49" t="s">
        <v>607</v>
      </c>
      <c r="CE49" t="s">
        <v>607</v>
      </c>
      <c r="CF49" t="s">
        <v>607</v>
      </c>
      <c r="CG49" t="s">
        <v>607</v>
      </c>
      <c r="CH49" t="s">
        <v>607</v>
      </c>
      <c r="CI49" t="s">
        <v>607</v>
      </c>
      <c r="CJ49" t="s">
        <v>607</v>
      </c>
      <c r="CK49" t="s">
        <v>607</v>
      </c>
      <c r="CL49" t="s">
        <v>607</v>
      </c>
      <c r="CM49" t="s">
        <v>607</v>
      </c>
      <c r="CN49" t="s">
        <v>607</v>
      </c>
      <c r="CO49" t="s">
        <v>607</v>
      </c>
      <c r="CP49" t="s">
        <v>607</v>
      </c>
      <c r="CQ49" t="s">
        <v>607</v>
      </c>
      <c r="CR49" t="s">
        <v>607</v>
      </c>
      <c r="CS49" t="s">
        <v>607</v>
      </c>
      <c r="CT49" t="s">
        <v>607</v>
      </c>
      <c r="CU49" t="s">
        <v>607</v>
      </c>
      <c r="CV49" t="s">
        <v>607</v>
      </c>
      <c r="CW49" t="s">
        <v>607</v>
      </c>
      <c r="CX49" t="s">
        <v>607</v>
      </c>
      <c r="CY49" t="s">
        <v>607</v>
      </c>
      <c r="CZ49" t="s">
        <v>607</v>
      </c>
      <c r="DA49" t="s">
        <v>607</v>
      </c>
      <c r="DB49" t="s">
        <v>607</v>
      </c>
      <c r="DC49" t="s">
        <v>607</v>
      </c>
    </row>
    <row r="50" spans="1:107" x14ac:dyDescent="0.35">
      <c r="A50" t="s">
        <v>291</v>
      </c>
      <c r="B50" s="1">
        <v>44774</v>
      </c>
      <c r="C50" s="1">
        <v>45261</v>
      </c>
      <c r="D50">
        <v>1</v>
      </c>
      <c r="E50">
        <v>0</v>
      </c>
      <c r="F50">
        <v>1</v>
      </c>
      <c r="G50">
        <v>1</v>
      </c>
      <c r="H50">
        <v>0</v>
      </c>
      <c r="I50">
        <v>0</v>
      </c>
      <c r="J50">
        <v>0</v>
      </c>
      <c r="K50">
        <v>2</v>
      </c>
      <c r="L50">
        <v>0</v>
      </c>
      <c r="M50">
        <v>0</v>
      </c>
      <c r="N50">
        <v>0</v>
      </c>
      <c r="O50">
        <v>0</v>
      </c>
      <c r="P50">
        <v>0</v>
      </c>
      <c r="Q50">
        <v>0</v>
      </c>
      <c r="R50">
        <v>0</v>
      </c>
      <c r="S50">
        <v>0</v>
      </c>
      <c r="T50">
        <v>0</v>
      </c>
      <c r="U50">
        <v>0</v>
      </c>
      <c r="V50">
        <v>1</v>
      </c>
      <c r="W50">
        <v>0</v>
      </c>
      <c r="X50" t="s">
        <v>607</v>
      </c>
      <c r="Y50">
        <v>0</v>
      </c>
      <c r="Z50" t="s">
        <v>607</v>
      </c>
      <c r="AA50">
        <v>2</v>
      </c>
      <c r="AB50">
        <v>0</v>
      </c>
      <c r="AC50">
        <v>0</v>
      </c>
      <c r="AD50">
        <v>1</v>
      </c>
      <c r="AE50">
        <v>2</v>
      </c>
      <c r="AF50">
        <v>0</v>
      </c>
      <c r="AG50">
        <v>0</v>
      </c>
      <c r="AH50">
        <v>0</v>
      </c>
      <c r="AI50">
        <v>0</v>
      </c>
      <c r="AJ50">
        <v>0</v>
      </c>
      <c r="AK50">
        <v>0</v>
      </c>
      <c r="AL50">
        <v>1</v>
      </c>
      <c r="AM50">
        <v>0</v>
      </c>
      <c r="AN50" t="s">
        <v>607</v>
      </c>
      <c r="AO50" t="s">
        <v>607</v>
      </c>
      <c r="AP50" t="s">
        <v>607</v>
      </c>
      <c r="AQ50" t="s">
        <v>607</v>
      </c>
      <c r="AR50" t="s">
        <v>607</v>
      </c>
      <c r="AS50" t="s">
        <v>607</v>
      </c>
      <c r="AT50" t="s">
        <v>607</v>
      </c>
      <c r="AU50" t="s">
        <v>607</v>
      </c>
      <c r="AV50" t="s">
        <v>607</v>
      </c>
      <c r="AW50" t="s">
        <v>607</v>
      </c>
      <c r="AX50" t="s">
        <v>607</v>
      </c>
      <c r="AY50" t="s">
        <v>607</v>
      </c>
      <c r="AZ50" t="s">
        <v>607</v>
      </c>
      <c r="BA50" t="s">
        <v>607</v>
      </c>
      <c r="BB50" t="s">
        <v>607</v>
      </c>
      <c r="BC50" t="s">
        <v>607</v>
      </c>
      <c r="BD50" t="s">
        <v>607</v>
      </c>
      <c r="BE50" t="s">
        <v>607</v>
      </c>
      <c r="BF50" t="s">
        <v>607</v>
      </c>
      <c r="BG50" t="s">
        <v>607</v>
      </c>
      <c r="BH50" t="s">
        <v>607</v>
      </c>
      <c r="BI50" t="s">
        <v>607</v>
      </c>
      <c r="BJ50" t="s">
        <v>607</v>
      </c>
      <c r="BK50" t="s">
        <v>607</v>
      </c>
      <c r="BL50" t="s">
        <v>607</v>
      </c>
      <c r="BM50" t="s">
        <v>607</v>
      </c>
      <c r="BN50" t="s">
        <v>607</v>
      </c>
      <c r="BO50" t="s">
        <v>607</v>
      </c>
      <c r="BP50" t="s">
        <v>607</v>
      </c>
      <c r="BQ50" t="s">
        <v>607</v>
      </c>
      <c r="BR50" t="s">
        <v>607</v>
      </c>
      <c r="BS50" t="s">
        <v>607</v>
      </c>
      <c r="BT50" t="s">
        <v>607</v>
      </c>
      <c r="BU50" t="s">
        <v>607</v>
      </c>
      <c r="BV50" t="s">
        <v>607</v>
      </c>
      <c r="BW50" t="s">
        <v>607</v>
      </c>
      <c r="BX50" t="s">
        <v>607</v>
      </c>
      <c r="BY50" t="s">
        <v>607</v>
      </c>
      <c r="BZ50" t="s">
        <v>607</v>
      </c>
      <c r="CA50" t="s">
        <v>607</v>
      </c>
      <c r="CB50" t="s">
        <v>607</v>
      </c>
      <c r="CC50" t="s">
        <v>607</v>
      </c>
      <c r="CD50" t="s">
        <v>607</v>
      </c>
      <c r="CE50" t="s">
        <v>607</v>
      </c>
      <c r="CF50" t="s">
        <v>607</v>
      </c>
      <c r="CG50" t="s">
        <v>607</v>
      </c>
      <c r="CH50" t="s">
        <v>607</v>
      </c>
      <c r="CI50" t="s">
        <v>607</v>
      </c>
      <c r="CJ50" t="s">
        <v>607</v>
      </c>
      <c r="CK50" t="s">
        <v>607</v>
      </c>
      <c r="CL50" t="s">
        <v>607</v>
      </c>
      <c r="CM50" t="s">
        <v>607</v>
      </c>
      <c r="CN50" t="s">
        <v>607</v>
      </c>
      <c r="CO50" t="s">
        <v>607</v>
      </c>
      <c r="CP50">
        <v>0</v>
      </c>
      <c r="CQ50">
        <v>0</v>
      </c>
      <c r="CR50">
        <v>0</v>
      </c>
      <c r="CS50">
        <v>1</v>
      </c>
      <c r="CT50">
        <v>1</v>
      </c>
      <c r="CU50">
        <v>0</v>
      </c>
      <c r="CV50">
        <v>1</v>
      </c>
      <c r="CW50">
        <v>1</v>
      </c>
      <c r="CX50">
        <v>0</v>
      </c>
      <c r="CY50">
        <v>0</v>
      </c>
      <c r="CZ50">
        <v>0</v>
      </c>
      <c r="DA50">
        <v>0</v>
      </c>
      <c r="DB50">
        <v>0</v>
      </c>
      <c r="DC50" t="s">
        <v>607</v>
      </c>
    </row>
    <row r="51" spans="1:107" x14ac:dyDescent="0.35">
      <c r="A51" t="s">
        <v>295</v>
      </c>
      <c r="B51" s="1">
        <v>44774</v>
      </c>
      <c r="C51" s="1">
        <v>45261</v>
      </c>
      <c r="D51">
        <v>1</v>
      </c>
      <c r="E51">
        <v>0</v>
      </c>
      <c r="F51">
        <v>1</v>
      </c>
      <c r="G51">
        <v>1</v>
      </c>
      <c r="H51">
        <v>1</v>
      </c>
      <c r="I51">
        <v>1</v>
      </c>
      <c r="J51">
        <v>1</v>
      </c>
      <c r="K51">
        <v>1</v>
      </c>
      <c r="L51">
        <v>1</v>
      </c>
      <c r="M51">
        <v>1</v>
      </c>
      <c r="N51">
        <v>0</v>
      </c>
      <c r="O51">
        <v>0</v>
      </c>
      <c r="P51">
        <v>1</v>
      </c>
      <c r="Q51">
        <v>0</v>
      </c>
      <c r="R51">
        <v>0</v>
      </c>
      <c r="S51">
        <v>1</v>
      </c>
      <c r="T51">
        <v>0</v>
      </c>
      <c r="U51">
        <v>0</v>
      </c>
      <c r="V51">
        <v>0</v>
      </c>
      <c r="W51">
        <v>1</v>
      </c>
      <c r="X51">
        <v>5</v>
      </c>
      <c r="Y51">
        <v>0</v>
      </c>
      <c r="Z51" t="s">
        <v>607</v>
      </c>
      <c r="AA51">
        <v>2</v>
      </c>
      <c r="AB51">
        <v>1</v>
      </c>
      <c r="AC51">
        <v>1</v>
      </c>
      <c r="AD51">
        <v>0</v>
      </c>
      <c r="AE51">
        <v>0</v>
      </c>
      <c r="AF51">
        <v>0</v>
      </c>
      <c r="AG51">
        <v>0</v>
      </c>
      <c r="AH51">
        <v>0</v>
      </c>
      <c r="AI51">
        <v>0</v>
      </c>
      <c r="AJ51">
        <v>1</v>
      </c>
      <c r="AK51">
        <v>0</v>
      </c>
      <c r="AL51">
        <v>0</v>
      </c>
      <c r="AM51">
        <v>1</v>
      </c>
      <c r="AN51">
        <v>0</v>
      </c>
      <c r="AO51">
        <v>0</v>
      </c>
      <c r="AP51">
        <v>0</v>
      </c>
      <c r="AQ51">
        <v>1</v>
      </c>
      <c r="AR51">
        <v>0</v>
      </c>
      <c r="AS51">
        <v>0</v>
      </c>
      <c r="AT51">
        <v>0</v>
      </c>
      <c r="AU51">
        <v>0</v>
      </c>
      <c r="AV51">
        <v>0</v>
      </c>
      <c r="AW51">
        <v>1</v>
      </c>
      <c r="AX51">
        <v>0</v>
      </c>
      <c r="AY51">
        <v>0</v>
      </c>
      <c r="AZ51">
        <v>0</v>
      </c>
      <c r="BA51">
        <v>0</v>
      </c>
      <c r="BB51">
        <v>0</v>
      </c>
      <c r="BC51">
        <v>0</v>
      </c>
      <c r="BD51">
        <v>0</v>
      </c>
      <c r="BE51">
        <v>0</v>
      </c>
      <c r="BF51">
        <v>7</v>
      </c>
      <c r="BG51">
        <v>0</v>
      </c>
      <c r="BH51">
        <v>0</v>
      </c>
      <c r="BI51">
        <v>1</v>
      </c>
      <c r="BJ51">
        <v>0</v>
      </c>
      <c r="BK51">
        <v>1</v>
      </c>
      <c r="BL51">
        <v>0</v>
      </c>
      <c r="BM51">
        <v>0</v>
      </c>
      <c r="BN51">
        <v>0</v>
      </c>
      <c r="BO51">
        <v>0</v>
      </c>
      <c r="BP51">
        <v>0</v>
      </c>
      <c r="BQ51">
        <v>1</v>
      </c>
      <c r="BR51">
        <v>1</v>
      </c>
      <c r="BS51">
        <v>1</v>
      </c>
      <c r="BT51">
        <v>0</v>
      </c>
      <c r="BU51">
        <v>0</v>
      </c>
      <c r="BV51">
        <v>0</v>
      </c>
      <c r="BW51">
        <v>1</v>
      </c>
      <c r="BX51">
        <v>1</v>
      </c>
      <c r="BY51">
        <v>1</v>
      </c>
      <c r="BZ51">
        <v>1</v>
      </c>
      <c r="CA51">
        <v>0</v>
      </c>
      <c r="CB51">
        <v>0</v>
      </c>
      <c r="CC51">
        <v>0</v>
      </c>
      <c r="CD51">
        <v>0</v>
      </c>
      <c r="CE51">
        <v>0</v>
      </c>
      <c r="CF51">
        <v>4</v>
      </c>
      <c r="CG51">
        <v>1</v>
      </c>
      <c r="CH51">
        <v>0</v>
      </c>
      <c r="CI51">
        <v>0</v>
      </c>
      <c r="CJ51">
        <v>0</v>
      </c>
      <c r="CK51">
        <v>0</v>
      </c>
      <c r="CL51">
        <v>0</v>
      </c>
      <c r="CM51">
        <v>1</v>
      </c>
      <c r="CN51" t="s">
        <v>607</v>
      </c>
      <c r="CO51" t="s">
        <v>607</v>
      </c>
      <c r="CP51">
        <v>0</v>
      </c>
      <c r="CQ51">
        <v>1</v>
      </c>
      <c r="CR51">
        <v>0</v>
      </c>
      <c r="CS51">
        <v>0</v>
      </c>
      <c r="CT51">
        <v>1</v>
      </c>
      <c r="CU51">
        <v>0</v>
      </c>
      <c r="CV51">
        <v>0</v>
      </c>
      <c r="CW51">
        <v>0</v>
      </c>
      <c r="CX51">
        <v>0</v>
      </c>
      <c r="CY51">
        <v>1</v>
      </c>
      <c r="CZ51">
        <v>0</v>
      </c>
      <c r="DA51">
        <v>0</v>
      </c>
      <c r="DB51">
        <v>0</v>
      </c>
      <c r="DC51" t="s">
        <v>607</v>
      </c>
    </row>
    <row r="52" spans="1:107" x14ac:dyDescent="0.35">
      <c r="A52" t="s">
        <v>308</v>
      </c>
      <c r="B52" s="1">
        <v>44774</v>
      </c>
      <c r="C52" s="1">
        <v>44778</v>
      </c>
      <c r="D52">
        <v>1</v>
      </c>
      <c r="E52">
        <v>0</v>
      </c>
      <c r="F52">
        <v>1</v>
      </c>
      <c r="G52">
        <v>1</v>
      </c>
      <c r="H52">
        <v>0</v>
      </c>
      <c r="I52">
        <v>0</v>
      </c>
      <c r="J52">
        <v>1</v>
      </c>
      <c r="K52">
        <v>1</v>
      </c>
      <c r="L52">
        <v>0</v>
      </c>
      <c r="M52">
        <v>0</v>
      </c>
      <c r="N52">
        <v>1</v>
      </c>
      <c r="O52">
        <v>1</v>
      </c>
      <c r="P52">
        <v>0</v>
      </c>
      <c r="Q52">
        <v>0</v>
      </c>
      <c r="R52">
        <v>0</v>
      </c>
      <c r="S52">
        <v>1</v>
      </c>
      <c r="T52">
        <v>0</v>
      </c>
      <c r="U52">
        <v>0</v>
      </c>
      <c r="V52">
        <v>0</v>
      </c>
      <c r="W52">
        <v>0</v>
      </c>
      <c r="X52" t="s">
        <v>607</v>
      </c>
      <c r="Y52">
        <v>0</v>
      </c>
      <c r="Z52" t="s">
        <v>607</v>
      </c>
      <c r="AA52">
        <v>2</v>
      </c>
      <c r="AB52">
        <v>1</v>
      </c>
      <c r="AC52">
        <v>0</v>
      </c>
      <c r="AD52">
        <v>0</v>
      </c>
      <c r="AE52">
        <v>2</v>
      </c>
      <c r="AF52">
        <v>0</v>
      </c>
      <c r="AG52">
        <v>0</v>
      </c>
      <c r="AH52">
        <v>0</v>
      </c>
      <c r="AI52">
        <v>0</v>
      </c>
      <c r="AJ52">
        <v>1</v>
      </c>
      <c r="AK52">
        <v>0</v>
      </c>
      <c r="AL52">
        <v>0</v>
      </c>
      <c r="AM52">
        <v>1</v>
      </c>
      <c r="AN52">
        <v>0</v>
      </c>
      <c r="AO52">
        <v>0</v>
      </c>
      <c r="AP52">
        <v>0</v>
      </c>
      <c r="AQ52">
        <v>1</v>
      </c>
      <c r="AR52">
        <v>0</v>
      </c>
      <c r="AS52">
        <v>0</v>
      </c>
      <c r="AT52">
        <v>0</v>
      </c>
      <c r="AU52">
        <v>0</v>
      </c>
      <c r="AV52">
        <v>0</v>
      </c>
      <c r="AW52">
        <v>1</v>
      </c>
      <c r="AX52">
        <v>0</v>
      </c>
      <c r="AY52">
        <v>0</v>
      </c>
      <c r="AZ52">
        <v>1</v>
      </c>
      <c r="BA52">
        <v>0</v>
      </c>
      <c r="BB52">
        <v>0</v>
      </c>
      <c r="BC52">
        <v>0</v>
      </c>
      <c r="BD52">
        <v>0</v>
      </c>
      <c r="BE52">
        <v>0</v>
      </c>
      <c r="BF52">
        <v>12</v>
      </c>
      <c r="BG52">
        <v>1</v>
      </c>
      <c r="BH52">
        <v>1</v>
      </c>
      <c r="BI52">
        <v>0</v>
      </c>
      <c r="BJ52">
        <v>1</v>
      </c>
      <c r="BK52">
        <v>0</v>
      </c>
      <c r="BL52">
        <v>0</v>
      </c>
      <c r="BM52">
        <v>0</v>
      </c>
      <c r="BN52">
        <v>0</v>
      </c>
      <c r="BO52">
        <v>0</v>
      </c>
      <c r="BP52">
        <v>1</v>
      </c>
      <c r="BQ52">
        <v>1</v>
      </c>
      <c r="BR52">
        <v>0</v>
      </c>
      <c r="BS52">
        <v>0</v>
      </c>
      <c r="BT52">
        <v>0</v>
      </c>
      <c r="BU52">
        <v>0</v>
      </c>
      <c r="BV52">
        <v>1</v>
      </c>
      <c r="BW52">
        <v>1</v>
      </c>
      <c r="BX52">
        <v>1</v>
      </c>
      <c r="BY52">
        <v>0</v>
      </c>
      <c r="BZ52">
        <v>1</v>
      </c>
      <c r="CA52">
        <v>0</v>
      </c>
      <c r="CB52">
        <v>0</v>
      </c>
      <c r="CC52">
        <v>0</v>
      </c>
      <c r="CD52">
        <v>0</v>
      </c>
      <c r="CE52">
        <v>0</v>
      </c>
      <c r="CF52">
        <v>4</v>
      </c>
      <c r="CG52">
        <v>1</v>
      </c>
      <c r="CH52">
        <v>0</v>
      </c>
      <c r="CI52">
        <v>0</v>
      </c>
      <c r="CJ52">
        <v>0</v>
      </c>
      <c r="CK52">
        <v>0</v>
      </c>
      <c r="CL52">
        <v>1</v>
      </c>
      <c r="CM52">
        <v>0</v>
      </c>
      <c r="CN52" t="s">
        <v>607</v>
      </c>
      <c r="CO52" t="s">
        <v>607</v>
      </c>
      <c r="CP52">
        <v>0</v>
      </c>
      <c r="CQ52">
        <v>0</v>
      </c>
      <c r="CR52">
        <v>0</v>
      </c>
      <c r="CS52">
        <v>1</v>
      </c>
      <c r="CT52">
        <v>1</v>
      </c>
      <c r="CU52">
        <v>0</v>
      </c>
      <c r="CV52">
        <v>1</v>
      </c>
      <c r="CW52">
        <v>1</v>
      </c>
      <c r="CX52">
        <v>0</v>
      </c>
      <c r="CY52">
        <v>1</v>
      </c>
      <c r="CZ52">
        <v>0</v>
      </c>
      <c r="DA52">
        <v>0</v>
      </c>
      <c r="DB52">
        <v>1</v>
      </c>
      <c r="DC52">
        <v>1</v>
      </c>
    </row>
    <row r="53" spans="1:107" x14ac:dyDescent="0.35">
      <c r="A53" t="s">
        <v>308</v>
      </c>
      <c r="B53" s="1">
        <v>44779</v>
      </c>
      <c r="C53" s="1">
        <v>45134</v>
      </c>
      <c r="D53">
        <v>1</v>
      </c>
      <c r="E53">
        <v>0</v>
      </c>
      <c r="F53">
        <v>1</v>
      </c>
      <c r="G53">
        <v>1</v>
      </c>
      <c r="H53">
        <v>0</v>
      </c>
      <c r="I53">
        <v>0</v>
      </c>
      <c r="J53">
        <v>1</v>
      </c>
      <c r="K53">
        <v>1</v>
      </c>
      <c r="L53">
        <v>0</v>
      </c>
      <c r="M53">
        <v>0</v>
      </c>
      <c r="N53">
        <v>1</v>
      </c>
      <c r="O53">
        <v>1</v>
      </c>
      <c r="P53">
        <v>0</v>
      </c>
      <c r="Q53">
        <v>0</v>
      </c>
      <c r="R53">
        <v>0</v>
      </c>
      <c r="S53">
        <v>1</v>
      </c>
      <c r="T53">
        <v>0</v>
      </c>
      <c r="U53">
        <v>0</v>
      </c>
      <c r="V53">
        <v>0</v>
      </c>
      <c r="W53">
        <v>0</v>
      </c>
      <c r="X53" t="s">
        <v>607</v>
      </c>
      <c r="Y53">
        <v>0</v>
      </c>
      <c r="Z53" t="s">
        <v>607</v>
      </c>
      <c r="AA53">
        <v>2</v>
      </c>
      <c r="AB53">
        <v>1</v>
      </c>
      <c r="AC53">
        <v>0</v>
      </c>
      <c r="AD53">
        <v>0</v>
      </c>
      <c r="AE53">
        <v>2</v>
      </c>
      <c r="AF53">
        <v>0</v>
      </c>
      <c r="AG53">
        <v>0</v>
      </c>
      <c r="AH53">
        <v>0</v>
      </c>
      <c r="AI53">
        <v>0</v>
      </c>
      <c r="AJ53">
        <v>1</v>
      </c>
      <c r="AK53">
        <v>0</v>
      </c>
      <c r="AL53">
        <v>0</v>
      </c>
      <c r="AM53">
        <v>1</v>
      </c>
      <c r="AN53">
        <v>0</v>
      </c>
      <c r="AO53">
        <v>0</v>
      </c>
      <c r="AP53">
        <v>0</v>
      </c>
      <c r="AQ53">
        <v>1</v>
      </c>
      <c r="AR53">
        <v>0</v>
      </c>
      <c r="AS53">
        <v>0</v>
      </c>
      <c r="AT53">
        <v>0</v>
      </c>
      <c r="AU53">
        <v>0</v>
      </c>
      <c r="AV53">
        <v>0</v>
      </c>
      <c r="AW53">
        <v>1</v>
      </c>
      <c r="AX53">
        <v>0</v>
      </c>
      <c r="AY53">
        <v>0</v>
      </c>
      <c r="AZ53">
        <v>1</v>
      </c>
      <c r="BA53">
        <v>0</v>
      </c>
      <c r="BB53">
        <v>0</v>
      </c>
      <c r="BC53">
        <v>0</v>
      </c>
      <c r="BD53">
        <v>0</v>
      </c>
      <c r="BE53">
        <v>0</v>
      </c>
      <c r="BF53">
        <v>13</v>
      </c>
      <c r="BG53">
        <v>1</v>
      </c>
      <c r="BH53">
        <v>1</v>
      </c>
      <c r="BI53">
        <v>0</v>
      </c>
      <c r="BJ53">
        <v>1</v>
      </c>
      <c r="BK53">
        <v>0</v>
      </c>
      <c r="BL53">
        <v>0</v>
      </c>
      <c r="BM53">
        <v>1</v>
      </c>
      <c r="BN53">
        <v>0</v>
      </c>
      <c r="BO53">
        <v>0</v>
      </c>
      <c r="BP53">
        <v>1</v>
      </c>
      <c r="BQ53">
        <v>1</v>
      </c>
      <c r="BR53">
        <v>0</v>
      </c>
      <c r="BS53">
        <v>0</v>
      </c>
      <c r="BT53">
        <v>0</v>
      </c>
      <c r="BU53">
        <v>0</v>
      </c>
      <c r="BV53">
        <v>1</v>
      </c>
      <c r="BW53">
        <v>1</v>
      </c>
      <c r="BX53">
        <v>1</v>
      </c>
      <c r="BY53">
        <v>0</v>
      </c>
      <c r="BZ53">
        <v>1</v>
      </c>
      <c r="CA53">
        <v>0</v>
      </c>
      <c r="CB53">
        <v>0</v>
      </c>
      <c r="CC53">
        <v>0</v>
      </c>
      <c r="CD53">
        <v>0</v>
      </c>
      <c r="CE53">
        <v>0</v>
      </c>
      <c r="CF53">
        <v>4</v>
      </c>
      <c r="CG53">
        <v>1</v>
      </c>
      <c r="CH53">
        <v>0</v>
      </c>
      <c r="CI53">
        <v>0</v>
      </c>
      <c r="CJ53">
        <v>0</v>
      </c>
      <c r="CK53">
        <v>0</v>
      </c>
      <c r="CL53">
        <v>1</v>
      </c>
      <c r="CM53">
        <v>0</v>
      </c>
      <c r="CN53" t="s">
        <v>607</v>
      </c>
      <c r="CO53" t="s">
        <v>607</v>
      </c>
      <c r="CP53">
        <v>0</v>
      </c>
      <c r="CQ53">
        <v>0</v>
      </c>
      <c r="CR53">
        <v>0</v>
      </c>
      <c r="CS53">
        <v>1</v>
      </c>
      <c r="CT53">
        <v>1</v>
      </c>
      <c r="CU53">
        <v>0</v>
      </c>
      <c r="CV53">
        <v>1</v>
      </c>
      <c r="CW53">
        <v>1</v>
      </c>
      <c r="CX53">
        <v>1</v>
      </c>
      <c r="CY53">
        <v>1</v>
      </c>
      <c r="CZ53">
        <v>0</v>
      </c>
      <c r="DA53">
        <v>0</v>
      </c>
      <c r="DB53">
        <v>1</v>
      </c>
      <c r="DC53">
        <v>1</v>
      </c>
    </row>
    <row r="54" spans="1:107" x14ac:dyDescent="0.35">
      <c r="A54" t="s">
        <v>308</v>
      </c>
      <c r="B54" s="1">
        <v>45135</v>
      </c>
      <c r="C54" s="1">
        <v>45201</v>
      </c>
      <c r="D54">
        <v>1</v>
      </c>
      <c r="E54">
        <v>0</v>
      </c>
      <c r="F54">
        <v>1</v>
      </c>
      <c r="G54">
        <v>1</v>
      </c>
      <c r="H54">
        <v>0</v>
      </c>
      <c r="I54">
        <v>0</v>
      </c>
      <c r="J54">
        <v>1</v>
      </c>
      <c r="K54">
        <v>1</v>
      </c>
      <c r="L54">
        <v>0</v>
      </c>
      <c r="M54">
        <v>0</v>
      </c>
      <c r="N54">
        <v>1</v>
      </c>
      <c r="O54">
        <v>1</v>
      </c>
      <c r="P54">
        <v>0</v>
      </c>
      <c r="Q54">
        <v>0</v>
      </c>
      <c r="R54">
        <v>0</v>
      </c>
      <c r="S54">
        <v>1</v>
      </c>
      <c r="T54">
        <v>0</v>
      </c>
      <c r="U54">
        <v>0</v>
      </c>
      <c r="V54">
        <v>0</v>
      </c>
      <c r="W54">
        <v>0</v>
      </c>
      <c r="X54" t="s">
        <v>607</v>
      </c>
      <c r="Y54">
        <v>0</v>
      </c>
      <c r="Z54" t="s">
        <v>607</v>
      </c>
      <c r="AA54">
        <v>2</v>
      </c>
      <c r="AB54">
        <v>1</v>
      </c>
      <c r="AC54">
        <v>0</v>
      </c>
      <c r="AD54">
        <v>0</v>
      </c>
      <c r="AE54">
        <v>2</v>
      </c>
      <c r="AF54">
        <v>0</v>
      </c>
      <c r="AG54">
        <v>0</v>
      </c>
      <c r="AH54">
        <v>0</v>
      </c>
      <c r="AI54">
        <v>0</v>
      </c>
      <c r="AJ54">
        <v>1</v>
      </c>
      <c r="AK54">
        <v>0</v>
      </c>
      <c r="AL54">
        <v>0</v>
      </c>
      <c r="AM54">
        <v>1</v>
      </c>
      <c r="AN54">
        <v>0</v>
      </c>
      <c r="AO54">
        <v>0</v>
      </c>
      <c r="AP54">
        <v>0</v>
      </c>
      <c r="AQ54">
        <v>1</v>
      </c>
      <c r="AR54">
        <v>0</v>
      </c>
      <c r="AS54">
        <v>0</v>
      </c>
      <c r="AT54">
        <v>0</v>
      </c>
      <c r="AU54">
        <v>0</v>
      </c>
      <c r="AV54">
        <v>0</v>
      </c>
      <c r="AW54">
        <v>1</v>
      </c>
      <c r="AX54">
        <v>0</v>
      </c>
      <c r="AY54">
        <v>0</v>
      </c>
      <c r="AZ54">
        <v>1</v>
      </c>
      <c r="BA54">
        <v>0</v>
      </c>
      <c r="BB54">
        <v>0</v>
      </c>
      <c r="BC54">
        <v>0</v>
      </c>
      <c r="BD54">
        <v>0</v>
      </c>
      <c r="BE54">
        <v>0</v>
      </c>
      <c r="BF54">
        <v>13</v>
      </c>
      <c r="BG54">
        <v>1</v>
      </c>
      <c r="BH54">
        <v>1</v>
      </c>
      <c r="BI54">
        <v>0</v>
      </c>
      <c r="BJ54">
        <v>1</v>
      </c>
      <c r="BK54">
        <v>0</v>
      </c>
      <c r="BL54">
        <v>0</v>
      </c>
      <c r="BM54">
        <v>1</v>
      </c>
      <c r="BN54">
        <v>0</v>
      </c>
      <c r="BO54">
        <v>0</v>
      </c>
      <c r="BP54">
        <v>1</v>
      </c>
      <c r="BQ54">
        <v>1</v>
      </c>
      <c r="BR54">
        <v>0</v>
      </c>
      <c r="BS54">
        <v>0</v>
      </c>
      <c r="BT54">
        <v>0</v>
      </c>
      <c r="BU54">
        <v>0</v>
      </c>
      <c r="BV54">
        <v>1</v>
      </c>
      <c r="BW54">
        <v>1</v>
      </c>
      <c r="BX54">
        <v>1</v>
      </c>
      <c r="BY54">
        <v>0</v>
      </c>
      <c r="BZ54">
        <v>1</v>
      </c>
      <c r="CA54">
        <v>0</v>
      </c>
      <c r="CB54">
        <v>0</v>
      </c>
      <c r="CC54">
        <v>0</v>
      </c>
      <c r="CD54">
        <v>0</v>
      </c>
      <c r="CE54">
        <v>0</v>
      </c>
      <c r="CF54">
        <v>4</v>
      </c>
      <c r="CG54">
        <v>1</v>
      </c>
      <c r="CH54">
        <v>0</v>
      </c>
      <c r="CI54">
        <v>0</v>
      </c>
      <c r="CJ54">
        <v>0</v>
      </c>
      <c r="CK54">
        <v>0</v>
      </c>
      <c r="CL54">
        <v>1</v>
      </c>
      <c r="CM54">
        <v>0</v>
      </c>
      <c r="CN54" t="s">
        <v>607</v>
      </c>
      <c r="CO54" t="s">
        <v>607</v>
      </c>
      <c r="CP54">
        <v>0</v>
      </c>
      <c r="CQ54">
        <v>0</v>
      </c>
      <c r="CR54">
        <v>0</v>
      </c>
      <c r="CS54">
        <v>1</v>
      </c>
      <c r="CT54">
        <v>1</v>
      </c>
      <c r="CU54">
        <v>0</v>
      </c>
      <c r="CV54">
        <v>1</v>
      </c>
      <c r="CW54">
        <v>1</v>
      </c>
      <c r="CX54">
        <v>1</v>
      </c>
      <c r="CY54">
        <v>1</v>
      </c>
      <c r="CZ54">
        <v>0</v>
      </c>
      <c r="DA54">
        <v>0</v>
      </c>
      <c r="DB54">
        <v>1</v>
      </c>
      <c r="DC54">
        <v>1</v>
      </c>
    </row>
    <row r="55" spans="1:107" x14ac:dyDescent="0.35">
      <c r="A55" t="s">
        <v>308</v>
      </c>
      <c r="B55" s="1">
        <v>45202</v>
      </c>
      <c r="C55" s="1">
        <v>45261</v>
      </c>
      <c r="D55">
        <v>1</v>
      </c>
      <c r="E55">
        <v>0</v>
      </c>
      <c r="F55">
        <v>1</v>
      </c>
      <c r="G55">
        <v>1</v>
      </c>
      <c r="H55">
        <v>0</v>
      </c>
      <c r="I55">
        <v>0</v>
      </c>
      <c r="J55">
        <v>1</v>
      </c>
      <c r="K55">
        <v>1</v>
      </c>
      <c r="L55">
        <v>0</v>
      </c>
      <c r="M55">
        <v>0</v>
      </c>
      <c r="N55">
        <v>1</v>
      </c>
      <c r="O55">
        <v>1</v>
      </c>
      <c r="P55">
        <v>0</v>
      </c>
      <c r="Q55">
        <v>0</v>
      </c>
      <c r="R55">
        <v>0</v>
      </c>
      <c r="S55">
        <v>1</v>
      </c>
      <c r="T55">
        <v>0</v>
      </c>
      <c r="U55">
        <v>0</v>
      </c>
      <c r="V55">
        <v>0</v>
      </c>
      <c r="W55">
        <v>0</v>
      </c>
      <c r="X55" t="s">
        <v>607</v>
      </c>
      <c r="Y55">
        <v>0</v>
      </c>
      <c r="Z55" t="s">
        <v>607</v>
      </c>
      <c r="AA55">
        <v>2</v>
      </c>
      <c r="AB55">
        <v>1</v>
      </c>
      <c r="AC55">
        <v>0</v>
      </c>
      <c r="AD55">
        <v>0</v>
      </c>
      <c r="AE55">
        <v>2</v>
      </c>
      <c r="AF55">
        <v>0</v>
      </c>
      <c r="AG55">
        <v>0</v>
      </c>
      <c r="AH55">
        <v>0</v>
      </c>
      <c r="AI55">
        <v>0</v>
      </c>
      <c r="AJ55">
        <v>1</v>
      </c>
      <c r="AK55">
        <v>0</v>
      </c>
      <c r="AL55">
        <v>0</v>
      </c>
      <c r="AM55">
        <v>1</v>
      </c>
      <c r="AN55">
        <v>0</v>
      </c>
      <c r="AO55">
        <v>0</v>
      </c>
      <c r="AP55">
        <v>0</v>
      </c>
      <c r="AQ55">
        <v>1</v>
      </c>
      <c r="AR55">
        <v>0</v>
      </c>
      <c r="AS55">
        <v>0</v>
      </c>
      <c r="AT55">
        <v>0</v>
      </c>
      <c r="AU55">
        <v>0</v>
      </c>
      <c r="AV55">
        <v>0</v>
      </c>
      <c r="AW55">
        <v>1</v>
      </c>
      <c r="AX55">
        <v>0</v>
      </c>
      <c r="AY55">
        <v>0</v>
      </c>
      <c r="AZ55">
        <v>1</v>
      </c>
      <c r="BA55">
        <v>0</v>
      </c>
      <c r="BB55">
        <v>0</v>
      </c>
      <c r="BC55">
        <v>0</v>
      </c>
      <c r="BD55">
        <v>0</v>
      </c>
      <c r="BE55">
        <v>0</v>
      </c>
      <c r="BF55">
        <v>13</v>
      </c>
      <c r="BG55">
        <v>1</v>
      </c>
      <c r="BH55">
        <v>1</v>
      </c>
      <c r="BI55">
        <v>0</v>
      </c>
      <c r="BJ55">
        <v>1</v>
      </c>
      <c r="BK55">
        <v>0</v>
      </c>
      <c r="BL55">
        <v>0</v>
      </c>
      <c r="BM55">
        <v>1</v>
      </c>
      <c r="BN55">
        <v>0</v>
      </c>
      <c r="BO55">
        <v>0</v>
      </c>
      <c r="BP55">
        <v>1</v>
      </c>
      <c r="BQ55">
        <v>1</v>
      </c>
      <c r="BR55">
        <v>0</v>
      </c>
      <c r="BS55">
        <v>0</v>
      </c>
      <c r="BT55">
        <v>0</v>
      </c>
      <c r="BU55">
        <v>0</v>
      </c>
      <c r="BV55">
        <v>1</v>
      </c>
      <c r="BW55">
        <v>1</v>
      </c>
      <c r="BX55">
        <v>1</v>
      </c>
      <c r="BY55">
        <v>0</v>
      </c>
      <c r="BZ55">
        <v>1</v>
      </c>
      <c r="CA55">
        <v>0</v>
      </c>
      <c r="CB55">
        <v>0</v>
      </c>
      <c r="CC55">
        <v>0</v>
      </c>
      <c r="CD55">
        <v>0</v>
      </c>
      <c r="CE55">
        <v>0</v>
      </c>
      <c r="CF55">
        <v>4</v>
      </c>
      <c r="CG55">
        <v>1</v>
      </c>
      <c r="CH55">
        <v>0</v>
      </c>
      <c r="CI55">
        <v>0</v>
      </c>
      <c r="CJ55">
        <v>0</v>
      </c>
      <c r="CK55">
        <v>0</v>
      </c>
      <c r="CL55">
        <v>1</v>
      </c>
      <c r="CM55">
        <v>0</v>
      </c>
      <c r="CN55" t="s">
        <v>607</v>
      </c>
      <c r="CO55" t="s">
        <v>607</v>
      </c>
      <c r="CP55">
        <v>0</v>
      </c>
      <c r="CQ55">
        <v>0</v>
      </c>
      <c r="CR55">
        <v>0</v>
      </c>
      <c r="CS55">
        <v>1</v>
      </c>
      <c r="CT55">
        <v>1</v>
      </c>
      <c r="CU55">
        <v>0</v>
      </c>
      <c r="CV55">
        <v>1</v>
      </c>
      <c r="CW55">
        <v>1</v>
      </c>
      <c r="CX55">
        <v>1</v>
      </c>
      <c r="CY55">
        <v>1</v>
      </c>
      <c r="CZ55">
        <v>0</v>
      </c>
      <c r="DA55">
        <v>0</v>
      </c>
      <c r="DB55">
        <v>1</v>
      </c>
      <c r="DC55">
        <v>1</v>
      </c>
    </row>
    <row r="56" spans="1:107" x14ac:dyDescent="0.35">
      <c r="A56" t="s">
        <v>320</v>
      </c>
      <c r="B56" s="1">
        <v>44774</v>
      </c>
      <c r="C56" s="1">
        <v>45001</v>
      </c>
      <c r="D56">
        <v>0</v>
      </c>
      <c r="E56" t="s">
        <v>607</v>
      </c>
      <c r="F56" t="s">
        <v>607</v>
      </c>
      <c r="G56" t="s">
        <v>607</v>
      </c>
      <c r="H56" t="s">
        <v>607</v>
      </c>
      <c r="I56" t="s">
        <v>607</v>
      </c>
      <c r="J56" t="s">
        <v>607</v>
      </c>
      <c r="K56" t="s">
        <v>607</v>
      </c>
      <c r="L56" t="s">
        <v>607</v>
      </c>
      <c r="M56" t="s">
        <v>607</v>
      </c>
      <c r="N56" t="s">
        <v>607</v>
      </c>
      <c r="O56" t="s">
        <v>607</v>
      </c>
      <c r="P56" t="s">
        <v>607</v>
      </c>
      <c r="Q56" t="s">
        <v>607</v>
      </c>
      <c r="R56" t="s">
        <v>607</v>
      </c>
      <c r="S56" t="s">
        <v>607</v>
      </c>
      <c r="T56" t="s">
        <v>607</v>
      </c>
      <c r="U56" t="s">
        <v>607</v>
      </c>
      <c r="V56" t="s">
        <v>607</v>
      </c>
      <c r="W56" t="s">
        <v>607</v>
      </c>
      <c r="X56" t="s">
        <v>607</v>
      </c>
      <c r="Y56" t="s">
        <v>607</v>
      </c>
      <c r="Z56" t="s">
        <v>607</v>
      </c>
      <c r="AA56" t="s">
        <v>607</v>
      </c>
      <c r="AB56" t="s">
        <v>607</v>
      </c>
      <c r="AC56" t="s">
        <v>607</v>
      </c>
      <c r="AD56" t="s">
        <v>607</v>
      </c>
      <c r="AE56" t="s">
        <v>607</v>
      </c>
      <c r="AF56" t="s">
        <v>607</v>
      </c>
      <c r="AG56" t="s">
        <v>607</v>
      </c>
      <c r="AH56" t="s">
        <v>607</v>
      </c>
      <c r="AI56" t="s">
        <v>607</v>
      </c>
      <c r="AJ56" t="s">
        <v>607</v>
      </c>
      <c r="AK56" t="s">
        <v>607</v>
      </c>
      <c r="AL56" t="s">
        <v>607</v>
      </c>
      <c r="AM56" t="s">
        <v>607</v>
      </c>
      <c r="AN56" t="s">
        <v>607</v>
      </c>
      <c r="AO56" t="s">
        <v>607</v>
      </c>
      <c r="AP56" t="s">
        <v>607</v>
      </c>
      <c r="AQ56" t="s">
        <v>607</v>
      </c>
      <c r="AR56" t="s">
        <v>607</v>
      </c>
      <c r="AS56" t="s">
        <v>607</v>
      </c>
      <c r="AT56" t="s">
        <v>607</v>
      </c>
      <c r="AU56" t="s">
        <v>607</v>
      </c>
      <c r="AV56" t="s">
        <v>607</v>
      </c>
      <c r="AW56" t="s">
        <v>607</v>
      </c>
      <c r="AX56" t="s">
        <v>607</v>
      </c>
      <c r="AY56" t="s">
        <v>607</v>
      </c>
      <c r="AZ56" t="s">
        <v>607</v>
      </c>
      <c r="BA56" t="s">
        <v>607</v>
      </c>
      <c r="BB56" t="s">
        <v>607</v>
      </c>
      <c r="BC56" t="s">
        <v>607</v>
      </c>
      <c r="BD56" t="s">
        <v>607</v>
      </c>
      <c r="BE56" t="s">
        <v>607</v>
      </c>
      <c r="BF56" t="s">
        <v>607</v>
      </c>
      <c r="BG56" t="s">
        <v>607</v>
      </c>
      <c r="BH56" t="s">
        <v>607</v>
      </c>
      <c r="BI56" t="s">
        <v>607</v>
      </c>
      <c r="BJ56" t="s">
        <v>607</v>
      </c>
      <c r="BK56" t="s">
        <v>607</v>
      </c>
      <c r="BL56" t="s">
        <v>607</v>
      </c>
      <c r="BM56" t="s">
        <v>607</v>
      </c>
      <c r="BN56" t="s">
        <v>607</v>
      </c>
      <c r="BO56" t="s">
        <v>607</v>
      </c>
      <c r="BP56" t="s">
        <v>607</v>
      </c>
      <c r="BQ56" t="s">
        <v>607</v>
      </c>
      <c r="BR56" t="s">
        <v>607</v>
      </c>
      <c r="BS56" t="s">
        <v>607</v>
      </c>
      <c r="BT56" t="s">
        <v>607</v>
      </c>
      <c r="BU56" t="s">
        <v>607</v>
      </c>
      <c r="BV56" t="s">
        <v>607</v>
      </c>
      <c r="BW56" t="s">
        <v>607</v>
      </c>
      <c r="BX56" t="s">
        <v>607</v>
      </c>
      <c r="BY56" t="s">
        <v>607</v>
      </c>
      <c r="BZ56" t="s">
        <v>607</v>
      </c>
      <c r="CA56" t="s">
        <v>607</v>
      </c>
      <c r="CB56" t="s">
        <v>607</v>
      </c>
      <c r="CC56" t="s">
        <v>607</v>
      </c>
      <c r="CD56" t="s">
        <v>607</v>
      </c>
      <c r="CE56" t="s">
        <v>607</v>
      </c>
      <c r="CF56" t="s">
        <v>607</v>
      </c>
      <c r="CG56" t="s">
        <v>607</v>
      </c>
      <c r="CH56" t="s">
        <v>607</v>
      </c>
      <c r="CI56" t="s">
        <v>607</v>
      </c>
      <c r="CJ56" t="s">
        <v>607</v>
      </c>
      <c r="CK56" t="s">
        <v>607</v>
      </c>
      <c r="CL56" t="s">
        <v>607</v>
      </c>
      <c r="CM56" t="s">
        <v>607</v>
      </c>
      <c r="CN56" t="s">
        <v>607</v>
      </c>
      <c r="CO56" t="s">
        <v>607</v>
      </c>
      <c r="CP56" t="s">
        <v>607</v>
      </c>
      <c r="CQ56" t="s">
        <v>607</v>
      </c>
      <c r="CR56" t="s">
        <v>607</v>
      </c>
      <c r="CS56" t="s">
        <v>607</v>
      </c>
      <c r="CT56" t="s">
        <v>607</v>
      </c>
      <c r="CU56" t="s">
        <v>607</v>
      </c>
      <c r="CV56" t="s">
        <v>607</v>
      </c>
      <c r="CW56" t="s">
        <v>607</v>
      </c>
      <c r="CX56" t="s">
        <v>607</v>
      </c>
      <c r="CY56" t="s">
        <v>607</v>
      </c>
      <c r="CZ56" t="s">
        <v>607</v>
      </c>
      <c r="DA56" t="s">
        <v>607</v>
      </c>
      <c r="DB56" t="s">
        <v>607</v>
      </c>
      <c r="DC56" t="s">
        <v>607</v>
      </c>
    </row>
    <row r="57" spans="1:107" x14ac:dyDescent="0.35">
      <c r="A57" t="s">
        <v>320</v>
      </c>
      <c r="B57" s="1">
        <v>45002</v>
      </c>
      <c r="C57" s="1">
        <v>45261</v>
      </c>
      <c r="D57">
        <v>1</v>
      </c>
      <c r="E57">
        <v>0</v>
      </c>
      <c r="F57">
        <v>1</v>
      </c>
      <c r="G57">
        <v>1</v>
      </c>
      <c r="H57">
        <v>1</v>
      </c>
      <c r="I57">
        <v>1</v>
      </c>
      <c r="J57">
        <v>1</v>
      </c>
      <c r="K57">
        <v>0</v>
      </c>
      <c r="L57">
        <v>0</v>
      </c>
      <c r="M57">
        <v>0</v>
      </c>
      <c r="N57">
        <v>1</v>
      </c>
      <c r="O57">
        <v>1</v>
      </c>
      <c r="P57">
        <v>0</v>
      </c>
      <c r="Q57">
        <v>0</v>
      </c>
      <c r="R57">
        <v>0</v>
      </c>
      <c r="S57">
        <v>1</v>
      </c>
      <c r="T57">
        <v>1</v>
      </c>
      <c r="U57">
        <v>1</v>
      </c>
      <c r="V57">
        <v>0</v>
      </c>
      <c r="W57">
        <v>0</v>
      </c>
      <c r="X57" t="s">
        <v>607</v>
      </c>
      <c r="Y57">
        <v>0</v>
      </c>
      <c r="Z57" t="s">
        <v>607</v>
      </c>
      <c r="AA57">
        <v>0</v>
      </c>
      <c r="AB57">
        <v>1</v>
      </c>
      <c r="AC57">
        <v>1</v>
      </c>
      <c r="AD57">
        <v>0</v>
      </c>
      <c r="AE57">
        <v>0</v>
      </c>
      <c r="AF57">
        <v>0</v>
      </c>
      <c r="AG57">
        <v>0</v>
      </c>
      <c r="AH57">
        <v>0</v>
      </c>
      <c r="AI57">
        <v>0</v>
      </c>
      <c r="AJ57">
        <v>1</v>
      </c>
      <c r="AK57">
        <v>0</v>
      </c>
      <c r="AL57">
        <v>0</v>
      </c>
      <c r="AM57">
        <v>1</v>
      </c>
      <c r="AN57">
        <v>0</v>
      </c>
      <c r="AO57">
        <v>0</v>
      </c>
      <c r="AP57">
        <v>0</v>
      </c>
      <c r="AQ57">
        <v>1</v>
      </c>
      <c r="AR57">
        <v>0</v>
      </c>
      <c r="AS57">
        <v>0</v>
      </c>
      <c r="AT57">
        <v>0</v>
      </c>
      <c r="AU57">
        <v>1</v>
      </c>
      <c r="AV57">
        <v>0</v>
      </c>
      <c r="AW57">
        <v>1</v>
      </c>
      <c r="AX57">
        <v>0</v>
      </c>
      <c r="AY57">
        <v>1</v>
      </c>
      <c r="AZ57">
        <v>0</v>
      </c>
      <c r="BA57">
        <v>1</v>
      </c>
      <c r="BB57">
        <v>0</v>
      </c>
      <c r="BC57">
        <v>0</v>
      </c>
      <c r="BD57">
        <v>0</v>
      </c>
      <c r="BE57">
        <v>1</v>
      </c>
      <c r="BF57">
        <v>4</v>
      </c>
      <c r="BG57">
        <v>0</v>
      </c>
      <c r="BH57">
        <v>0</v>
      </c>
      <c r="BI57">
        <v>0</v>
      </c>
      <c r="BJ57">
        <v>1</v>
      </c>
      <c r="BK57">
        <v>0</v>
      </c>
      <c r="BL57">
        <v>0</v>
      </c>
      <c r="BM57">
        <v>0</v>
      </c>
      <c r="BN57">
        <v>0</v>
      </c>
      <c r="BO57">
        <v>0</v>
      </c>
      <c r="BP57">
        <v>0</v>
      </c>
      <c r="BQ57">
        <v>0</v>
      </c>
      <c r="BR57">
        <v>1</v>
      </c>
      <c r="BS57">
        <v>0</v>
      </c>
      <c r="BT57">
        <v>0</v>
      </c>
      <c r="BU57">
        <v>0</v>
      </c>
      <c r="BV57">
        <v>0</v>
      </c>
      <c r="BW57">
        <v>1</v>
      </c>
      <c r="BX57">
        <v>1</v>
      </c>
      <c r="BY57">
        <v>0</v>
      </c>
      <c r="BZ57">
        <v>0</v>
      </c>
      <c r="CA57">
        <v>0</v>
      </c>
      <c r="CB57">
        <v>0</v>
      </c>
      <c r="CC57">
        <v>0</v>
      </c>
      <c r="CD57">
        <v>0</v>
      </c>
      <c r="CE57">
        <v>0</v>
      </c>
      <c r="CF57">
        <v>0</v>
      </c>
      <c r="CG57">
        <v>0</v>
      </c>
      <c r="CH57">
        <v>0</v>
      </c>
      <c r="CI57">
        <v>0</v>
      </c>
      <c r="CJ57">
        <v>0</v>
      </c>
      <c r="CK57">
        <v>0</v>
      </c>
      <c r="CL57">
        <v>1</v>
      </c>
      <c r="CM57">
        <v>1</v>
      </c>
      <c r="CN57">
        <v>0</v>
      </c>
      <c r="CO57">
        <v>1</v>
      </c>
      <c r="CP57">
        <v>0</v>
      </c>
      <c r="CQ57">
        <v>0</v>
      </c>
      <c r="CR57">
        <v>0</v>
      </c>
      <c r="CS57">
        <v>1</v>
      </c>
      <c r="CT57">
        <v>1</v>
      </c>
      <c r="CU57">
        <v>0</v>
      </c>
      <c r="CV57">
        <v>1</v>
      </c>
      <c r="CW57">
        <v>1</v>
      </c>
      <c r="CX57">
        <v>1</v>
      </c>
      <c r="CY57">
        <v>0</v>
      </c>
      <c r="CZ57">
        <v>0</v>
      </c>
      <c r="DA57">
        <v>0</v>
      </c>
      <c r="DB57">
        <v>1</v>
      </c>
      <c r="DC57">
        <v>1</v>
      </c>
    </row>
    <row r="58" spans="1:107" x14ac:dyDescent="0.35">
      <c r="A58" t="s">
        <v>333</v>
      </c>
      <c r="B58" s="1">
        <v>44774</v>
      </c>
      <c r="C58" s="1">
        <v>45020</v>
      </c>
      <c r="D58">
        <v>0</v>
      </c>
      <c r="E58" t="s">
        <v>607</v>
      </c>
      <c r="F58" t="s">
        <v>607</v>
      </c>
      <c r="G58" t="s">
        <v>607</v>
      </c>
      <c r="H58" t="s">
        <v>607</v>
      </c>
      <c r="I58" t="s">
        <v>607</v>
      </c>
      <c r="J58" t="s">
        <v>607</v>
      </c>
      <c r="K58" t="s">
        <v>607</v>
      </c>
      <c r="L58" t="s">
        <v>607</v>
      </c>
      <c r="M58" t="s">
        <v>607</v>
      </c>
      <c r="N58" t="s">
        <v>607</v>
      </c>
      <c r="O58" t="s">
        <v>607</v>
      </c>
      <c r="P58" t="s">
        <v>607</v>
      </c>
      <c r="Q58" t="s">
        <v>607</v>
      </c>
      <c r="R58" t="s">
        <v>607</v>
      </c>
      <c r="S58" t="s">
        <v>607</v>
      </c>
      <c r="T58" t="s">
        <v>607</v>
      </c>
      <c r="U58" t="s">
        <v>607</v>
      </c>
      <c r="V58" t="s">
        <v>607</v>
      </c>
      <c r="W58" t="s">
        <v>607</v>
      </c>
      <c r="X58" t="s">
        <v>607</v>
      </c>
      <c r="Y58" t="s">
        <v>607</v>
      </c>
      <c r="Z58" t="s">
        <v>607</v>
      </c>
      <c r="AA58" t="s">
        <v>607</v>
      </c>
      <c r="AB58" t="s">
        <v>607</v>
      </c>
      <c r="AC58" t="s">
        <v>607</v>
      </c>
      <c r="AD58" t="s">
        <v>607</v>
      </c>
      <c r="AE58" t="s">
        <v>607</v>
      </c>
      <c r="AF58" t="s">
        <v>607</v>
      </c>
      <c r="AG58" t="s">
        <v>607</v>
      </c>
      <c r="AH58" t="s">
        <v>607</v>
      </c>
      <c r="AI58" t="s">
        <v>607</v>
      </c>
      <c r="AJ58" t="s">
        <v>607</v>
      </c>
      <c r="AK58" t="s">
        <v>607</v>
      </c>
      <c r="AL58" t="s">
        <v>607</v>
      </c>
      <c r="AM58" t="s">
        <v>607</v>
      </c>
      <c r="AN58" t="s">
        <v>607</v>
      </c>
      <c r="AO58" t="s">
        <v>607</v>
      </c>
      <c r="AP58" t="s">
        <v>607</v>
      </c>
      <c r="AQ58" t="s">
        <v>607</v>
      </c>
      <c r="AR58" t="s">
        <v>607</v>
      </c>
      <c r="AS58" t="s">
        <v>607</v>
      </c>
      <c r="AT58" t="s">
        <v>607</v>
      </c>
      <c r="AU58" t="s">
        <v>607</v>
      </c>
      <c r="AV58" t="s">
        <v>607</v>
      </c>
      <c r="AW58" t="s">
        <v>607</v>
      </c>
      <c r="AX58" t="s">
        <v>607</v>
      </c>
      <c r="AY58" t="s">
        <v>607</v>
      </c>
      <c r="AZ58" t="s">
        <v>607</v>
      </c>
      <c r="BA58" t="s">
        <v>607</v>
      </c>
      <c r="BB58" t="s">
        <v>607</v>
      </c>
      <c r="BC58" t="s">
        <v>607</v>
      </c>
      <c r="BD58" t="s">
        <v>607</v>
      </c>
      <c r="BE58" t="s">
        <v>607</v>
      </c>
      <c r="BF58" t="s">
        <v>607</v>
      </c>
      <c r="BG58" t="s">
        <v>607</v>
      </c>
      <c r="BH58" t="s">
        <v>607</v>
      </c>
      <c r="BI58" t="s">
        <v>607</v>
      </c>
      <c r="BJ58" t="s">
        <v>607</v>
      </c>
      <c r="BK58" t="s">
        <v>607</v>
      </c>
      <c r="BL58" t="s">
        <v>607</v>
      </c>
      <c r="BM58" t="s">
        <v>607</v>
      </c>
      <c r="BN58" t="s">
        <v>607</v>
      </c>
      <c r="BO58" t="s">
        <v>607</v>
      </c>
      <c r="BP58" t="s">
        <v>607</v>
      </c>
      <c r="BQ58" t="s">
        <v>607</v>
      </c>
      <c r="BR58" t="s">
        <v>607</v>
      </c>
      <c r="BS58" t="s">
        <v>607</v>
      </c>
      <c r="BT58" t="s">
        <v>607</v>
      </c>
      <c r="BU58" t="s">
        <v>607</v>
      </c>
      <c r="BV58" t="s">
        <v>607</v>
      </c>
      <c r="BW58" t="s">
        <v>607</v>
      </c>
      <c r="BX58" t="s">
        <v>607</v>
      </c>
      <c r="BY58" t="s">
        <v>607</v>
      </c>
      <c r="BZ58" t="s">
        <v>607</v>
      </c>
      <c r="CA58" t="s">
        <v>607</v>
      </c>
      <c r="CB58" t="s">
        <v>607</v>
      </c>
      <c r="CC58" t="s">
        <v>607</v>
      </c>
      <c r="CD58" t="s">
        <v>607</v>
      </c>
      <c r="CE58" t="s">
        <v>607</v>
      </c>
      <c r="CF58" t="s">
        <v>607</v>
      </c>
      <c r="CG58" t="s">
        <v>607</v>
      </c>
      <c r="CH58" t="s">
        <v>607</v>
      </c>
      <c r="CI58" t="s">
        <v>607</v>
      </c>
      <c r="CJ58" t="s">
        <v>607</v>
      </c>
      <c r="CK58" t="s">
        <v>607</v>
      </c>
      <c r="CL58" t="s">
        <v>607</v>
      </c>
      <c r="CM58" t="s">
        <v>607</v>
      </c>
      <c r="CN58" t="s">
        <v>607</v>
      </c>
      <c r="CO58" t="s">
        <v>607</v>
      </c>
      <c r="CP58" t="s">
        <v>607</v>
      </c>
      <c r="CQ58" t="s">
        <v>607</v>
      </c>
      <c r="CR58" t="s">
        <v>607</v>
      </c>
      <c r="CS58" t="s">
        <v>607</v>
      </c>
      <c r="CT58" t="s">
        <v>607</v>
      </c>
      <c r="CU58" t="s">
        <v>607</v>
      </c>
      <c r="CV58" t="s">
        <v>607</v>
      </c>
      <c r="CW58" t="s">
        <v>607</v>
      </c>
      <c r="CX58" t="s">
        <v>607</v>
      </c>
      <c r="CY58" t="s">
        <v>607</v>
      </c>
      <c r="CZ58" t="s">
        <v>607</v>
      </c>
      <c r="DA58" t="s">
        <v>607</v>
      </c>
      <c r="DB58" t="s">
        <v>607</v>
      </c>
      <c r="DC58" t="s">
        <v>607</v>
      </c>
    </row>
    <row r="59" spans="1:107" x14ac:dyDescent="0.35">
      <c r="A59" t="s">
        <v>333</v>
      </c>
      <c r="B59" s="1">
        <v>45021</v>
      </c>
      <c r="C59" s="1">
        <v>45261</v>
      </c>
      <c r="D59">
        <v>1</v>
      </c>
      <c r="E59">
        <v>0</v>
      </c>
      <c r="F59">
        <v>1</v>
      </c>
      <c r="G59">
        <v>1</v>
      </c>
      <c r="H59">
        <v>1</v>
      </c>
      <c r="I59">
        <v>1</v>
      </c>
      <c r="J59">
        <v>1</v>
      </c>
      <c r="K59">
        <v>1</v>
      </c>
      <c r="L59">
        <v>0</v>
      </c>
      <c r="M59">
        <v>0</v>
      </c>
      <c r="N59">
        <v>1</v>
      </c>
      <c r="O59">
        <v>0</v>
      </c>
      <c r="P59">
        <v>1</v>
      </c>
      <c r="Q59">
        <v>0</v>
      </c>
      <c r="R59">
        <v>0</v>
      </c>
      <c r="S59">
        <v>1</v>
      </c>
      <c r="T59">
        <v>0</v>
      </c>
      <c r="U59">
        <v>1</v>
      </c>
      <c r="V59">
        <v>0</v>
      </c>
      <c r="W59">
        <v>0</v>
      </c>
      <c r="X59" t="s">
        <v>607</v>
      </c>
      <c r="Y59">
        <v>0</v>
      </c>
      <c r="Z59" t="s">
        <v>607</v>
      </c>
      <c r="AA59">
        <v>0</v>
      </c>
      <c r="AB59">
        <v>0</v>
      </c>
      <c r="AC59">
        <v>0</v>
      </c>
      <c r="AD59">
        <v>1</v>
      </c>
      <c r="AE59">
        <v>2</v>
      </c>
      <c r="AF59">
        <v>0</v>
      </c>
      <c r="AG59">
        <v>0</v>
      </c>
      <c r="AH59">
        <v>0</v>
      </c>
      <c r="AI59">
        <v>0</v>
      </c>
      <c r="AJ59">
        <v>0</v>
      </c>
      <c r="AK59">
        <v>1</v>
      </c>
      <c r="AL59">
        <v>0</v>
      </c>
      <c r="AM59">
        <v>0</v>
      </c>
      <c r="AN59" t="s">
        <v>607</v>
      </c>
      <c r="AO59" t="s">
        <v>607</v>
      </c>
      <c r="AP59" t="s">
        <v>607</v>
      </c>
      <c r="AQ59" t="s">
        <v>607</v>
      </c>
      <c r="AR59" t="s">
        <v>607</v>
      </c>
      <c r="AS59" t="s">
        <v>607</v>
      </c>
      <c r="AT59" t="s">
        <v>607</v>
      </c>
      <c r="AU59" t="s">
        <v>607</v>
      </c>
      <c r="AV59" t="s">
        <v>607</v>
      </c>
      <c r="AW59" t="s">
        <v>607</v>
      </c>
      <c r="AX59" t="s">
        <v>607</v>
      </c>
      <c r="AY59" t="s">
        <v>607</v>
      </c>
      <c r="AZ59" t="s">
        <v>607</v>
      </c>
      <c r="BA59" t="s">
        <v>607</v>
      </c>
      <c r="BB59" t="s">
        <v>607</v>
      </c>
      <c r="BC59" t="s">
        <v>607</v>
      </c>
      <c r="BD59" t="s">
        <v>607</v>
      </c>
      <c r="BE59" t="s">
        <v>607</v>
      </c>
      <c r="BF59" t="s">
        <v>607</v>
      </c>
      <c r="BG59" t="s">
        <v>607</v>
      </c>
      <c r="BH59" t="s">
        <v>607</v>
      </c>
      <c r="BI59" t="s">
        <v>607</v>
      </c>
      <c r="BJ59" t="s">
        <v>607</v>
      </c>
      <c r="BK59" t="s">
        <v>607</v>
      </c>
      <c r="BL59" t="s">
        <v>607</v>
      </c>
      <c r="BM59" t="s">
        <v>607</v>
      </c>
      <c r="BN59" t="s">
        <v>607</v>
      </c>
      <c r="BO59" t="s">
        <v>607</v>
      </c>
      <c r="BP59" t="s">
        <v>607</v>
      </c>
      <c r="BQ59" t="s">
        <v>607</v>
      </c>
      <c r="BR59" t="s">
        <v>607</v>
      </c>
      <c r="BS59" t="s">
        <v>607</v>
      </c>
      <c r="BT59" t="s">
        <v>607</v>
      </c>
      <c r="BU59" t="s">
        <v>607</v>
      </c>
      <c r="BV59" t="s">
        <v>607</v>
      </c>
      <c r="BW59" t="s">
        <v>607</v>
      </c>
      <c r="BX59" t="s">
        <v>607</v>
      </c>
      <c r="BY59" t="s">
        <v>607</v>
      </c>
      <c r="BZ59" t="s">
        <v>607</v>
      </c>
      <c r="CA59" t="s">
        <v>607</v>
      </c>
      <c r="CB59" t="s">
        <v>607</v>
      </c>
      <c r="CC59" t="s">
        <v>607</v>
      </c>
      <c r="CD59" t="s">
        <v>607</v>
      </c>
      <c r="CE59" t="s">
        <v>607</v>
      </c>
      <c r="CF59" t="s">
        <v>607</v>
      </c>
      <c r="CG59" t="s">
        <v>607</v>
      </c>
      <c r="CH59" t="s">
        <v>607</v>
      </c>
      <c r="CI59" t="s">
        <v>607</v>
      </c>
      <c r="CJ59" t="s">
        <v>607</v>
      </c>
      <c r="CK59" t="s">
        <v>607</v>
      </c>
      <c r="CL59" t="s">
        <v>607</v>
      </c>
      <c r="CM59" t="s">
        <v>607</v>
      </c>
      <c r="CN59" t="s">
        <v>607</v>
      </c>
      <c r="CO59" t="s">
        <v>607</v>
      </c>
      <c r="CP59">
        <v>0</v>
      </c>
      <c r="CQ59">
        <v>0</v>
      </c>
      <c r="CR59">
        <v>0</v>
      </c>
      <c r="CS59">
        <v>1</v>
      </c>
      <c r="CT59">
        <v>0</v>
      </c>
      <c r="CU59" t="s">
        <v>607</v>
      </c>
      <c r="CV59" t="s">
        <v>607</v>
      </c>
      <c r="CW59" t="s">
        <v>607</v>
      </c>
      <c r="CX59" t="s">
        <v>607</v>
      </c>
      <c r="CY59" t="s">
        <v>607</v>
      </c>
      <c r="CZ59" t="s">
        <v>607</v>
      </c>
      <c r="DA59" t="s">
        <v>607</v>
      </c>
      <c r="DB59">
        <v>0</v>
      </c>
      <c r="DC59" t="s">
        <v>607</v>
      </c>
    </row>
    <row r="60" spans="1:107" x14ac:dyDescent="0.35">
      <c r="A60" t="s">
        <v>340</v>
      </c>
      <c r="B60" s="1">
        <v>44774</v>
      </c>
      <c r="C60" s="1">
        <v>45261</v>
      </c>
      <c r="D60">
        <v>1</v>
      </c>
      <c r="E60">
        <v>0</v>
      </c>
      <c r="F60">
        <v>1</v>
      </c>
      <c r="G60">
        <v>1</v>
      </c>
      <c r="H60">
        <v>0</v>
      </c>
      <c r="I60">
        <v>0</v>
      </c>
      <c r="J60">
        <v>0</v>
      </c>
      <c r="K60">
        <v>1</v>
      </c>
      <c r="L60">
        <v>0</v>
      </c>
      <c r="M60">
        <v>0</v>
      </c>
      <c r="N60">
        <v>1</v>
      </c>
      <c r="O60">
        <v>0</v>
      </c>
      <c r="P60">
        <v>0</v>
      </c>
      <c r="Q60">
        <v>0</v>
      </c>
      <c r="R60">
        <v>0</v>
      </c>
      <c r="S60">
        <v>1</v>
      </c>
      <c r="T60">
        <v>0</v>
      </c>
      <c r="U60">
        <v>0</v>
      </c>
      <c r="V60">
        <v>0</v>
      </c>
      <c r="W60">
        <v>0</v>
      </c>
      <c r="X60" t="s">
        <v>607</v>
      </c>
      <c r="Y60">
        <v>0</v>
      </c>
      <c r="Z60" t="s">
        <v>607</v>
      </c>
      <c r="AA60">
        <v>2</v>
      </c>
      <c r="AB60">
        <v>1</v>
      </c>
      <c r="AC60">
        <v>0</v>
      </c>
      <c r="AD60">
        <v>0</v>
      </c>
      <c r="AE60">
        <v>0</v>
      </c>
      <c r="AF60">
        <v>0</v>
      </c>
      <c r="AG60">
        <v>0</v>
      </c>
      <c r="AH60">
        <v>0</v>
      </c>
      <c r="AI60">
        <v>0</v>
      </c>
      <c r="AJ60">
        <v>0</v>
      </c>
      <c r="AK60">
        <v>1</v>
      </c>
      <c r="AL60">
        <v>0</v>
      </c>
      <c r="AM60">
        <v>1</v>
      </c>
      <c r="AN60">
        <v>0</v>
      </c>
      <c r="AO60">
        <v>0</v>
      </c>
      <c r="AP60">
        <v>1</v>
      </c>
      <c r="AQ60">
        <v>0</v>
      </c>
      <c r="AR60">
        <v>0</v>
      </c>
      <c r="AS60">
        <v>0</v>
      </c>
      <c r="AT60">
        <v>0</v>
      </c>
      <c r="AU60">
        <v>0</v>
      </c>
      <c r="AV60">
        <v>0</v>
      </c>
      <c r="AW60">
        <v>0</v>
      </c>
      <c r="AX60">
        <v>0</v>
      </c>
      <c r="AY60">
        <v>0</v>
      </c>
      <c r="AZ60">
        <v>0</v>
      </c>
      <c r="BA60">
        <v>1</v>
      </c>
      <c r="BB60">
        <v>0</v>
      </c>
      <c r="BC60">
        <v>0</v>
      </c>
      <c r="BD60">
        <v>0</v>
      </c>
      <c r="BE60">
        <v>1</v>
      </c>
      <c r="BF60">
        <v>11</v>
      </c>
      <c r="BG60">
        <v>1</v>
      </c>
      <c r="BH60">
        <v>0</v>
      </c>
      <c r="BI60">
        <v>1</v>
      </c>
      <c r="BJ60">
        <v>1</v>
      </c>
      <c r="BK60">
        <v>1</v>
      </c>
      <c r="BL60">
        <v>0</v>
      </c>
      <c r="BM60">
        <v>1</v>
      </c>
      <c r="BN60">
        <v>0</v>
      </c>
      <c r="BO60">
        <v>0</v>
      </c>
      <c r="BP60">
        <v>0</v>
      </c>
      <c r="BQ60">
        <v>1</v>
      </c>
      <c r="BR60">
        <v>1</v>
      </c>
      <c r="BS60">
        <v>0</v>
      </c>
      <c r="BT60">
        <v>1</v>
      </c>
      <c r="BU60">
        <v>1</v>
      </c>
      <c r="BV60">
        <v>0</v>
      </c>
      <c r="BW60">
        <v>1</v>
      </c>
      <c r="BX60">
        <v>1</v>
      </c>
      <c r="BY60">
        <v>0</v>
      </c>
      <c r="BZ60">
        <v>1</v>
      </c>
      <c r="CA60">
        <v>1</v>
      </c>
      <c r="CB60">
        <v>0</v>
      </c>
      <c r="CC60">
        <v>0</v>
      </c>
      <c r="CD60">
        <v>0</v>
      </c>
      <c r="CE60">
        <v>0</v>
      </c>
      <c r="CF60">
        <v>6</v>
      </c>
      <c r="CG60">
        <v>1</v>
      </c>
      <c r="CH60">
        <v>0</v>
      </c>
      <c r="CI60">
        <v>1</v>
      </c>
      <c r="CJ60">
        <v>1</v>
      </c>
      <c r="CK60">
        <v>0</v>
      </c>
      <c r="CL60">
        <v>0</v>
      </c>
      <c r="CM60">
        <v>1</v>
      </c>
      <c r="CN60">
        <v>0</v>
      </c>
      <c r="CO60">
        <v>1</v>
      </c>
      <c r="CP60">
        <v>0</v>
      </c>
      <c r="CQ60">
        <v>0</v>
      </c>
      <c r="CR60">
        <v>0</v>
      </c>
      <c r="CS60">
        <v>1</v>
      </c>
      <c r="CT60">
        <v>1</v>
      </c>
      <c r="CU60">
        <v>0</v>
      </c>
      <c r="CV60">
        <v>1</v>
      </c>
      <c r="CW60">
        <v>1</v>
      </c>
      <c r="CX60">
        <v>1</v>
      </c>
      <c r="CY60">
        <v>1</v>
      </c>
      <c r="CZ60">
        <v>0</v>
      </c>
      <c r="DA60">
        <v>0</v>
      </c>
      <c r="DB60">
        <v>0</v>
      </c>
      <c r="DC60" t="s">
        <v>607</v>
      </c>
    </row>
    <row r="61" spans="1:107" x14ac:dyDescent="0.35">
      <c r="A61" t="s">
        <v>351</v>
      </c>
      <c r="B61" s="1">
        <v>44774</v>
      </c>
      <c r="C61" s="1">
        <v>45261</v>
      </c>
      <c r="D61">
        <v>0</v>
      </c>
      <c r="E61" t="s">
        <v>607</v>
      </c>
      <c r="F61" t="s">
        <v>607</v>
      </c>
      <c r="G61" t="s">
        <v>607</v>
      </c>
      <c r="H61" t="s">
        <v>607</v>
      </c>
      <c r="I61" t="s">
        <v>607</v>
      </c>
      <c r="J61" t="s">
        <v>607</v>
      </c>
      <c r="K61" t="s">
        <v>607</v>
      </c>
      <c r="L61" t="s">
        <v>607</v>
      </c>
      <c r="M61" t="s">
        <v>607</v>
      </c>
      <c r="N61" t="s">
        <v>607</v>
      </c>
      <c r="O61" t="s">
        <v>607</v>
      </c>
      <c r="P61" t="s">
        <v>607</v>
      </c>
      <c r="Q61" t="s">
        <v>607</v>
      </c>
      <c r="R61" t="s">
        <v>607</v>
      </c>
      <c r="S61" t="s">
        <v>607</v>
      </c>
      <c r="T61" t="s">
        <v>607</v>
      </c>
      <c r="U61" t="s">
        <v>607</v>
      </c>
      <c r="V61" t="s">
        <v>607</v>
      </c>
      <c r="W61" t="s">
        <v>607</v>
      </c>
      <c r="X61" t="s">
        <v>607</v>
      </c>
      <c r="Y61" t="s">
        <v>607</v>
      </c>
      <c r="Z61" t="s">
        <v>607</v>
      </c>
      <c r="AA61" t="s">
        <v>607</v>
      </c>
      <c r="AB61" t="s">
        <v>607</v>
      </c>
      <c r="AC61" t="s">
        <v>607</v>
      </c>
      <c r="AD61" t="s">
        <v>607</v>
      </c>
      <c r="AE61" t="s">
        <v>607</v>
      </c>
      <c r="AF61" t="s">
        <v>607</v>
      </c>
      <c r="AG61" t="s">
        <v>607</v>
      </c>
      <c r="AH61" t="s">
        <v>607</v>
      </c>
      <c r="AI61" t="s">
        <v>607</v>
      </c>
      <c r="AJ61" t="s">
        <v>607</v>
      </c>
      <c r="AK61" t="s">
        <v>607</v>
      </c>
      <c r="AL61" t="s">
        <v>607</v>
      </c>
      <c r="AM61" t="s">
        <v>607</v>
      </c>
      <c r="AN61" t="s">
        <v>607</v>
      </c>
      <c r="AO61" t="s">
        <v>607</v>
      </c>
      <c r="AP61" t="s">
        <v>607</v>
      </c>
      <c r="AQ61" t="s">
        <v>607</v>
      </c>
      <c r="AR61" t="s">
        <v>607</v>
      </c>
      <c r="AS61" t="s">
        <v>607</v>
      </c>
      <c r="AT61" t="s">
        <v>607</v>
      </c>
      <c r="AU61" t="s">
        <v>607</v>
      </c>
      <c r="AV61" t="s">
        <v>607</v>
      </c>
      <c r="AW61" t="s">
        <v>607</v>
      </c>
      <c r="AX61" t="s">
        <v>607</v>
      </c>
      <c r="AY61" t="s">
        <v>607</v>
      </c>
      <c r="AZ61" t="s">
        <v>607</v>
      </c>
      <c r="BA61" t="s">
        <v>607</v>
      </c>
      <c r="BB61" t="s">
        <v>607</v>
      </c>
      <c r="BC61" t="s">
        <v>607</v>
      </c>
      <c r="BD61" t="s">
        <v>607</v>
      </c>
      <c r="BE61" t="s">
        <v>607</v>
      </c>
      <c r="BF61" t="s">
        <v>607</v>
      </c>
      <c r="BG61" t="s">
        <v>607</v>
      </c>
      <c r="BH61" t="s">
        <v>607</v>
      </c>
      <c r="BI61" t="s">
        <v>607</v>
      </c>
      <c r="BJ61" t="s">
        <v>607</v>
      </c>
      <c r="BK61" t="s">
        <v>607</v>
      </c>
      <c r="BL61" t="s">
        <v>607</v>
      </c>
      <c r="BM61" t="s">
        <v>607</v>
      </c>
      <c r="BN61" t="s">
        <v>607</v>
      </c>
      <c r="BO61" t="s">
        <v>607</v>
      </c>
      <c r="BP61" t="s">
        <v>607</v>
      </c>
      <c r="BQ61" t="s">
        <v>607</v>
      </c>
      <c r="BR61" t="s">
        <v>607</v>
      </c>
      <c r="BS61" t="s">
        <v>607</v>
      </c>
      <c r="BT61" t="s">
        <v>607</v>
      </c>
      <c r="BU61" t="s">
        <v>607</v>
      </c>
      <c r="BV61" t="s">
        <v>607</v>
      </c>
      <c r="BW61" t="s">
        <v>607</v>
      </c>
      <c r="BX61" t="s">
        <v>607</v>
      </c>
      <c r="BY61" t="s">
        <v>607</v>
      </c>
      <c r="BZ61" t="s">
        <v>607</v>
      </c>
      <c r="CA61" t="s">
        <v>607</v>
      </c>
      <c r="CB61" t="s">
        <v>607</v>
      </c>
      <c r="CC61" t="s">
        <v>607</v>
      </c>
      <c r="CD61" t="s">
        <v>607</v>
      </c>
      <c r="CE61" t="s">
        <v>607</v>
      </c>
      <c r="CF61" t="s">
        <v>607</v>
      </c>
      <c r="CG61" t="s">
        <v>607</v>
      </c>
      <c r="CH61" t="s">
        <v>607</v>
      </c>
      <c r="CI61" t="s">
        <v>607</v>
      </c>
      <c r="CJ61" t="s">
        <v>607</v>
      </c>
      <c r="CK61" t="s">
        <v>607</v>
      </c>
      <c r="CL61" t="s">
        <v>607</v>
      </c>
      <c r="CM61" t="s">
        <v>607</v>
      </c>
      <c r="CN61" t="s">
        <v>607</v>
      </c>
      <c r="CO61" t="s">
        <v>607</v>
      </c>
      <c r="CP61" t="s">
        <v>607</v>
      </c>
      <c r="CQ61" t="s">
        <v>607</v>
      </c>
      <c r="CR61" t="s">
        <v>607</v>
      </c>
      <c r="CS61" t="s">
        <v>607</v>
      </c>
      <c r="CT61" t="s">
        <v>607</v>
      </c>
      <c r="CU61" t="s">
        <v>607</v>
      </c>
      <c r="CV61" t="s">
        <v>607</v>
      </c>
      <c r="CW61" t="s">
        <v>607</v>
      </c>
      <c r="CX61" t="s">
        <v>607</v>
      </c>
      <c r="CY61" t="s">
        <v>607</v>
      </c>
      <c r="CZ61" t="s">
        <v>607</v>
      </c>
      <c r="DA61" t="s">
        <v>607</v>
      </c>
      <c r="DB61" t="s">
        <v>607</v>
      </c>
      <c r="DC61" t="s">
        <v>607</v>
      </c>
    </row>
    <row r="62" spans="1:107" x14ac:dyDescent="0.35">
      <c r="A62" t="s">
        <v>353</v>
      </c>
      <c r="B62" s="1">
        <v>44774</v>
      </c>
      <c r="C62" s="1">
        <v>45046</v>
      </c>
      <c r="D62">
        <v>0</v>
      </c>
      <c r="E62" t="s">
        <v>607</v>
      </c>
      <c r="F62" t="s">
        <v>607</v>
      </c>
      <c r="G62" t="s">
        <v>607</v>
      </c>
      <c r="H62" t="s">
        <v>607</v>
      </c>
      <c r="I62" t="s">
        <v>607</v>
      </c>
      <c r="J62" t="s">
        <v>607</v>
      </c>
      <c r="K62" t="s">
        <v>607</v>
      </c>
      <c r="L62" t="s">
        <v>607</v>
      </c>
      <c r="M62" t="s">
        <v>607</v>
      </c>
      <c r="N62" t="s">
        <v>607</v>
      </c>
      <c r="O62" t="s">
        <v>607</v>
      </c>
      <c r="P62" t="s">
        <v>607</v>
      </c>
      <c r="Q62" t="s">
        <v>607</v>
      </c>
      <c r="R62" t="s">
        <v>607</v>
      </c>
      <c r="S62" t="s">
        <v>607</v>
      </c>
      <c r="T62" t="s">
        <v>607</v>
      </c>
      <c r="U62" t="s">
        <v>607</v>
      </c>
      <c r="V62" t="s">
        <v>607</v>
      </c>
      <c r="W62" t="s">
        <v>607</v>
      </c>
      <c r="X62" t="s">
        <v>607</v>
      </c>
      <c r="Y62" t="s">
        <v>607</v>
      </c>
      <c r="Z62" t="s">
        <v>607</v>
      </c>
      <c r="AA62" t="s">
        <v>607</v>
      </c>
      <c r="AB62" t="s">
        <v>607</v>
      </c>
      <c r="AC62" t="s">
        <v>607</v>
      </c>
      <c r="AD62" t="s">
        <v>607</v>
      </c>
      <c r="AE62" t="s">
        <v>607</v>
      </c>
      <c r="AF62" t="s">
        <v>607</v>
      </c>
      <c r="AG62" t="s">
        <v>607</v>
      </c>
      <c r="AH62" t="s">
        <v>607</v>
      </c>
      <c r="AI62" t="s">
        <v>607</v>
      </c>
      <c r="AJ62" t="s">
        <v>607</v>
      </c>
      <c r="AK62" t="s">
        <v>607</v>
      </c>
      <c r="AL62" t="s">
        <v>607</v>
      </c>
      <c r="AM62" t="s">
        <v>607</v>
      </c>
      <c r="AN62" t="s">
        <v>607</v>
      </c>
      <c r="AO62" t="s">
        <v>607</v>
      </c>
      <c r="AP62" t="s">
        <v>607</v>
      </c>
      <c r="AQ62" t="s">
        <v>607</v>
      </c>
      <c r="AR62" t="s">
        <v>607</v>
      </c>
      <c r="AS62" t="s">
        <v>607</v>
      </c>
      <c r="AT62" t="s">
        <v>607</v>
      </c>
      <c r="AU62" t="s">
        <v>607</v>
      </c>
      <c r="AV62" t="s">
        <v>607</v>
      </c>
      <c r="AW62" t="s">
        <v>607</v>
      </c>
      <c r="AX62" t="s">
        <v>607</v>
      </c>
      <c r="AY62" t="s">
        <v>607</v>
      </c>
      <c r="AZ62" t="s">
        <v>607</v>
      </c>
      <c r="BA62" t="s">
        <v>607</v>
      </c>
      <c r="BB62" t="s">
        <v>607</v>
      </c>
      <c r="BC62" t="s">
        <v>607</v>
      </c>
      <c r="BD62" t="s">
        <v>607</v>
      </c>
      <c r="BE62" t="s">
        <v>607</v>
      </c>
      <c r="BF62" t="s">
        <v>607</v>
      </c>
      <c r="BG62" t="s">
        <v>607</v>
      </c>
      <c r="BH62" t="s">
        <v>607</v>
      </c>
      <c r="BI62" t="s">
        <v>607</v>
      </c>
      <c r="BJ62" t="s">
        <v>607</v>
      </c>
      <c r="BK62" t="s">
        <v>607</v>
      </c>
      <c r="BL62" t="s">
        <v>607</v>
      </c>
      <c r="BM62" t="s">
        <v>607</v>
      </c>
      <c r="BN62" t="s">
        <v>607</v>
      </c>
      <c r="BO62" t="s">
        <v>607</v>
      </c>
      <c r="BP62" t="s">
        <v>607</v>
      </c>
      <c r="BQ62" t="s">
        <v>607</v>
      </c>
      <c r="BR62" t="s">
        <v>607</v>
      </c>
      <c r="BS62" t="s">
        <v>607</v>
      </c>
      <c r="BT62" t="s">
        <v>607</v>
      </c>
      <c r="BU62" t="s">
        <v>607</v>
      </c>
      <c r="BV62" t="s">
        <v>607</v>
      </c>
      <c r="BW62" t="s">
        <v>607</v>
      </c>
      <c r="BX62" t="s">
        <v>607</v>
      </c>
      <c r="BY62" t="s">
        <v>607</v>
      </c>
      <c r="BZ62" t="s">
        <v>607</v>
      </c>
      <c r="CA62" t="s">
        <v>607</v>
      </c>
      <c r="CB62" t="s">
        <v>607</v>
      </c>
      <c r="CC62" t="s">
        <v>607</v>
      </c>
      <c r="CD62" t="s">
        <v>607</v>
      </c>
      <c r="CE62" t="s">
        <v>607</v>
      </c>
      <c r="CF62" t="s">
        <v>607</v>
      </c>
      <c r="CG62" t="s">
        <v>607</v>
      </c>
      <c r="CH62" t="s">
        <v>607</v>
      </c>
      <c r="CI62" t="s">
        <v>607</v>
      </c>
      <c r="CJ62" t="s">
        <v>607</v>
      </c>
      <c r="CK62" t="s">
        <v>607</v>
      </c>
      <c r="CL62" t="s">
        <v>607</v>
      </c>
      <c r="CM62" t="s">
        <v>607</v>
      </c>
      <c r="CN62" t="s">
        <v>607</v>
      </c>
      <c r="CO62" t="s">
        <v>607</v>
      </c>
      <c r="CP62" t="s">
        <v>607</v>
      </c>
      <c r="CQ62" t="s">
        <v>607</v>
      </c>
      <c r="CR62" t="s">
        <v>607</v>
      </c>
      <c r="CS62" t="s">
        <v>607</v>
      </c>
      <c r="CT62" t="s">
        <v>607</v>
      </c>
      <c r="CU62" t="s">
        <v>607</v>
      </c>
      <c r="CV62" t="s">
        <v>607</v>
      </c>
      <c r="CW62" t="s">
        <v>607</v>
      </c>
      <c r="CX62" t="s">
        <v>607</v>
      </c>
      <c r="CY62" t="s">
        <v>607</v>
      </c>
      <c r="CZ62" t="s">
        <v>607</v>
      </c>
      <c r="DA62" t="s">
        <v>607</v>
      </c>
      <c r="DB62" t="s">
        <v>607</v>
      </c>
      <c r="DC62" t="s">
        <v>607</v>
      </c>
    </row>
    <row r="63" spans="1:107" x14ac:dyDescent="0.35">
      <c r="A63" t="s">
        <v>353</v>
      </c>
      <c r="B63" s="1">
        <v>45047</v>
      </c>
      <c r="C63" s="1">
        <v>45261</v>
      </c>
      <c r="D63">
        <v>1</v>
      </c>
      <c r="E63">
        <v>0</v>
      </c>
      <c r="F63">
        <v>1</v>
      </c>
      <c r="G63">
        <v>1</v>
      </c>
      <c r="H63">
        <v>0</v>
      </c>
      <c r="I63">
        <v>0</v>
      </c>
      <c r="J63">
        <v>1</v>
      </c>
      <c r="K63">
        <v>2</v>
      </c>
      <c r="L63">
        <v>0</v>
      </c>
      <c r="M63">
        <v>0</v>
      </c>
      <c r="N63">
        <v>0</v>
      </c>
      <c r="O63">
        <v>0</v>
      </c>
      <c r="P63">
        <v>0</v>
      </c>
      <c r="Q63">
        <v>0</v>
      </c>
      <c r="R63">
        <v>0</v>
      </c>
      <c r="S63">
        <v>0</v>
      </c>
      <c r="T63">
        <v>1</v>
      </c>
      <c r="U63">
        <v>0</v>
      </c>
      <c r="V63">
        <v>0</v>
      </c>
      <c r="W63">
        <v>0</v>
      </c>
      <c r="X63" t="s">
        <v>607</v>
      </c>
      <c r="Y63">
        <v>0</v>
      </c>
      <c r="Z63" t="s">
        <v>607</v>
      </c>
      <c r="AA63">
        <v>2</v>
      </c>
      <c r="AB63">
        <v>0</v>
      </c>
      <c r="AC63">
        <v>0</v>
      </c>
      <c r="AD63">
        <v>1</v>
      </c>
      <c r="AE63">
        <v>2</v>
      </c>
      <c r="AF63">
        <v>0</v>
      </c>
      <c r="AG63">
        <v>0</v>
      </c>
      <c r="AH63">
        <v>0</v>
      </c>
      <c r="AI63">
        <v>0</v>
      </c>
      <c r="AJ63">
        <v>1</v>
      </c>
      <c r="AK63">
        <v>0</v>
      </c>
      <c r="AL63">
        <v>0</v>
      </c>
      <c r="AM63">
        <v>1</v>
      </c>
      <c r="AN63">
        <v>0</v>
      </c>
      <c r="AO63">
        <v>0</v>
      </c>
      <c r="AP63">
        <v>0</v>
      </c>
      <c r="AQ63">
        <v>1</v>
      </c>
      <c r="AR63">
        <v>0</v>
      </c>
      <c r="AS63">
        <v>0</v>
      </c>
      <c r="AT63">
        <v>0</v>
      </c>
      <c r="AU63">
        <v>0</v>
      </c>
      <c r="AV63">
        <v>0</v>
      </c>
      <c r="AW63">
        <v>1</v>
      </c>
      <c r="AX63">
        <v>0</v>
      </c>
      <c r="AY63">
        <v>0</v>
      </c>
      <c r="AZ63">
        <v>0</v>
      </c>
      <c r="BA63">
        <v>1</v>
      </c>
      <c r="BB63">
        <v>0</v>
      </c>
      <c r="BC63">
        <v>0</v>
      </c>
      <c r="BD63">
        <v>0</v>
      </c>
      <c r="BE63">
        <v>0</v>
      </c>
      <c r="BF63">
        <v>0</v>
      </c>
      <c r="BG63">
        <v>1</v>
      </c>
      <c r="BH63">
        <v>0</v>
      </c>
      <c r="BI63">
        <v>0</v>
      </c>
      <c r="BJ63">
        <v>1</v>
      </c>
      <c r="BK63">
        <v>0</v>
      </c>
      <c r="BL63">
        <v>1</v>
      </c>
      <c r="BM63">
        <v>0</v>
      </c>
      <c r="BN63">
        <v>0</v>
      </c>
      <c r="BO63">
        <v>0</v>
      </c>
      <c r="BP63">
        <v>0</v>
      </c>
      <c r="BQ63">
        <v>0</v>
      </c>
      <c r="BR63">
        <v>1</v>
      </c>
      <c r="BS63">
        <v>0</v>
      </c>
      <c r="BT63">
        <v>1</v>
      </c>
      <c r="BU63">
        <v>0</v>
      </c>
      <c r="BV63">
        <v>1</v>
      </c>
      <c r="BW63">
        <v>0</v>
      </c>
      <c r="BX63">
        <v>0</v>
      </c>
      <c r="BY63">
        <v>0</v>
      </c>
      <c r="BZ63">
        <v>0</v>
      </c>
      <c r="CA63">
        <v>0</v>
      </c>
      <c r="CB63">
        <v>0</v>
      </c>
      <c r="CC63">
        <v>0</v>
      </c>
      <c r="CD63">
        <v>0</v>
      </c>
      <c r="CE63">
        <v>0</v>
      </c>
      <c r="CF63">
        <v>7</v>
      </c>
      <c r="CG63">
        <v>0</v>
      </c>
      <c r="CH63">
        <v>0</v>
      </c>
      <c r="CI63">
        <v>0</v>
      </c>
      <c r="CJ63">
        <v>0</v>
      </c>
      <c r="CK63">
        <v>0</v>
      </c>
      <c r="CL63">
        <v>1</v>
      </c>
      <c r="CM63">
        <v>0</v>
      </c>
      <c r="CN63" t="s">
        <v>607</v>
      </c>
      <c r="CO63" t="s">
        <v>607</v>
      </c>
      <c r="CP63">
        <v>0</v>
      </c>
      <c r="CQ63">
        <v>0</v>
      </c>
      <c r="CR63">
        <v>0</v>
      </c>
      <c r="CS63">
        <v>1</v>
      </c>
      <c r="CT63">
        <v>1</v>
      </c>
      <c r="CU63">
        <v>0</v>
      </c>
      <c r="CV63">
        <v>1</v>
      </c>
      <c r="CW63">
        <v>1</v>
      </c>
      <c r="CX63">
        <v>0</v>
      </c>
      <c r="CY63">
        <v>0</v>
      </c>
      <c r="CZ63">
        <v>0</v>
      </c>
      <c r="DA63">
        <v>0</v>
      </c>
      <c r="DB63">
        <v>0</v>
      </c>
      <c r="DC63" t="s">
        <v>607</v>
      </c>
    </row>
    <row r="64" spans="1:107" x14ac:dyDescent="0.35">
      <c r="A64" t="s">
        <v>361</v>
      </c>
      <c r="B64" s="1">
        <v>44774</v>
      </c>
      <c r="C64" s="1">
        <v>45261</v>
      </c>
      <c r="D64">
        <v>0</v>
      </c>
      <c r="E64" t="s">
        <v>607</v>
      </c>
      <c r="F64" t="s">
        <v>607</v>
      </c>
      <c r="G64" t="s">
        <v>607</v>
      </c>
      <c r="H64" t="s">
        <v>607</v>
      </c>
      <c r="I64" t="s">
        <v>607</v>
      </c>
      <c r="J64" t="s">
        <v>607</v>
      </c>
      <c r="K64" t="s">
        <v>607</v>
      </c>
      <c r="L64" t="s">
        <v>607</v>
      </c>
      <c r="M64" t="s">
        <v>607</v>
      </c>
      <c r="N64" t="s">
        <v>607</v>
      </c>
      <c r="O64" t="s">
        <v>607</v>
      </c>
      <c r="P64" t="s">
        <v>607</v>
      </c>
      <c r="Q64" t="s">
        <v>607</v>
      </c>
      <c r="R64" t="s">
        <v>607</v>
      </c>
      <c r="S64" t="s">
        <v>607</v>
      </c>
      <c r="T64" t="s">
        <v>607</v>
      </c>
      <c r="U64" t="s">
        <v>607</v>
      </c>
      <c r="V64" t="s">
        <v>607</v>
      </c>
      <c r="W64" t="s">
        <v>607</v>
      </c>
      <c r="X64" t="s">
        <v>607</v>
      </c>
      <c r="Y64" t="s">
        <v>607</v>
      </c>
      <c r="Z64" t="s">
        <v>607</v>
      </c>
      <c r="AA64" t="s">
        <v>607</v>
      </c>
      <c r="AB64" t="s">
        <v>607</v>
      </c>
      <c r="AC64" t="s">
        <v>607</v>
      </c>
      <c r="AD64" t="s">
        <v>607</v>
      </c>
      <c r="AE64" t="s">
        <v>607</v>
      </c>
      <c r="AF64" t="s">
        <v>607</v>
      </c>
      <c r="AG64" t="s">
        <v>607</v>
      </c>
      <c r="AH64" t="s">
        <v>607</v>
      </c>
      <c r="AI64" t="s">
        <v>607</v>
      </c>
      <c r="AJ64" t="s">
        <v>607</v>
      </c>
      <c r="AK64" t="s">
        <v>607</v>
      </c>
      <c r="AL64" t="s">
        <v>607</v>
      </c>
      <c r="AM64" t="s">
        <v>607</v>
      </c>
      <c r="AN64" t="s">
        <v>607</v>
      </c>
      <c r="AO64" t="s">
        <v>607</v>
      </c>
      <c r="AP64" t="s">
        <v>607</v>
      </c>
      <c r="AQ64" t="s">
        <v>607</v>
      </c>
      <c r="AR64" t="s">
        <v>607</v>
      </c>
      <c r="AS64" t="s">
        <v>607</v>
      </c>
      <c r="AT64" t="s">
        <v>607</v>
      </c>
      <c r="AU64" t="s">
        <v>607</v>
      </c>
      <c r="AV64" t="s">
        <v>607</v>
      </c>
      <c r="AW64" t="s">
        <v>607</v>
      </c>
      <c r="AX64" t="s">
        <v>607</v>
      </c>
      <c r="AY64" t="s">
        <v>607</v>
      </c>
      <c r="AZ64" t="s">
        <v>607</v>
      </c>
      <c r="BA64" t="s">
        <v>607</v>
      </c>
      <c r="BB64" t="s">
        <v>607</v>
      </c>
      <c r="BC64" t="s">
        <v>607</v>
      </c>
      <c r="BD64" t="s">
        <v>607</v>
      </c>
      <c r="BE64" t="s">
        <v>607</v>
      </c>
      <c r="BF64" t="s">
        <v>607</v>
      </c>
      <c r="BG64" t="s">
        <v>607</v>
      </c>
      <c r="BH64" t="s">
        <v>607</v>
      </c>
      <c r="BI64" t="s">
        <v>607</v>
      </c>
      <c r="BJ64" t="s">
        <v>607</v>
      </c>
      <c r="BK64" t="s">
        <v>607</v>
      </c>
      <c r="BL64" t="s">
        <v>607</v>
      </c>
      <c r="BM64" t="s">
        <v>607</v>
      </c>
      <c r="BN64" t="s">
        <v>607</v>
      </c>
      <c r="BO64" t="s">
        <v>607</v>
      </c>
      <c r="BP64" t="s">
        <v>607</v>
      </c>
      <c r="BQ64" t="s">
        <v>607</v>
      </c>
      <c r="BR64" t="s">
        <v>607</v>
      </c>
      <c r="BS64" t="s">
        <v>607</v>
      </c>
      <c r="BT64" t="s">
        <v>607</v>
      </c>
      <c r="BU64" t="s">
        <v>607</v>
      </c>
      <c r="BV64" t="s">
        <v>607</v>
      </c>
      <c r="BW64" t="s">
        <v>607</v>
      </c>
      <c r="BX64" t="s">
        <v>607</v>
      </c>
      <c r="BY64" t="s">
        <v>607</v>
      </c>
      <c r="BZ64" t="s">
        <v>607</v>
      </c>
      <c r="CA64" t="s">
        <v>607</v>
      </c>
      <c r="CB64" t="s">
        <v>607</v>
      </c>
      <c r="CC64" t="s">
        <v>607</v>
      </c>
      <c r="CD64" t="s">
        <v>607</v>
      </c>
      <c r="CE64" t="s">
        <v>607</v>
      </c>
      <c r="CF64" t="s">
        <v>607</v>
      </c>
      <c r="CG64" t="s">
        <v>607</v>
      </c>
      <c r="CH64" t="s">
        <v>607</v>
      </c>
      <c r="CI64" t="s">
        <v>607</v>
      </c>
      <c r="CJ64" t="s">
        <v>607</v>
      </c>
      <c r="CK64" t="s">
        <v>607</v>
      </c>
      <c r="CL64" t="s">
        <v>607</v>
      </c>
      <c r="CM64" t="s">
        <v>607</v>
      </c>
      <c r="CN64" t="s">
        <v>607</v>
      </c>
      <c r="CO64" t="s">
        <v>607</v>
      </c>
      <c r="CP64" t="s">
        <v>607</v>
      </c>
      <c r="CQ64" t="s">
        <v>607</v>
      </c>
      <c r="CR64" t="s">
        <v>607</v>
      </c>
      <c r="CS64" t="s">
        <v>607</v>
      </c>
      <c r="CT64" t="s">
        <v>607</v>
      </c>
      <c r="CU64" t="s">
        <v>607</v>
      </c>
      <c r="CV64" t="s">
        <v>607</v>
      </c>
      <c r="CW64" t="s">
        <v>607</v>
      </c>
      <c r="CX64" t="s">
        <v>607</v>
      </c>
      <c r="CY64" t="s">
        <v>607</v>
      </c>
      <c r="CZ64" t="s">
        <v>607</v>
      </c>
      <c r="DA64" t="s">
        <v>607</v>
      </c>
      <c r="DB64" t="s">
        <v>607</v>
      </c>
      <c r="DC64" t="s">
        <v>607</v>
      </c>
    </row>
    <row r="65" spans="1:107" x14ac:dyDescent="0.35">
      <c r="A65" t="s">
        <v>363</v>
      </c>
      <c r="B65" s="1">
        <v>44774</v>
      </c>
      <c r="C65" s="1">
        <v>45261</v>
      </c>
      <c r="D65">
        <v>1</v>
      </c>
      <c r="E65">
        <v>0</v>
      </c>
      <c r="F65">
        <v>1</v>
      </c>
      <c r="G65">
        <v>1</v>
      </c>
      <c r="H65">
        <v>1</v>
      </c>
      <c r="I65">
        <v>0</v>
      </c>
      <c r="J65">
        <v>1</v>
      </c>
      <c r="K65">
        <v>2</v>
      </c>
      <c r="L65">
        <v>0</v>
      </c>
      <c r="M65">
        <v>1</v>
      </c>
      <c r="N65">
        <v>1</v>
      </c>
      <c r="O65">
        <v>0</v>
      </c>
      <c r="P65">
        <v>1</v>
      </c>
      <c r="Q65">
        <v>0</v>
      </c>
      <c r="R65">
        <v>0</v>
      </c>
      <c r="S65">
        <v>1</v>
      </c>
      <c r="T65">
        <v>0</v>
      </c>
      <c r="U65">
        <v>0</v>
      </c>
      <c r="V65">
        <v>0</v>
      </c>
      <c r="W65">
        <v>0</v>
      </c>
      <c r="X65" t="s">
        <v>607</v>
      </c>
      <c r="Y65">
        <v>0</v>
      </c>
      <c r="Z65" t="s">
        <v>607</v>
      </c>
      <c r="AA65">
        <v>2</v>
      </c>
      <c r="AB65">
        <v>1</v>
      </c>
      <c r="AC65">
        <v>0</v>
      </c>
      <c r="AD65">
        <v>0</v>
      </c>
      <c r="AE65">
        <v>2</v>
      </c>
      <c r="AF65">
        <v>0</v>
      </c>
      <c r="AG65">
        <v>0</v>
      </c>
      <c r="AH65">
        <v>0</v>
      </c>
      <c r="AI65">
        <v>1</v>
      </c>
      <c r="AJ65">
        <v>0</v>
      </c>
      <c r="AK65">
        <v>0</v>
      </c>
      <c r="AL65">
        <v>0</v>
      </c>
      <c r="AM65">
        <v>1</v>
      </c>
      <c r="AN65">
        <v>1</v>
      </c>
      <c r="AO65" t="s">
        <v>607</v>
      </c>
      <c r="AP65" t="s">
        <v>607</v>
      </c>
      <c r="AQ65" t="s">
        <v>607</v>
      </c>
      <c r="AR65" t="s">
        <v>607</v>
      </c>
      <c r="AS65" t="s">
        <v>607</v>
      </c>
      <c r="AT65">
        <v>0</v>
      </c>
      <c r="AU65">
        <v>0</v>
      </c>
      <c r="AV65">
        <v>1</v>
      </c>
      <c r="AW65">
        <v>0</v>
      </c>
      <c r="AX65">
        <v>1</v>
      </c>
      <c r="AY65">
        <v>0</v>
      </c>
      <c r="AZ65">
        <v>1</v>
      </c>
      <c r="BA65">
        <v>0</v>
      </c>
      <c r="BB65">
        <v>1</v>
      </c>
      <c r="BC65">
        <v>0</v>
      </c>
      <c r="BD65">
        <v>0</v>
      </c>
      <c r="BE65">
        <v>0</v>
      </c>
      <c r="BF65">
        <v>1</v>
      </c>
      <c r="BG65">
        <v>1</v>
      </c>
      <c r="BH65">
        <v>0</v>
      </c>
      <c r="BI65">
        <v>1</v>
      </c>
      <c r="BJ65">
        <v>1</v>
      </c>
      <c r="BK65">
        <v>1</v>
      </c>
      <c r="BL65">
        <v>0</v>
      </c>
      <c r="BM65">
        <v>0</v>
      </c>
      <c r="BN65">
        <v>0</v>
      </c>
      <c r="BO65">
        <v>0</v>
      </c>
      <c r="BP65">
        <v>0</v>
      </c>
      <c r="BQ65">
        <v>0</v>
      </c>
      <c r="BR65">
        <v>0</v>
      </c>
      <c r="BS65">
        <v>0</v>
      </c>
      <c r="BT65">
        <v>0</v>
      </c>
      <c r="BU65">
        <v>0</v>
      </c>
      <c r="BV65">
        <v>0</v>
      </c>
      <c r="BW65">
        <v>0</v>
      </c>
      <c r="BX65">
        <v>0</v>
      </c>
      <c r="BY65">
        <v>0</v>
      </c>
      <c r="BZ65">
        <v>0</v>
      </c>
      <c r="CA65">
        <v>0</v>
      </c>
      <c r="CB65">
        <v>0</v>
      </c>
      <c r="CC65">
        <v>0</v>
      </c>
      <c r="CD65">
        <v>0</v>
      </c>
      <c r="CE65">
        <v>1</v>
      </c>
      <c r="CF65">
        <v>7</v>
      </c>
      <c r="CG65">
        <v>0</v>
      </c>
      <c r="CH65">
        <v>0</v>
      </c>
      <c r="CI65">
        <v>0</v>
      </c>
      <c r="CJ65">
        <v>0</v>
      </c>
      <c r="CK65">
        <v>0</v>
      </c>
      <c r="CL65">
        <v>1</v>
      </c>
      <c r="CM65">
        <v>0</v>
      </c>
      <c r="CN65" t="s">
        <v>607</v>
      </c>
      <c r="CO65" t="s">
        <v>607</v>
      </c>
      <c r="CP65">
        <v>0</v>
      </c>
      <c r="CQ65">
        <v>0</v>
      </c>
      <c r="CR65">
        <v>0</v>
      </c>
      <c r="CS65">
        <v>1</v>
      </c>
      <c r="CT65">
        <v>0</v>
      </c>
      <c r="CU65" t="s">
        <v>607</v>
      </c>
      <c r="CV65" t="s">
        <v>607</v>
      </c>
      <c r="CW65" t="s">
        <v>607</v>
      </c>
      <c r="CX65" t="s">
        <v>607</v>
      </c>
      <c r="CY65" t="s">
        <v>607</v>
      </c>
      <c r="CZ65" t="s">
        <v>607</v>
      </c>
      <c r="DA65" t="s">
        <v>607</v>
      </c>
      <c r="DB65">
        <v>1</v>
      </c>
      <c r="DC65">
        <v>1</v>
      </c>
    </row>
    <row r="66" spans="1:107" x14ac:dyDescent="0.35">
      <c r="A66" t="s">
        <v>373</v>
      </c>
      <c r="B66" s="1">
        <v>44774</v>
      </c>
      <c r="C66" s="1">
        <v>45261</v>
      </c>
      <c r="D66">
        <v>1</v>
      </c>
      <c r="E66">
        <v>0</v>
      </c>
      <c r="F66">
        <v>1</v>
      </c>
      <c r="G66">
        <v>1</v>
      </c>
      <c r="H66">
        <v>0</v>
      </c>
      <c r="I66">
        <v>0</v>
      </c>
      <c r="J66">
        <v>0</v>
      </c>
      <c r="K66">
        <v>2</v>
      </c>
      <c r="L66">
        <v>1</v>
      </c>
      <c r="M66">
        <v>0</v>
      </c>
      <c r="N66">
        <v>1</v>
      </c>
      <c r="O66">
        <v>1</v>
      </c>
      <c r="P66">
        <v>1</v>
      </c>
      <c r="Q66">
        <v>1</v>
      </c>
      <c r="R66">
        <v>1</v>
      </c>
      <c r="S66">
        <v>1</v>
      </c>
      <c r="T66">
        <v>0</v>
      </c>
      <c r="U66">
        <v>1</v>
      </c>
      <c r="V66">
        <v>0</v>
      </c>
      <c r="W66">
        <v>1</v>
      </c>
      <c r="X66">
        <v>3</v>
      </c>
      <c r="Y66">
        <v>0</v>
      </c>
      <c r="Z66" t="s">
        <v>607</v>
      </c>
      <c r="AA66">
        <v>2</v>
      </c>
      <c r="AB66">
        <v>1</v>
      </c>
      <c r="AC66">
        <v>0</v>
      </c>
      <c r="AD66">
        <v>0</v>
      </c>
      <c r="AE66">
        <v>2</v>
      </c>
      <c r="AF66">
        <v>0</v>
      </c>
      <c r="AG66">
        <v>0</v>
      </c>
      <c r="AH66">
        <v>0</v>
      </c>
      <c r="AI66">
        <v>0</v>
      </c>
      <c r="AJ66">
        <v>1</v>
      </c>
      <c r="AK66">
        <v>0</v>
      </c>
      <c r="AL66">
        <v>0</v>
      </c>
      <c r="AM66">
        <v>1</v>
      </c>
      <c r="AN66">
        <v>1</v>
      </c>
      <c r="AO66" t="s">
        <v>607</v>
      </c>
      <c r="AP66" t="s">
        <v>607</v>
      </c>
      <c r="AQ66" t="s">
        <v>607</v>
      </c>
      <c r="AR66" t="s">
        <v>607</v>
      </c>
      <c r="AS66" t="s">
        <v>607</v>
      </c>
      <c r="AT66">
        <v>0</v>
      </c>
      <c r="AU66">
        <v>0</v>
      </c>
      <c r="AV66">
        <v>0</v>
      </c>
      <c r="AW66">
        <v>0</v>
      </c>
      <c r="AX66">
        <v>0</v>
      </c>
      <c r="AY66">
        <v>0</v>
      </c>
      <c r="AZ66">
        <v>1</v>
      </c>
      <c r="BA66">
        <v>0</v>
      </c>
      <c r="BB66">
        <v>0</v>
      </c>
      <c r="BC66">
        <v>0</v>
      </c>
      <c r="BD66">
        <v>0</v>
      </c>
      <c r="BE66">
        <v>0</v>
      </c>
      <c r="BF66">
        <v>8</v>
      </c>
      <c r="BG66">
        <v>1</v>
      </c>
      <c r="BH66">
        <v>0</v>
      </c>
      <c r="BI66">
        <v>0</v>
      </c>
      <c r="BJ66">
        <v>1</v>
      </c>
      <c r="BK66">
        <v>0</v>
      </c>
      <c r="BL66">
        <v>0</v>
      </c>
      <c r="BM66">
        <v>0</v>
      </c>
      <c r="BN66">
        <v>0</v>
      </c>
      <c r="BO66">
        <v>0</v>
      </c>
      <c r="BP66">
        <v>1</v>
      </c>
      <c r="BQ66">
        <v>0</v>
      </c>
      <c r="BR66">
        <v>0</v>
      </c>
      <c r="BS66">
        <v>0</v>
      </c>
      <c r="BT66">
        <v>1</v>
      </c>
      <c r="BU66">
        <v>0</v>
      </c>
      <c r="BV66">
        <v>1</v>
      </c>
      <c r="BW66">
        <v>1</v>
      </c>
      <c r="BX66">
        <v>0</v>
      </c>
      <c r="BY66">
        <v>0</v>
      </c>
      <c r="BZ66">
        <v>1</v>
      </c>
      <c r="CA66">
        <v>0</v>
      </c>
      <c r="CB66">
        <v>0</v>
      </c>
      <c r="CC66">
        <v>0</v>
      </c>
      <c r="CD66">
        <v>0</v>
      </c>
      <c r="CE66">
        <v>0</v>
      </c>
      <c r="CF66">
        <v>6</v>
      </c>
      <c r="CG66">
        <v>1</v>
      </c>
      <c r="CH66">
        <v>0</v>
      </c>
      <c r="CI66">
        <v>1</v>
      </c>
      <c r="CJ66">
        <v>0</v>
      </c>
      <c r="CK66">
        <v>0</v>
      </c>
      <c r="CL66">
        <v>0</v>
      </c>
      <c r="CM66">
        <v>0</v>
      </c>
      <c r="CN66" t="s">
        <v>607</v>
      </c>
      <c r="CO66" t="s">
        <v>607</v>
      </c>
      <c r="CP66">
        <v>0</v>
      </c>
      <c r="CQ66">
        <v>0</v>
      </c>
      <c r="CR66">
        <v>0</v>
      </c>
      <c r="CS66">
        <v>1</v>
      </c>
      <c r="CT66">
        <v>0</v>
      </c>
      <c r="CU66" t="s">
        <v>607</v>
      </c>
      <c r="CV66" t="s">
        <v>607</v>
      </c>
      <c r="CW66" t="s">
        <v>607</v>
      </c>
      <c r="CX66" t="s">
        <v>607</v>
      </c>
      <c r="CY66" t="s">
        <v>607</v>
      </c>
      <c r="CZ66" t="s">
        <v>607</v>
      </c>
      <c r="DA66" t="s">
        <v>607</v>
      </c>
      <c r="DB66">
        <v>0</v>
      </c>
      <c r="DC66" t="s">
        <v>607</v>
      </c>
    </row>
    <row r="67" spans="1:107" x14ac:dyDescent="0.35">
      <c r="A67" t="s">
        <v>384</v>
      </c>
      <c r="B67" s="1">
        <v>44774</v>
      </c>
      <c r="C67" s="1">
        <v>45261</v>
      </c>
      <c r="D67">
        <v>1</v>
      </c>
      <c r="E67">
        <v>0</v>
      </c>
      <c r="F67">
        <v>1</v>
      </c>
      <c r="G67">
        <v>1</v>
      </c>
      <c r="H67">
        <v>0</v>
      </c>
      <c r="I67">
        <v>0</v>
      </c>
      <c r="J67">
        <v>1</v>
      </c>
      <c r="K67">
        <v>2</v>
      </c>
      <c r="L67">
        <v>0</v>
      </c>
      <c r="M67">
        <v>0</v>
      </c>
      <c r="N67">
        <v>0</v>
      </c>
      <c r="O67">
        <v>0</v>
      </c>
      <c r="P67">
        <v>0</v>
      </c>
      <c r="Q67">
        <v>0</v>
      </c>
      <c r="R67">
        <v>0</v>
      </c>
      <c r="S67">
        <v>0</v>
      </c>
      <c r="T67">
        <v>0</v>
      </c>
      <c r="U67">
        <v>0</v>
      </c>
      <c r="V67">
        <v>1</v>
      </c>
      <c r="W67">
        <v>0</v>
      </c>
      <c r="X67" t="s">
        <v>607</v>
      </c>
      <c r="Y67">
        <v>0</v>
      </c>
      <c r="Z67" t="s">
        <v>607</v>
      </c>
      <c r="AA67">
        <v>2</v>
      </c>
      <c r="AB67">
        <v>0</v>
      </c>
      <c r="AC67">
        <v>0</v>
      </c>
      <c r="AD67">
        <v>1</v>
      </c>
      <c r="AE67">
        <v>2</v>
      </c>
      <c r="AF67">
        <v>0</v>
      </c>
      <c r="AG67">
        <v>0</v>
      </c>
      <c r="AH67">
        <v>0</v>
      </c>
      <c r="AI67">
        <v>0</v>
      </c>
      <c r="AJ67">
        <v>0</v>
      </c>
      <c r="AK67">
        <v>1</v>
      </c>
      <c r="AL67">
        <v>0</v>
      </c>
      <c r="AM67">
        <v>0</v>
      </c>
      <c r="AN67" t="s">
        <v>607</v>
      </c>
      <c r="AO67" t="s">
        <v>607</v>
      </c>
      <c r="AP67" t="s">
        <v>607</v>
      </c>
      <c r="AQ67" t="s">
        <v>607</v>
      </c>
      <c r="AR67" t="s">
        <v>607</v>
      </c>
      <c r="AS67" t="s">
        <v>607</v>
      </c>
      <c r="AT67" t="s">
        <v>607</v>
      </c>
      <c r="AU67" t="s">
        <v>607</v>
      </c>
      <c r="AV67" t="s">
        <v>607</v>
      </c>
      <c r="AW67" t="s">
        <v>607</v>
      </c>
      <c r="AX67" t="s">
        <v>607</v>
      </c>
      <c r="AY67" t="s">
        <v>607</v>
      </c>
      <c r="AZ67" t="s">
        <v>607</v>
      </c>
      <c r="BA67" t="s">
        <v>607</v>
      </c>
      <c r="BB67" t="s">
        <v>607</v>
      </c>
      <c r="BC67" t="s">
        <v>607</v>
      </c>
      <c r="BD67" t="s">
        <v>607</v>
      </c>
      <c r="BE67" t="s">
        <v>607</v>
      </c>
      <c r="BF67" t="s">
        <v>607</v>
      </c>
      <c r="BG67" t="s">
        <v>607</v>
      </c>
      <c r="BH67" t="s">
        <v>607</v>
      </c>
      <c r="BI67" t="s">
        <v>607</v>
      </c>
      <c r="BJ67" t="s">
        <v>607</v>
      </c>
      <c r="BK67" t="s">
        <v>607</v>
      </c>
      <c r="BL67" t="s">
        <v>607</v>
      </c>
      <c r="BM67" t="s">
        <v>607</v>
      </c>
      <c r="BN67" t="s">
        <v>607</v>
      </c>
      <c r="BO67" t="s">
        <v>607</v>
      </c>
      <c r="BP67" t="s">
        <v>607</v>
      </c>
      <c r="BQ67" t="s">
        <v>607</v>
      </c>
      <c r="BR67" t="s">
        <v>607</v>
      </c>
      <c r="BS67" t="s">
        <v>607</v>
      </c>
      <c r="BT67" t="s">
        <v>607</v>
      </c>
      <c r="BU67" t="s">
        <v>607</v>
      </c>
      <c r="BV67" t="s">
        <v>607</v>
      </c>
      <c r="BW67" t="s">
        <v>607</v>
      </c>
      <c r="BX67" t="s">
        <v>607</v>
      </c>
      <c r="BY67" t="s">
        <v>607</v>
      </c>
      <c r="BZ67" t="s">
        <v>607</v>
      </c>
      <c r="CA67" t="s">
        <v>607</v>
      </c>
      <c r="CB67" t="s">
        <v>607</v>
      </c>
      <c r="CC67" t="s">
        <v>607</v>
      </c>
      <c r="CD67" t="s">
        <v>607</v>
      </c>
      <c r="CE67" t="s">
        <v>607</v>
      </c>
      <c r="CF67" t="s">
        <v>607</v>
      </c>
      <c r="CG67" t="s">
        <v>607</v>
      </c>
      <c r="CH67" t="s">
        <v>607</v>
      </c>
      <c r="CI67" t="s">
        <v>607</v>
      </c>
      <c r="CJ67" t="s">
        <v>607</v>
      </c>
      <c r="CK67" t="s">
        <v>607</v>
      </c>
      <c r="CL67" t="s">
        <v>607</v>
      </c>
      <c r="CM67" t="s">
        <v>607</v>
      </c>
      <c r="CN67" t="s">
        <v>607</v>
      </c>
      <c r="CO67" t="s">
        <v>607</v>
      </c>
      <c r="CP67">
        <v>0</v>
      </c>
      <c r="CQ67">
        <v>0</v>
      </c>
      <c r="CR67">
        <v>0</v>
      </c>
      <c r="CS67">
        <v>1</v>
      </c>
      <c r="CT67">
        <v>0</v>
      </c>
      <c r="CU67" t="s">
        <v>607</v>
      </c>
      <c r="CV67" t="s">
        <v>607</v>
      </c>
      <c r="CW67" t="s">
        <v>607</v>
      </c>
      <c r="CX67" t="s">
        <v>607</v>
      </c>
      <c r="CY67" t="s">
        <v>607</v>
      </c>
      <c r="CZ67" t="s">
        <v>607</v>
      </c>
      <c r="DA67" t="s">
        <v>607</v>
      </c>
      <c r="DB67">
        <v>0</v>
      </c>
      <c r="DC67" t="s">
        <v>607</v>
      </c>
    </row>
    <row r="68" spans="1:107" x14ac:dyDescent="0.35">
      <c r="A68" t="s">
        <v>389</v>
      </c>
      <c r="B68" s="1">
        <v>44774</v>
      </c>
      <c r="C68" s="1">
        <v>45092</v>
      </c>
      <c r="D68">
        <v>1</v>
      </c>
      <c r="E68">
        <v>1</v>
      </c>
      <c r="F68">
        <v>1</v>
      </c>
      <c r="G68">
        <v>1</v>
      </c>
      <c r="H68">
        <v>0</v>
      </c>
      <c r="I68">
        <v>0</v>
      </c>
      <c r="J68">
        <v>0</v>
      </c>
      <c r="K68">
        <v>2</v>
      </c>
      <c r="L68">
        <v>0</v>
      </c>
      <c r="M68">
        <v>0</v>
      </c>
      <c r="N68">
        <v>0</v>
      </c>
      <c r="O68">
        <v>0</v>
      </c>
      <c r="P68">
        <v>0</v>
      </c>
      <c r="Q68">
        <v>0</v>
      </c>
      <c r="R68">
        <v>0</v>
      </c>
      <c r="S68">
        <v>0</v>
      </c>
      <c r="T68">
        <v>1</v>
      </c>
      <c r="U68">
        <v>0</v>
      </c>
      <c r="V68">
        <v>0</v>
      </c>
      <c r="W68">
        <v>0</v>
      </c>
      <c r="X68" t="s">
        <v>607</v>
      </c>
      <c r="Y68">
        <v>0</v>
      </c>
      <c r="Z68" t="s">
        <v>607</v>
      </c>
      <c r="AA68">
        <v>0</v>
      </c>
      <c r="AB68">
        <v>1</v>
      </c>
      <c r="AC68">
        <v>0</v>
      </c>
      <c r="AD68">
        <v>0</v>
      </c>
      <c r="AE68">
        <v>2</v>
      </c>
      <c r="AF68">
        <v>0</v>
      </c>
      <c r="AG68">
        <v>0</v>
      </c>
      <c r="AH68">
        <v>0</v>
      </c>
      <c r="AI68">
        <v>0</v>
      </c>
      <c r="AJ68">
        <v>1</v>
      </c>
      <c r="AK68">
        <v>0</v>
      </c>
      <c r="AL68">
        <v>0</v>
      </c>
      <c r="AM68">
        <v>1</v>
      </c>
      <c r="AN68">
        <v>0</v>
      </c>
      <c r="AO68">
        <v>0</v>
      </c>
      <c r="AP68">
        <v>0</v>
      </c>
      <c r="AQ68">
        <v>1</v>
      </c>
      <c r="AR68">
        <v>0</v>
      </c>
      <c r="AS68">
        <v>0</v>
      </c>
      <c r="AT68">
        <v>0</v>
      </c>
      <c r="AU68">
        <v>0</v>
      </c>
      <c r="AV68">
        <v>0</v>
      </c>
      <c r="AW68">
        <v>0</v>
      </c>
      <c r="AX68">
        <v>0</v>
      </c>
      <c r="AY68">
        <v>0</v>
      </c>
      <c r="AZ68">
        <v>0</v>
      </c>
      <c r="BA68">
        <v>1</v>
      </c>
      <c r="BB68">
        <v>0</v>
      </c>
      <c r="BC68">
        <v>0</v>
      </c>
      <c r="BD68">
        <v>0</v>
      </c>
      <c r="BE68">
        <v>0</v>
      </c>
      <c r="BF68">
        <v>7</v>
      </c>
      <c r="BG68">
        <v>0</v>
      </c>
      <c r="BH68">
        <v>0</v>
      </c>
      <c r="BI68">
        <v>0</v>
      </c>
      <c r="BJ68">
        <v>0</v>
      </c>
      <c r="BK68">
        <v>0</v>
      </c>
      <c r="BL68">
        <v>0</v>
      </c>
      <c r="BM68">
        <v>0</v>
      </c>
      <c r="BN68">
        <v>0</v>
      </c>
      <c r="BO68">
        <v>1</v>
      </c>
      <c r="BP68">
        <v>1</v>
      </c>
      <c r="BQ68">
        <v>1</v>
      </c>
      <c r="BR68">
        <v>1</v>
      </c>
      <c r="BS68">
        <v>1</v>
      </c>
      <c r="BT68">
        <v>1</v>
      </c>
      <c r="BU68">
        <v>0</v>
      </c>
      <c r="BV68">
        <v>0</v>
      </c>
      <c r="BW68">
        <v>0</v>
      </c>
      <c r="BX68">
        <v>0</v>
      </c>
      <c r="BY68">
        <v>0</v>
      </c>
      <c r="BZ68">
        <v>0</v>
      </c>
      <c r="CA68">
        <v>0</v>
      </c>
      <c r="CB68">
        <v>0</v>
      </c>
      <c r="CC68">
        <v>0</v>
      </c>
      <c r="CD68">
        <v>0</v>
      </c>
      <c r="CE68">
        <v>0</v>
      </c>
      <c r="CF68">
        <v>6</v>
      </c>
      <c r="CG68">
        <v>1</v>
      </c>
      <c r="CH68">
        <v>0</v>
      </c>
      <c r="CI68">
        <v>0</v>
      </c>
      <c r="CJ68">
        <v>0</v>
      </c>
      <c r="CK68">
        <v>0</v>
      </c>
      <c r="CL68">
        <v>0</v>
      </c>
      <c r="CM68">
        <v>0</v>
      </c>
      <c r="CN68" t="s">
        <v>607</v>
      </c>
      <c r="CO68" t="s">
        <v>607</v>
      </c>
      <c r="CP68">
        <v>0</v>
      </c>
      <c r="CQ68">
        <v>0</v>
      </c>
      <c r="CR68">
        <v>0</v>
      </c>
      <c r="CS68">
        <v>1</v>
      </c>
      <c r="CT68">
        <v>1</v>
      </c>
      <c r="CU68">
        <v>0</v>
      </c>
      <c r="CV68">
        <v>1</v>
      </c>
      <c r="CW68">
        <v>0</v>
      </c>
      <c r="CX68">
        <v>0</v>
      </c>
      <c r="CY68">
        <v>0</v>
      </c>
      <c r="CZ68">
        <v>0</v>
      </c>
      <c r="DA68">
        <v>0</v>
      </c>
      <c r="DB68">
        <v>0</v>
      </c>
      <c r="DC68" t="s">
        <v>607</v>
      </c>
    </row>
    <row r="69" spans="1:107" x14ac:dyDescent="0.35">
      <c r="A69" t="s">
        <v>389</v>
      </c>
      <c r="B69" s="1">
        <v>45093</v>
      </c>
      <c r="C69" s="1">
        <v>45261</v>
      </c>
      <c r="D69">
        <v>1</v>
      </c>
      <c r="E69">
        <v>1</v>
      </c>
      <c r="F69">
        <v>1</v>
      </c>
      <c r="G69">
        <v>1</v>
      </c>
      <c r="H69">
        <v>1</v>
      </c>
      <c r="I69">
        <v>0</v>
      </c>
      <c r="J69">
        <v>0</v>
      </c>
      <c r="K69">
        <v>0</v>
      </c>
      <c r="L69">
        <v>0</v>
      </c>
      <c r="M69">
        <v>0</v>
      </c>
      <c r="N69">
        <v>0</v>
      </c>
      <c r="O69">
        <v>0</v>
      </c>
      <c r="P69">
        <v>0</v>
      </c>
      <c r="Q69">
        <v>0</v>
      </c>
      <c r="R69">
        <v>0</v>
      </c>
      <c r="S69">
        <v>0</v>
      </c>
      <c r="T69">
        <v>1</v>
      </c>
      <c r="U69">
        <v>0</v>
      </c>
      <c r="V69">
        <v>0</v>
      </c>
      <c r="W69">
        <v>0</v>
      </c>
      <c r="X69" t="s">
        <v>607</v>
      </c>
      <c r="Y69">
        <v>0</v>
      </c>
      <c r="Z69" t="s">
        <v>607</v>
      </c>
      <c r="AA69">
        <v>0</v>
      </c>
      <c r="AB69">
        <v>1</v>
      </c>
      <c r="AC69">
        <v>0</v>
      </c>
      <c r="AD69">
        <v>0</v>
      </c>
      <c r="AE69">
        <v>2</v>
      </c>
      <c r="AF69">
        <v>0</v>
      </c>
      <c r="AG69">
        <v>0</v>
      </c>
      <c r="AH69">
        <v>0</v>
      </c>
      <c r="AI69">
        <v>0</v>
      </c>
      <c r="AJ69">
        <v>1</v>
      </c>
      <c r="AK69">
        <v>0</v>
      </c>
      <c r="AL69">
        <v>0</v>
      </c>
      <c r="AM69">
        <v>1</v>
      </c>
      <c r="AN69">
        <v>0</v>
      </c>
      <c r="AO69">
        <v>0</v>
      </c>
      <c r="AP69">
        <v>0</v>
      </c>
      <c r="AQ69">
        <v>1</v>
      </c>
      <c r="AR69">
        <v>0</v>
      </c>
      <c r="AS69">
        <v>0</v>
      </c>
      <c r="AT69">
        <v>0</v>
      </c>
      <c r="AU69">
        <v>0</v>
      </c>
      <c r="AV69">
        <v>0</v>
      </c>
      <c r="AW69">
        <v>0</v>
      </c>
      <c r="AX69">
        <v>0</v>
      </c>
      <c r="AY69">
        <v>0</v>
      </c>
      <c r="AZ69">
        <v>0</v>
      </c>
      <c r="BA69">
        <v>1</v>
      </c>
      <c r="BB69">
        <v>0</v>
      </c>
      <c r="BC69">
        <v>0</v>
      </c>
      <c r="BD69">
        <v>0</v>
      </c>
      <c r="BE69">
        <v>0</v>
      </c>
      <c r="BF69">
        <v>7</v>
      </c>
      <c r="BG69">
        <v>0</v>
      </c>
      <c r="BH69">
        <v>0</v>
      </c>
      <c r="BI69">
        <v>0</v>
      </c>
      <c r="BJ69">
        <v>0</v>
      </c>
      <c r="BK69">
        <v>0</v>
      </c>
      <c r="BL69">
        <v>0</v>
      </c>
      <c r="BM69">
        <v>0</v>
      </c>
      <c r="BN69">
        <v>0</v>
      </c>
      <c r="BO69">
        <v>1</v>
      </c>
      <c r="BP69">
        <v>1</v>
      </c>
      <c r="BQ69">
        <v>1</v>
      </c>
      <c r="BR69">
        <v>1</v>
      </c>
      <c r="BS69">
        <v>1</v>
      </c>
      <c r="BT69">
        <v>1</v>
      </c>
      <c r="BU69">
        <v>0</v>
      </c>
      <c r="BV69">
        <v>0</v>
      </c>
      <c r="BW69">
        <v>0</v>
      </c>
      <c r="BX69">
        <v>0</v>
      </c>
      <c r="BY69">
        <v>0</v>
      </c>
      <c r="BZ69">
        <v>0</v>
      </c>
      <c r="CA69">
        <v>0</v>
      </c>
      <c r="CB69">
        <v>0</v>
      </c>
      <c r="CC69">
        <v>0</v>
      </c>
      <c r="CD69">
        <v>0</v>
      </c>
      <c r="CE69">
        <v>0</v>
      </c>
      <c r="CF69">
        <v>6</v>
      </c>
      <c r="CG69">
        <v>1</v>
      </c>
      <c r="CH69">
        <v>0</v>
      </c>
      <c r="CI69">
        <v>0</v>
      </c>
      <c r="CJ69">
        <v>0</v>
      </c>
      <c r="CK69">
        <v>0</v>
      </c>
      <c r="CL69">
        <v>0</v>
      </c>
      <c r="CM69">
        <v>0</v>
      </c>
      <c r="CN69" t="s">
        <v>607</v>
      </c>
      <c r="CO69" t="s">
        <v>607</v>
      </c>
      <c r="CP69">
        <v>0</v>
      </c>
      <c r="CQ69">
        <v>0</v>
      </c>
      <c r="CR69">
        <v>0</v>
      </c>
      <c r="CS69">
        <v>1</v>
      </c>
      <c r="CT69">
        <v>1</v>
      </c>
      <c r="CU69">
        <v>0</v>
      </c>
      <c r="CV69">
        <v>1</v>
      </c>
      <c r="CW69">
        <v>0</v>
      </c>
      <c r="CX69">
        <v>0</v>
      </c>
      <c r="CY69">
        <v>0</v>
      </c>
      <c r="CZ69">
        <v>0</v>
      </c>
      <c r="DA69">
        <v>0</v>
      </c>
      <c r="DB69">
        <v>0</v>
      </c>
      <c r="DC69" t="s">
        <v>607</v>
      </c>
    </row>
    <row r="70" spans="1:107" x14ac:dyDescent="0.35">
      <c r="A70" t="s">
        <v>404</v>
      </c>
      <c r="B70" s="1">
        <v>44774</v>
      </c>
      <c r="C70" s="1">
        <v>45261</v>
      </c>
      <c r="D70">
        <v>1</v>
      </c>
      <c r="E70">
        <v>0</v>
      </c>
      <c r="F70">
        <v>1</v>
      </c>
      <c r="G70">
        <v>1</v>
      </c>
      <c r="H70">
        <v>0</v>
      </c>
      <c r="I70">
        <v>0</v>
      </c>
      <c r="J70">
        <v>0</v>
      </c>
      <c r="K70">
        <v>1</v>
      </c>
      <c r="L70">
        <v>0</v>
      </c>
      <c r="M70">
        <v>0</v>
      </c>
      <c r="N70">
        <v>0</v>
      </c>
      <c r="O70">
        <v>0</v>
      </c>
      <c r="P70">
        <v>0</v>
      </c>
      <c r="Q70">
        <v>0</v>
      </c>
      <c r="R70">
        <v>0</v>
      </c>
      <c r="S70">
        <v>0</v>
      </c>
      <c r="T70">
        <v>1</v>
      </c>
      <c r="U70">
        <v>0</v>
      </c>
      <c r="V70">
        <v>0</v>
      </c>
      <c r="W70">
        <v>1</v>
      </c>
      <c r="X70">
        <v>4</v>
      </c>
      <c r="Y70">
        <v>0</v>
      </c>
      <c r="Z70" t="s">
        <v>607</v>
      </c>
      <c r="AA70">
        <v>2</v>
      </c>
      <c r="AB70">
        <v>1</v>
      </c>
      <c r="AC70">
        <v>0</v>
      </c>
      <c r="AD70">
        <v>0</v>
      </c>
      <c r="AE70">
        <v>2</v>
      </c>
      <c r="AF70">
        <v>0</v>
      </c>
      <c r="AG70">
        <v>0</v>
      </c>
      <c r="AH70">
        <v>1</v>
      </c>
      <c r="AI70">
        <v>0</v>
      </c>
      <c r="AJ70">
        <v>0</v>
      </c>
      <c r="AK70">
        <v>0</v>
      </c>
      <c r="AL70">
        <v>0</v>
      </c>
      <c r="AM70">
        <v>1</v>
      </c>
      <c r="AN70">
        <v>1</v>
      </c>
      <c r="AO70" t="s">
        <v>607</v>
      </c>
      <c r="AP70" t="s">
        <v>607</v>
      </c>
      <c r="AQ70" t="s">
        <v>607</v>
      </c>
      <c r="AR70" t="s">
        <v>607</v>
      </c>
      <c r="AS70" t="s">
        <v>607</v>
      </c>
      <c r="AT70">
        <v>1</v>
      </c>
      <c r="AU70">
        <v>0</v>
      </c>
      <c r="AV70">
        <v>1</v>
      </c>
      <c r="AW70">
        <v>0</v>
      </c>
      <c r="AX70">
        <v>0</v>
      </c>
      <c r="AY70">
        <v>0</v>
      </c>
      <c r="AZ70">
        <v>1</v>
      </c>
      <c r="BA70">
        <v>0</v>
      </c>
      <c r="BB70">
        <v>0</v>
      </c>
      <c r="BC70">
        <v>0</v>
      </c>
      <c r="BD70">
        <v>0</v>
      </c>
      <c r="BE70">
        <v>0</v>
      </c>
      <c r="BF70">
        <v>1</v>
      </c>
      <c r="BG70">
        <v>1</v>
      </c>
      <c r="BH70">
        <v>0</v>
      </c>
      <c r="BI70">
        <v>0</v>
      </c>
      <c r="BJ70">
        <v>1</v>
      </c>
      <c r="BK70">
        <v>0</v>
      </c>
      <c r="BL70">
        <v>0</v>
      </c>
      <c r="BM70">
        <v>0</v>
      </c>
      <c r="BN70">
        <v>0</v>
      </c>
      <c r="BO70">
        <v>0</v>
      </c>
      <c r="BP70">
        <v>1</v>
      </c>
      <c r="BQ70">
        <v>1</v>
      </c>
      <c r="BR70">
        <v>0</v>
      </c>
      <c r="BS70">
        <v>1</v>
      </c>
      <c r="BT70">
        <v>0</v>
      </c>
      <c r="BU70">
        <v>0</v>
      </c>
      <c r="BV70">
        <v>0</v>
      </c>
      <c r="BW70">
        <v>1</v>
      </c>
      <c r="BX70">
        <v>1</v>
      </c>
      <c r="BY70">
        <v>0</v>
      </c>
      <c r="BZ70">
        <v>0</v>
      </c>
      <c r="CA70">
        <v>1</v>
      </c>
      <c r="CB70">
        <v>0</v>
      </c>
      <c r="CC70">
        <v>0</v>
      </c>
      <c r="CD70">
        <v>0</v>
      </c>
      <c r="CE70">
        <v>0</v>
      </c>
      <c r="CF70">
        <v>6</v>
      </c>
      <c r="CG70">
        <v>0</v>
      </c>
      <c r="CH70">
        <v>0</v>
      </c>
      <c r="CI70">
        <v>0</v>
      </c>
      <c r="CJ70">
        <v>0</v>
      </c>
      <c r="CK70">
        <v>0</v>
      </c>
      <c r="CL70">
        <v>1</v>
      </c>
      <c r="CM70">
        <v>1</v>
      </c>
      <c r="CN70">
        <v>0</v>
      </c>
      <c r="CO70">
        <v>1</v>
      </c>
      <c r="CP70">
        <v>0</v>
      </c>
      <c r="CQ70">
        <v>1</v>
      </c>
      <c r="CR70">
        <v>0</v>
      </c>
      <c r="CS70">
        <v>0</v>
      </c>
      <c r="CT70">
        <v>1</v>
      </c>
      <c r="CU70">
        <v>0</v>
      </c>
      <c r="CV70">
        <v>1</v>
      </c>
      <c r="CW70">
        <v>0</v>
      </c>
      <c r="CX70">
        <v>0</v>
      </c>
      <c r="CY70">
        <v>0</v>
      </c>
      <c r="CZ70">
        <v>0</v>
      </c>
      <c r="DA70">
        <v>0</v>
      </c>
      <c r="DB70">
        <v>0</v>
      </c>
      <c r="DC70" t="s">
        <v>607</v>
      </c>
    </row>
    <row r="71" spans="1:107" x14ac:dyDescent="0.35">
      <c r="A71" t="s">
        <v>418</v>
      </c>
      <c r="B71" s="1">
        <v>44774</v>
      </c>
      <c r="C71" s="1">
        <v>45261</v>
      </c>
      <c r="D71">
        <v>1</v>
      </c>
      <c r="E71">
        <v>0</v>
      </c>
      <c r="F71">
        <v>1</v>
      </c>
      <c r="G71">
        <v>1</v>
      </c>
      <c r="H71">
        <v>0</v>
      </c>
      <c r="I71">
        <v>1</v>
      </c>
      <c r="J71">
        <v>1</v>
      </c>
      <c r="K71">
        <v>2</v>
      </c>
      <c r="L71">
        <v>0</v>
      </c>
      <c r="M71">
        <v>0</v>
      </c>
      <c r="N71">
        <v>0</v>
      </c>
      <c r="O71">
        <v>0</v>
      </c>
      <c r="P71">
        <v>0</v>
      </c>
      <c r="Q71">
        <v>0</v>
      </c>
      <c r="R71">
        <v>0</v>
      </c>
      <c r="S71">
        <v>0</v>
      </c>
      <c r="T71">
        <v>1</v>
      </c>
      <c r="U71">
        <v>0</v>
      </c>
      <c r="V71">
        <v>0</v>
      </c>
      <c r="W71">
        <v>0</v>
      </c>
      <c r="X71" t="s">
        <v>607</v>
      </c>
      <c r="Y71">
        <v>0</v>
      </c>
      <c r="Z71" t="s">
        <v>607</v>
      </c>
      <c r="AA71">
        <v>2</v>
      </c>
      <c r="AB71">
        <v>0</v>
      </c>
      <c r="AC71">
        <v>0</v>
      </c>
      <c r="AD71">
        <v>1</v>
      </c>
      <c r="AE71">
        <v>2</v>
      </c>
      <c r="AF71">
        <v>0</v>
      </c>
      <c r="AG71">
        <v>0</v>
      </c>
      <c r="AH71">
        <v>0</v>
      </c>
      <c r="AI71">
        <v>0</v>
      </c>
      <c r="AJ71">
        <v>0</v>
      </c>
      <c r="AK71">
        <v>1</v>
      </c>
      <c r="AL71">
        <v>0</v>
      </c>
      <c r="AM71">
        <v>0</v>
      </c>
      <c r="AN71" t="s">
        <v>607</v>
      </c>
      <c r="AO71" t="s">
        <v>607</v>
      </c>
      <c r="AP71" t="s">
        <v>607</v>
      </c>
      <c r="AQ71" t="s">
        <v>607</v>
      </c>
      <c r="AR71" t="s">
        <v>607</v>
      </c>
      <c r="AS71" t="s">
        <v>607</v>
      </c>
      <c r="AT71" t="s">
        <v>607</v>
      </c>
      <c r="AU71" t="s">
        <v>607</v>
      </c>
      <c r="AV71" t="s">
        <v>607</v>
      </c>
      <c r="AW71" t="s">
        <v>607</v>
      </c>
      <c r="AX71" t="s">
        <v>607</v>
      </c>
      <c r="AY71" t="s">
        <v>607</v>
      </c>
      <c r="AZ71" t="s">
        <v>607</v>
      </c>
      <c r="BA71" t="s">
        <v>607</v>
      </c>
      <c r="BB71" t="s">
        <v>607</v>
      </c>
      <c r="BC71" t="s">
        <v>607</v>
      </c>
      <c r="BD71" t="s">
        <v>607</v>
      </c>
      <c r="BE71" t="s">
        <v>607</v>
      </c>
      <c r="BF71" t="s">
        <v>607</v>
      </c>
      <c r="BG71" t="s">
        <v>607</v>
      </c>
      <c r="BH71" t="s">
        <v>607</v>
      </c>
      <c r="BI71" t="s">
        <v>607</v>
      </c>
      <c r="BJ71" t="s">
        <v>607</v>
      </c>
      <c r="BK71" t="s">
        <v>607</v>
      </c>
      <c r="BL71" t="s">
        <v>607</v>
      </c>
      <c r="BM71" t="s">
        <v>607</v>
      </c>
      <c r="BN71" t="s">
        <v>607</v>
      </c>
      <c r="BO71" t="s">
        <v>607</v>
      </c>
      <c r="BP71" t="s">
        <v>607</v>
      </c>
      <c r="BQ71" t="s">
        <v>607</v>
      </c>
      <c r="BR71" t="s">
        <v>607</v>
      </c>
      <c r="BS71" t="s">
        <v>607</v>
      </c>
      <c r="BT71" t="s">
        <v>607</v>
      </c>
      <c r="BU71" t="s">
        <v>607</v>
      </c>
      <c r="BV71" t="s">
        <v>607</v>
      </c>
      <c r="BW71" t="s">
        <v>607</v>
      </c>
      <c r="BX71" t="s">
        <v>607</v>
      </c>
      <c r="BY71" t="s">
        <v>607</v>
      </c>
      <c r="BZ71" t="s">
        <v>607</v>
      </c>
      <c r="CA71" t="s">
        <v>607</v>
      </c>
      <c r="CB71" t="s">
        <v>607</v>
      </c>
      <c r="CC71" t="s">
        <v>607</v>
      </c>
      <c r="CD71" t="s">
        <v>607</v>
      </c>
      <c r="CE71" t="s">
        <v>607</v>
      </c>
      <c r="CF71" t="s">
        <v>607</v>
      </c>
      <c r="CG71" t="s">
        <v>607</v>
      </c>
      <c r="CH71" t="s">
        <v>607</v>
      </c>
      <c r="CI71" t="s">
        <v>607</v>
      </c>
      <c r="CJ71" t="s">
        <v>607</v>
      </c>
      <c r="CK71" t="s">
        <v>607</v>
      </c>
      <c r="CL71" t="s">
        <v>607</v>
      </c>
      <c r="CM71" t="s">
        <v>607</v>
      </c>
      <c r="CN71" t="s">
        <v>607</v>
      </c>
      <c r="CO71" t="s">
        <v>607</v>
      </c>
      <c r="CP71">
        <v>0</v>
      </c>
      <c r="CQ71">
        <v>0</v>
      </c>
      <c r="CR71">
        <v>0</v>
      </c>
      <c r="CS71">
        <v>1</v>
      </c>
      <c r="CT71">
        <v>0</v>
      </c>
      <c r="CU71" t="s">
        <v>607</v>
      </c>
      <c r="CV71" t="s">
        <v>607</v>
      </c>
      <c r="CW71" t="s">
        <v>607</v>
      </c>
      <c r="CX71" t="s">
        <v>607</v>
      </c>
      <c r="CY71" t="s">
        <v>607</v>
      </c>
      <c r="CZ71" t="s">
        <v>607</v>
      </c>
      <c r="DA71" t="s">
        <v>607</v>
      </c>
      <c r="DB71">
        <v>0</v>
      </c>
      <c r="DC71" t="s">
        <v>607</v>
      </c>
    </row>
    <row r="72" spans="1:107" x14ac:dyDescent="0.35">
      <c r="A72" t="s">
        <v>421</v>
      </c>
      <c r="B72" s="1">
        <v>44774</v>
      </c>
      <c r="C72" s="1">
        <v>45261</v>
      </c>
      <c r="D72">
        <v>1</v>
      </c>
      <c r="E72">
        <v>0</v>
      </c>
      <c r="F72">
        <v>1</v>
      </c>
      <c r="G72">
        <v>1</v>
      </c>
      <c r="H72">
        <v>0</v>
      </c>
      <c r="I72">
        <v>0</v>
      </c>
      <c r="J72">
        <v>0</v>
      </c>
      <c r="K72">
        <v>2</v>
      </c>
      <c r="L72">
        <v>0</v>
      </c>
      <c r="M72">
        <v>0</v>
      </c>
      <c r="N72">
        <v>0</v>
      </c>
      <c r="O72">
        <v>0</v>
      </c>
      <c r="P72">
        <v>0</v>
      </c>
      <c r="Q72">
        <v>0</v>
      </c>
      <c r="R72">
        <v>0</v>
      </c>
      <c r="S72">
        <v>0</v>
      </c>
      <c r="T72">
        <v>1</v>
      </c>
      <c r="U72">
        <v>0</v>
      </c>
      <c r="V72">
        <v>0</v>
      </c>
      <c r="W72">
        <v>0</v>
      </c>
      <c r="X72" t="s">
        <v>607</v>
      </c>
      <c r="Y72">
        <v>0</v>
      </c>
      <c r="Z72" t="s">
        <v>607</v>
      </c>
      <c r="AA72">
        <v>0</v>
      </c>
      <c r="AB72">
        <v>0</v>
      </c>
      <c r="AC72">
        <v>0</v>
      </c>
      <c r="AD72">
        <v>1</v>
      </c>
      <c r="AE72">
        <v>2</v>
      </c>
      <c r="AF72">
        <v>1</v>
      </c>
      <c r="AG72">
        <v>0</v>
      </c>
      <c r="AH72">
        <v>0</v>
      </c>
      <c r="AI72">
        <v>0</v>
      </c>
      <c r="AJ72">
        <v>0</v>
      </c>
      <c r="AK72">
        <v>0</v>
      </c>
      <c r="AL72">
        <v>0</v>
      </c>
      <c r="AM72">
        <v>1</v>
      </c>
      <c r="AN72">
        <v>1</v>
      </c>
      <c r="AO72" t="s">
        <v>607</v>
      </c>
      <c r="AP72" t="s">
        <v>607</v>
      </c>
      <c r="AQ72" t="s">
        <v>607</v>
      </c>
      <c r="AR72" t="s">
        <v>607</v>
      </c>
      <c r="AS72" t="s">
        <v>607</v>
      </c>
      <c r="AT72">
        <v>0</v>
      </c>
      <c r="AU72">
        <v>0</v>
      </c>
      <c r="AV72">
        <v>1</v>
      </c>
      <c r="AW72">
        <v>0</v>
      </c>
      <c r="AX72">
        <v>0</v>
      </c>
      <c r="AY72">
        <v>0</v>
      </c>
      <c r="AZ72">
        <v>1</v>
      </c>
      <c r="BA72">
        <v>0</v>
      </c>
      <c r="BB72">
        <v>0</v>
      </c>
      <c r="BC72">
        <v>0</v>
      </c>
      <c r="BD72">
        <v>0</v>
      </c>
      <c r="BE72">
        <v>0</v>
      </c>
      <c r="BF72">
        <v>6</v>
      </c>
      <c r="BG72">
        <v>1</v>
      </c>
      <c r="BH72">
        <v>0</v>
      </c>
      <c r="BI72">
        <v>0</v>
      </c>
      <c r="BJ72">
        <v>1</v>
      </c>
      <c r="BK72">
        <v>0</v>
      </c>
      <c r="BL72">
        <v>0</v>
      </c>
      <c r="BM72">
        <v>1</v>
      </c>
      <c r="BN72">
        <v>0</v>
      </c>
      <c r="BO72">
        <v>0</v>
      </c>
      <c r="BP72">
        <v>1</v>
      </c>
      <c r="BQ72">
        <v>1</v>
      </c>
      <c r="BR72">
        <v>1</v>
      </c>
      <c r="BS72">
        <v>1</v>
      </c>
      <c r="BT72">
        <v>1</v>
      </c>
      <c r="BU72">
        <v>0</v>
      </c>
      <c r="BV72">
        <v>1</v>
      </c>
      <c r="BW72">
        <v>0</v>
      </c>
      <c r="BX72">
        <v>0</v>
      </c>
      <c r="BY72">
        <v>0</v>
      </c>
      <c r="BZ72">
        <v>0</v>
      </c>
      <c r="CA72">
        <v>0</v>
      </c>
      <c r="CB72">
        <v>0</v>
      </c>
      <c r="CC72">
        <v>0</v>
      </c>
      <c r="CD72">
        <v>0</v>
      </c>
      <c r="CE72">
        <v>0</v>
      </c>
      <c r="CF72">
        <v>6</v>
      </c>
      <c r="CG72">
        <v>1</v>
      </c>
      <c r="CH72">
        <v>1</v>
      </c>
      <c r="CI72">
        <v>0</v>
      </c>
      <c r="CJ72">
        <v>0</v>
      </c>
      <c r="CK72">
        <v>0</v>
      </c>
      <c r="CL72">
        <v>0</v>
      </c>
      <c r="CM72">
        <v>0</v>
      </c>
      <c r="CN72" t="s">
        <v>607</v>
      </c>
      <c r="CO72" t="s">
        <v>607</v>
      </c>
      <c r="CP72">
        <v>0</v>
      </c>
      <c r="CQ72">
        <v>0</v>
      </c>
      <c r="CR72">
        <v>0</v>
      </c>
      <c r="CS72">
        <v>1</v>
      </c>
      <c r="CT72">
        <v>1</v>
      </c>
      <c r="CU72">
        <v>0</v>
      </c>
      <c r="CV72">
        <v>1</v>
      </c>
      <c r="CW72">
        <v>1</v>
      </c>
      <c r="CX72">
        <v>0</v>
      </c>
      <c r="CY72">
        <v>0</v>
      </c>
      <c r="CZ72">
        <v>0</v>
      </c>
      <c r="DA72">
        <v>0</v>
      </c>
      <c r="DB72">
        <v>1</v>
      </c>
      <c r="DC72">
        <v>1</v>
      </c>
    </row>
    <row r="73" spans="1:107" x14ac:dyDescent="0.35">
      <c r="A73" t="s">
        <v>431</v>
      </c>
      <c r="B73" s="1">
        <v>44774</v>
      </c>
      <c r="C73" s="1">
        <v>45094</v>
      </c>
      <c r="D73">
        <v>1</v>
      </c>
      <c r="E73">
        <v>0</v>
      </c>
      <c r="F73">
        <v>1</v>
      </c>
      <c r="G73">
        <v>1</v>
      </c>
      <c r="H73">
        <v>1</v>
      </c>
      <c r="I73">
        <v>1</v>
      </c>
      <c r="J73">
        <v>1</v>
      </c>
      <c r="K73">
        <v>2</v>
      </c>
      <c r="L73">
        <v>0</v>
      </c>
      <c r="M73">
        <v>0</v>
      </c>
      <c r="N73">
        <v>1</v>
      </c>
      <c r="O73">
        <v>0</v>
      </c>
      <c r="P73">
        <v>0</v>
      </c>
      <c r="Q73">
        <v>0</v>
      </c>
      <c r="R73">
        <v>0</v>
      </c>
      <c r="S73">
        <v>1</v>
      </c>
      <c r="T73">
        <v>1</v>
      </c>
      <c r="U73">
        <v>0</v>
      </c>
      <c r="V73">
        <v>0</v>
      </c>
      <c r="W73">
        <v>1</v>
      </c>
      <c r="X73">
        <v>2</v>
      </c>
      <c r="Y73">
        <v>0</v>
      </c>
      <c r="Z73" t="s">
        <v>607</v>
      </c>
      <c r="AA73">
        <v>2</v>
      </c>
      <c r="AB73">
        <v>1</v>
      </c>
      <c r="AC73">
        <v>0</v>
      </c>
      <c r="AD73">
        <v>0</v>
      </c>
      <c r="AE73">
        <v>2</v>
      </c>
      <c r="AF73">
        <v>0</v>
      </c>
      <c r="AG73">
        <v>1</v>
      </c>
      <c r="AH73">
        <v>1</v>
      </c>
      <c r="AI73">
        <v>0</v>
      </c>
      <c r="AJ73">
        <v>0</v>
      </c>
      <c r="AK73">
        <v>0</v>
      </c>
      <c r="AL73">
        <v>0</v>
      </c>
      <c r="AM73">
        <v>1</v>
      </c>
      <c r="AN73">
        <v>1</v>
      </c>
      <c r="AO73" t="s">
        <v>607</v>
      </c>
      <c r="AP73" t="s">
        <v>607</v>
      </c>
      <c r="AQ73" t="s">
        <v>607</v>
      </c>
      <c r="AR73" t="s">
        <v>607</v>
      </c>
      <c r="AS73" t="s">
        <v>607</v>
      </c>
      <c r="AT73">
        <v>0</v>
      </c>
      <c r="AU73">
        <v>0</v>
      </c>
      <c r="AV73">
        <v>1</v>
      </c>
      <c r="AW73">
        <v>0</v>
      </c>
      <c r="AX73">
        <v>0</v>
      </c>
      <c r="AY73">
        <v>0</v>
      </c>
      <c r="AZ73">
        <v>1</v>
      </c>
      <c r="BA73">
        <v>0</v>
      </c>
      <c r="BB73">
        <v>0</v>
      </c>
      <c r="BC73">
        <v>0</v>
      </c>
      <c r="BD73">
        <v>1</v>
      </c>
      <c r="BE73">
        <v>0</v>
      </c>
      <c r="BF73">
        <v>4</v>
      </c>
      <c r="BG73">
        <v>1</v>
      </c>
      <c r="BH73">
        <v>0</v>
      </c>
      <c r="BI73">
        <v>1</v>
      </c>
      <c r="BJ73">
        <v>1</v>
      </c>
      <c r="BK73">
        <v>1</v>
      </c>
      <c r="BL73">
        <v>0</v>
      </c>
      <c r="BM73">
        <v>0</v>
      </c>
      <c r="BN73">
        <v>0</v>
      </c>
      <c r="BO73">
        <v>0</v>
      </c>
      <c r="BP73">
        <v>0</v>
      </c>
      <c r="BQ73">
        <v>1</v>
      </c>
      <c r="BR73">
        <v>0</v>
      </c>
      <c r="BS73">
        <v>0</v>
      </c>
      <c r="BT73">
        <v>0</v>
      </c>
      <c r="BU73">
        <v>0</v>
      </c>
      <c r="BV73">
        <v>0</v>
      </c>
      <c r="BW73">
        <v>0</v>
      </c>
      <c r="BX73">
        <v>0</v>
      </c>
      <c r="BY73">
        <v>0</v>
      </c>
      <c r="BZ73">
        <v>1</v>
      </c>
      <c r="CA73">
        <v>1</v>
      </c>
      <c r="CB73">
        <v>0</v>
      </c>
      <c r="CC73">
        <v>1</v>
      </c>
      <c r="CD73">
        <v>0</v>
      </c>
      <c r="CE73">
        <v>0</v>
      </c>
      <c r="CF73">
        <v>7</v>
      </c>
      <c r="CG73">
        <v>1</v>
      </c>
      <c r="CH73">
        <v>0</v>
      </c>
      <c r="CI73">
        <v>0</v>
      </c>
      <c r="CJ73">
        <v>0</v>
      </c>
      <c r="CK73">
        <v>0</v>
      </c>
      <c r="CL73">
        <v>0</v>
      </c>
      <c r="CM73">
        <v>1</v>
      </c>
      <c r="CN73">
        <v>0</v>
      </c>
      <c r="CO73">
        <v>1</v>
      </c>
      <c r="CP73">
        <v>0</v>
      </c>
      <c r="CQ73">
        <v>0</v>
      </c>
      <c r="CR73">
        <v>0</v>
      </c>
      <c r="CS73">
        <v>1</v>
      </c>
      <c r="CT73">
        <v>1</v>
      </c>
      <c r="CU73">
        <v>0</v>
      </c>
      <c r="CV73">
        <v>1</v>
      </c>
      <c r="CW73">
        <v>0</v>
      </c>
      <c r="CX73">
        <v>0</v>
      </c>
      <c r="CY73">
        <v>0</v>
      </c>
      <c r="CZ73">
        <v>0</v>
      </c>
      <c r="DA73">
        <v>0</v>
      </c>
      <c r="DB73">
        <v>0</v>
      </c>
      <c r="DC73" t="s">
        <v>607</v>
      </c>
    </row>
    <row r="74" spans="1:107" x14ac:dyDescent="0.35">
      <c r="A74" t="s">
        <v>431</v>
      </c>
      <c r="B74" s="1">
        <v>45095</v>
      </c>
      <c r="C74" s="1">
        <v>45169</v>
      </c>
      <c r="D74">
        <v>1</v>
      </c>
      <c r="E74">
        <v>0</v>
      </c>
      <c r="F74">
        <v>1</v>
      </c>
      <c r="G74">
        <v>1</v>
      </c>
      <c r="H74">
        <v>1</v>
      </c>
      <c r="I74">
        <v>1</v>
      </c>
      <c r="J74">
        <v>1</v>
      </c>
      <c r="K74">
        <v>2</v>
      </c>
      <c r="L74">
        <v>0</v>
      </c>
      <c r="M74">
        <v>0</v>
      </c>
      <c r="N74">
        <v>1</v>
      </c>
      <c r="O74">
        <v>0</v>
      </c>
      <c r="P74">
        <v>0</v>
      </c>
      <c r="Q74">
        <v>0</v>
      </c>
      <c r="R74">
        <v>0</v>
      </c>
      <c r="S74">
        <v>1</v>
      </c>
      <c r="T74">
        <v>1</v>
      </c>
      <c r="U74">
        <v>0</v>
      </c>
      <c r="V74">
        <v>0</v>
      </c>
      <c r="W74">
        <v>1</v>
      </c>
      <c r="X74">
        <v>2</v>
      </c>
      <c r="Y74">
        <v>0</v>
      </c>
      <c r="Z74" t="s">
        <v>607</v>
      </c>
      <c r="AA74">
        <v>2</v>
      </c>
      <c r="AB74">
        <v>1</v>
      </c>
      <c r="AC74">
        <v>0</v>
      </c>
      <c r="AD74">
        <v>0</v>
      </c>
      <c r="AE74">
        <v>2</v>
      </c>
      <c r="AF74">
        <v>0</v>
      </c>
      <c r="AG74">
        <v>1</v>
      </c>
      <c r="AH74">
        <v>1</v>
      </c>
      <c r="AI74">
        <v>0</v>
      </c>
      <c r="AJ74">
        <v>0</v>
      </c>
      <c r="AK74">
        <v>0</v>
      </c>
      <c r="AL74">
        <v>0</v>
      </c>
      <c r="AM74">
        <v>1</v>
      </c>
      <c r="AN74">
        <v>1</v>
      </c>
      <c r="AO74" t="s">
        <v>607</v>
      </c>
      <c r="AP74" t="s">
        <v>607</v>
      </c>
      <c r="AQ74" t="s">
        <v>607</v>
      </c>
      <c r="AR74" t="s">
        <v>607</v>
      </c>
      <c r="AS74" t="s">
        <v>607</v>
      </c>
      <c r="AT74">
        <v>0</v>
      </c>
      <c r="AU74">
        <v>0</v>
      </c>
      <c r="AV74">
        <v>1</v>
      </c>
      <c r="AW74">
        <v>0</v>
      </c>
      <c r="AX74">
        <v>0</v>
      </c>
      <c r="AY74">
        <v>0</v>
      </c>
      <c r="AZ74">
        <v>1</v>
      </c>
      <c r="BA74">
        <v>0</v>
      </c>
      <c r="BB74">
        <v>0</v>
      </c>
      <c r="BC74">
        <v>0</v>
      </c>
      <c r="BD74">
        <v>1</v>
      </c>
      <c r="BE74">
        <v>0</v>
      </c>
      <c r="BF74">
        <v>4</v>
      </c>
      <c r="BG74">
        <v>1</v>
      </c>
      <c r="BH74">
        <v>0</v>
      </c>
      <c r="BI74">
        <v>1</v>
      </c>
      <c r="BJ74">
        <v>1</v>
      </c>
      <c r="BK74">
        <v>1</v>
      </c>
      <c r="BL74">
        <v>0</v>
      </c>
      <c r="BM74">
        <v>0</v>
      </c>
      <c r="BN74">
        <v>0</v>
      </c>
      <c r="BO74">
        <v>0</v>
      </c>
      <c r="BP74">
        <v>0</v>
      </c>
      <c r="BQ74">
        <v>1</v>
      </c>
      <c r="BR74">
        <v>0</v>
      </c>
      <c r="BS74">
        <v>0</v>
      </c>
      <c r="BT74">
        <v>0</v>
      </c>
      <c r="BU74">
        <v>0</v>
      </c>
      <c r="BV74">
        <v>0</v>
      </c>
      <c r="BW74">
        <v>0</v>
      </c>
      <c r="BX74">
        <v>0</v>
      </c>
      <c r="BY74">
        <v>0</v>
      </c>
      <c r="BZ74">
        <v>1</v>
      </c>
      <c r="CA74">
        <v>1</v>
      </c>
      <c r="CB74">
        <v>0</v>
      </c>
      <c r="CC74">
        <v>1</v>
      </c>
      <c r="CD74">
        <v>0</v>
      </c>
      <c r="CE74">
        <v>0</v>
      </c>
      <c r="CF74">
        <v>7</v>
      </c>
      <c r="CG74">
        <v>1</v>
      </c>
      <c r="CH74">
        <v>0</v>
      </c>
      <c r="CI74">
        <v>0</v>
      </c>
      <c r="CJ74">
        <v>0</v>
      </c>
      <c r="CK74">
        <v>0</v>
      </c>
      <c r="CL74">
        <v>0</v>
      </c>
      <c r="CM74">
        <v>1</v>
      </c>
      <c r="CN74">
        <v>0</v>
      </c>
      <c r="CO74">
        <v>1</v>
      </c>
      <c r="CP74">
        <v>0</v>
      </c>
      <c r="CQ74">
        <v>0</v>
      </c>
      <c r="CR74">
        <v>0</v>
      </c>
      <c r="CS74">
        <v>1</v>
      </c>
      <c r="CT74">
        <v>1</v>
      </c>
      <c r="CU74">
        <v>0</v>
      </c>
      <c r="CV74">
        <v>1</v>
      </c>
      <c r="CW74">
        <v>0</v>
      </c>
      <c r="CX74">
        <v>0</v>
      </c>
      <c r="CY74">
        <v>0</v>
      </c>
      <c r="CZ74">
        <v>0</v>
      </c>
      <c r="DA74">
        <v>0</v>
      </c>
      <c r="DB74">
        <v>0</v>
      </c>
      <c r="DC74" t="s">
        <v>607</v>
      </c>
    </row>
    <row r="75" spans="1:107" x14ac:dyDescent="0.35">
      <c r="A75" t="s">
        <v>431</v>
      </c>
      <c r="B75" s="1">
        <v>45170</v>
      </c>
      <c r="C75" s="1">
        <v>45261</v>
      </c>
      <c r="D75">
        <v>1</v>
      </c>
      <c r="E75">
        <v>0</v>
      </c>
      <c r="F75">
        <v>1</v>
      </c>
      <c r="G75">
        <v>1</v>
      </c>
      <c r="H75">
        <v>1</v>
      </c>
      <c r="I75">
        <v>1</v>
      </c>
      <c r="J75">
        <v>1</v>
      </c>
      <c r="K75">
        <v>2</v>
      </c>
      <c r="L75">
        <v>0</v>
      </c>
      <c r="M75">
        <v>0</v>
      </c>
      <c r="N75">
        <v>1</v>
      </c>
      <c r="O75">
        <v>0</v>
      </c>
      <c r="P75">
        <v>0</v>
      </c>
      <c r="Q75">
        <v>0</v>
      </c>
      <c r="R75">
        <v>0</v>
      </c>
      <c r="S75">
        <v>1</v>
      </c>
      <c r="T75">
        <v>1</v>
      </c>
      <c r="U75">
        <v>0</v>
      </c>
      <c r="V75">
        <v>0</v>
      </c>
      <c r="W75">
        <v>1</v>
      </c>
      <c r="X75">
        <v>2</v>
      </c>
      <c r="Y75">
        <v>0</v>
      </c>
      <c r="Z75" t="s">
        <v>607</v>
      </c>
      <c r="AA75">
        <v>2</v>
      </c>
      <c r="AB75">
        <v>1</v>
      </c>
      <c r="AC75">
        <v>0</v>
      </c>
      <c r="AD75">
        <v>0</v>
      </c>
      <c r="AE75">
        <v>2</v>
      </c>
      <c r="AF75">
        <v>0</v>
      </c>
      <c r="AG75">
        <v>1</v>
      </c>
      <c r="AH75">
        <v>1</v>
      </c>
      <c r="AI75">
        <v>0</v>
      </c>
      <c r="AJ75">
        <v>0</v>
      </c>
      <c r="AK75">
        <v>0</v>
      </c>
      <c r="AL75">
        <v>0</v>
      </c>
      <c r="AM75">
        <v>1</v>
      </c>
      <c r="AN75">
        <v>1</v>
      </c>
      <c r="AO75" t="s">
        <v>607</v>
      </c>
      <c r="AP75" t="s">
        <v>607</v>
      </c>
      <c r="AQ75" t="s">
        <v>607</v>
      </c>
      <c r="AR75" t="s">
        <v>607</v>
      </c>
      <c r="AS75" t="s">
        <v>607</v>
      </c>
      <c r="AT75">
        <v>0</v>
      </c>
      <c r="AU75">
        <v>0</v>
      </c>
      <c r="AV75">
        <v>1</v>
      </c>
      <c r="AW75">
        <v>0</v>
      </c>
      <c r="AX75">
        <v>0</v>
      </c>
      <c r="AY75">
        <v>0</v>
      </c>
      <c r="AZ75">
        <v>1</v>
      </c>
      <c r="BA75">
        <v>0</v>
      </c>
      <c r="BB75">
        <v>0</v>
      </c>
      <c r="BC75">
        <v>0</v>
      </c>
      <c r="BD75">
        <v>1</v>
      </c>
      <c r="BE75">
        <v>0</v>
      </c>
      <c r="BF75">
        <v>4</v>
      </c>
      <c r="BG75">
        <v>1</v>
      </c>
      <c r="BH75">
        <v>0</v>
      </c>
      <c r="BI75">
        <v>1</v>
      </c>
      <c r="BJ75">
        <v>1</v>
      </c>
      <c r="BK75">
        <v>1</v>
      </c>
      <c r="BL75">
        <v>0</v>
      </c>
      <c r="BM75">
        <v>0</v>
      </c>
      <c r="BN75">
        <v>0</v>
      </c>
      <c r="BO75">
        <v>0</v>
      </c>
      <c r="BP75">
        <v>0</v>
      </c>
      <c r="BQ75">
        <v>1</v>
      </c>
      <c r="BR75">
        <v>0</v>
      </c>
      <c r="BS75">
        <v>0</v>
      </c>
      <c r="BT75">
        <v>0</v>
      </c>
      <c r="BU75">
        <v>0</v>
      </c>
      <c r="BV75">
        <v>0</v>
      </c>
      <c r="BW75">
        <v>0</v>
      </c>
      <c r="BX75">
        <v>0</v>
      </c>
      <c r="BY75">
        <v>0</v>
      </c>
      <c r="BZ75">
        <v>1</v>
      </c>
      <c r="CA75">
        <v>1</v>
      </c>
      <c r="CB75">
        <v>0</v>
      </c>
      <c r="CC75">
        <v>1</v>
      </c>
      <c r="CD75">
        <v>0</v>
      </c>
      <c r="CE75">
        <v>0</v>
      </c>
      <c r="CF75">
        <v>7</v>
      </c>
      <c r="CG75">
        <v>1</v>
      </c>
      <c r="CH75">
        <v>0</v>
      </c>
      <c r="CI75">
        <v>0</v>
      </c>
      <c r="CJ75">
        <v>0</v>
      </c>
      <c r="CK75">
        <v>0</v>
      </c>
      <c r="CL75">
        <v>0</v>
      </c>
      <c r="CM75">
        <v>1</v>
      </c>
      <c r="CN75">
        <v>0</v>
      </c>
      <c r="CO75">
        <v>1</v>
      </c>
      <c r="CP75">
        <v>0</v>
      </c>
      <c r="CQ75">
        <v>0</v>
      </c>
      <c r="CR75">
        <v>0</v>
      </c>
      <c r="CS75">
        <v>1</v>
      </c>
      <c r="CT75">
        <v>1</v>
      </c>
      <c r="CU75">
        <v>0</v>
      </c>
      <c r="CV75">
        <v>1</v>
      </c>
      <c r="CW75">
        <v>0</v>
      </c>
      <c r="CX75">
        <v>0</v>
      </c>
      <c r="CY75">
        <v>0</v>
      </c>
      <c r="CZ75">
        <v>0</v>
      </c>
      <c r="DA75">
        <v>0</v>
      </c>
      <c r="DB75">
        <v>0</v>
      </c>
      <c r="DC75" t="s">
        <v>607</v>
      </c>
    </row>
    <row r="76" spans="1:107" x14ac:dyDescent="0.35">
      <c r="A76" t="s">
        <v>457</v>
      </c>
      <c r="B76" s="1">
        <v>44774</v>
      </c>
      <c r="C76" s="1">
        <v>45261</v>
      </c>
      <c r="D76">
        <v>1</v>
      </c>
      <c r="E76">
        <v>0</v>
      </c>
      <c r="F76">
        <v>1</v>
      </c>
      <c r="G76">
        <v>1</v>
      </c>
      <c r="H76">
        <v>1</v>
      </c>
      <c r="I76">
        <v>1</v>
      </c>
      <c r="J76">
        <v>1</v>
      </c>
      <c r="K76">
        <v>1</v>
      </c>
      <c r="L76">
        <v>1</v>
      </c>
      <c r="M76">
        <v>1</v>
      </c>
      <c r="N76">
        <v>1</v>
      </c>
      <c r="O76">
        <v>1</v>
      </c>
      <c r="P76">
        <v>1</v>
      </c>
      <c r="Q76">
        <v>1</v>
      </c>
      <c r="R76">
        <v>1</v>
      </c>
      <c r="S76">
        <v>1</v>
      </c>
      <c r="T76">
        <v>0</v>
      </c>
      <c r="U76">
        <v>0</v>
      </c>
      <c r="V76">
        <v>0</v>
      </c>
      <c r="W76">
        <v>1</v>
      </c>
      <c r="X76">
        <v>5</v>
      </c>
      <c r="Y76">
        <v>1</v>
      </c>
      <c r="Z76">
        <v>0</v>
      </c>
      <c r="AA76">
        <v>0</v>
      </c>
      <c r="AB76">
        <v>1</v>
      </c>
      <c r="AC76">
        <v>1</v>
      </c>
      <c r="AD76">
        <v>0</v>
      </c>
      <c r="AE76">
        <v>0</v>
      </c>
      <c r="AF76">
        <v>1</v>
      </c>
      <c r="AG76">
        <v>0</v>
      </c>
      <c r="AH76">
        <v>0</v>
      </c>
      <c r="AI76">
        <v>0</v>
      </c>
      <c r="AJ76">
        <v>0</v>
      </c>
      <c r="AK76">
        <v>0</v>
      </c>
      <c r="AL76">
        <v>0</v>
      </c>
      <c r="AM76">
        <v>1</v>
      </c>
      <c r="AN76">
        <v>1</v>
      </c>
      <c r="AO76" t="s">
        <v>607</v>
      </c>
      <c r="AP76" t="s">
        <v>607</v>
      </c>
      <c r="AQ76" t="s">
        <v>607</v>
      </c>
      <c r="AR76" t="s">
        <v>607</v>
      </c>
      <c r="AS76" t="s">
        <v>607</v>
      </c>
      <c r="AT76">
        <v>1</v>
      </c>
      <c r="AU76">
        <v>1</v>
      </c>
      <c r="AV76">
        <v>1</v>
      </c>
      <c r="AW76">
        <v>1</v>
      </c>
      <c r="AX76">
        <v>1</v>
      </c>
      <c r="AY76">
        <v>1</v>
      </c>
      <c r="AZ76">
        <v>1</v>
      </c>
      <c r="BA76">
        <v>0</v>
      </c>
      <c r="BB76">
        <v>1</v>
      </c>
      <c r="BC76">
        <v>0</v>
      </c>
      <c r="BD76">
        <v>1</v>
      </c>
      <c r="BE76">
        <v>0</v>
      </c>
      <c r="BF76">
        <v>3</v>
      </c>
      <c r="BG76">
        <v>1</v>
      </c>
      <c r="BH76">
        <v>1</v>
      </c>
      <c r="BI76">
        <v>1</v>
      </c>
      <c r="BJ76">
        <v>1</v>
      </c>
      <c r="BK76">
        <v>0</v>
      </c>
      <c r="BL76">
        <v>0</v>
      </c>
      <c r="BM76">
        <v>1</v>
      </c>
      <c r="BN76">
        <v>0</v>
      </c>
      <c r="BO76">
        <v>0</v>
      </c>
      <c r="BP76">
        <v>1</v>
      </c>
      <c r="BQ76">
        <v>1</v>
      </c>
      <c r="BR76">
        <v>1</v>
      </c>
      <c r="BS76">
        <v>1</v>
      </c>
      <c r="BT76">
        <v>1</v>
      </c>
      <c r="BU76">
        <v>1</v>
      </c>
      <c r="BV76">
        <v>0</v>
      </c>
      <c r="BW76">
        <v>1</v>
      </c>
      <c r="BX76">
        <v>1</v>
      </c>
      <c r="BY76">
        <v>1</v>
      </c>
      <c r="BZ76">
        <v>1</v>
      </c>
      <c r="CA76">
        <v>1</v>
      </c>
      <c r="CB76">
        <v>0</v>
      </c>
      <c r="CC76">
        <v>0</v>
      </c>
      <c r="CD76">
        <v>0</v>
      </c>
      <c r="CE76">
        <v>0</v>
      </c>
      <c r="CF76">
        <v>5</v>
      </c>
      <c r="CG76">
        <v>1</v>
      </c>
      <c r="CH76">
        <v>1</v>
      </c>
      <c r="CI76">
        <v>1</v>
      </c>
      <c r="CJ76">
        <v>1</v>
      </c>
      <c r="CK76">
        <v>1</v>
      </c>
      <c r="CL76">
        <v>0</v>
      </c>
      <c r="CM76">
        <v>1</v>
      </c>
      <c r="CN76">
        <v>1</v>
      </c>
      <c r="CO76">
        <v>1</v>
      </c>
      <c r="CP76">
        <v>1</v>
      </c>
      <c r="CQ76">
        <v>1</v>
      </c>
      <c r="CR76">
        <v>1</v>
      </c>
      <c r="CS76">
        <v>0</v>
      </c>
      <c r="CT76">
        <v>1</v>
      </c>
      <c r="CU76">
        <v>0</v>
      </c>
      <c r="CV76">
        <v>1</v>
      </c>
      <c r="CW76">
        <v>1</v>
      </c>
      <c r="CX76">
        <v>1</v>
      </c>
      <c r="CY76">
        <v>1</v>
      </c>
      <c r="CZ76">
        <v>0</v>
      </c>
      <c r="DA76">
        <v>0</v>
      </c>
      <c r="DB76">
        <v>1</v>
      </c>
      <c r="DC76">
        <v>0</v>
      </c>
    </row>
    <row r="77" spans="1:107" x14ac:dyDescent="0.35">
      <c r="A77" t="s">
        <v>466</v>
      </c>
      <c r="B77" s="1">
        <v>44774</v>
      </c>
      <c r="C77" s="1">
        <v>45048</v>
      </c>
      <c r="D77">
        <v>1</v>
      </c>
      <c r="E77">
        <v>0</v>
      </c>
      <c r="F77">
        <v>1</v>
      </c>
      <c r="G77">
        <v>1</v>
      </c>
      <c r="H77">
        <v>1</v>
      </c>
      <c r="I77">
        <v>0</v>
      </c>
      <c r="J77">
        <v>1</v>
      </c>
      <c r="K77">
        <v>2</v>
      </c>
      <c r="L77">
        <v>0</v>
      </c>
      <c r="M77">
        <v>0</v>
      </c>
      <c r="N77">
        <v>0</v>
      </c>
      <c r="O77">
        <v>0</v>
      </c>
      <c r="P77">
        <v>0</v>
      </c>
      <c r="Q77">
        <v>0</v>
      </c>
      <c r="R77">
        <v>0</v>
      </c>
      <c r="S77">
        <v>0</v>
      </c>
      <c r="T77">
        <v>1</v>
      </c>
      <c r="U77">
        <v>0</v>
      </c>
      <c r="V77">
        <v>0</v>
      </c>
      <c r="W77">
        <v>0</v>
      </c>
      <c r="X77" t="s">
        <v>607</v>
      </c>
      <c r="Y77">
        <v>0</v>
      </c>
      <c r="Z77" t="s">
        <v>607</v>
      </c>
      <c r="AA77">
        <v>2</v>
      </c>
      <c r="AB77">
        <v>0</v>
      </c>
      <c r="AC77">
        <v>0</v>
      </c>
      <c r="AD77">
        <v>1</v>
      </c>
      <c r="AE77">
        <v>2</v>
      </c>
      <c r="AF77">
        <v>0</v>
      </c>
      <c r="AG77">
        <v>0</v>
      </c>
      <c r="AH77">
        <v>0</v>
      </c>
      <c r="AI77">
        <v>0</v>
      </c>
      <c r="AJ77">
        <v>0</v>
      </c>
      <c r="AK77">
        <v>0</v>
      </c>
      <c r="AL77">
        <v>1</v>
      </c>
      <c r="AM77">
        <v>0</v>
      </c>
      <c r="AN77" t="s">
        <v>607</v>
      </c>
      <c r="AO77" t="s">
        <v>607</v>
      </c>
      <c r="AP77" t="s">
        <v>607</v>
      </c>
      <c r="AQ77" t="s">
        <v>607</v>
      </c>
      <c r="AR77" t="s">
        <v>607</v>
      </c>
      <c r="AS77" t="s">
        <v>607</v>
      </c>
      <c r="AT77" t="s">
        <v>607</v>
      </c>
      <c r="AU77" t="s">
        <v>607</v>
      </c>
      <c r="AV77" t="s">
        <v>607</v>
      </c>
      <c r="AW77" t="s">
        <v>607</v>
      </c>
      <c r="AX77" t="s">
        <v>607</v>
      </c>
      <c r="AY77" t="s">
        <v>607</v>
      </c>
      <c r="AZ77" t="s">
        <v>607</v>
      </c>
      <c r="BA77" t="s">
        <v>607</v>
      </c>
      <c r="BB77" t="s">
        <v>607</v>
      </c>
      <c r="BC77" t="s">
        <v>607</v>
      </c>
      <c r="BD77" t="s">
        <v>607</v>
      </c>
      <c r="BE77" t="s">
        <v>607</v>
      </c>
      <c r="BF77" t="s">
        <v>607</v>
      </c>
      <c r="BG77" t="s">
        <v>607</v>
      </c>
      <c r="BH77" t="s">
        <v>607</v>
      </c>
      <c r="BI77" t="s">
        <v>607</v>
      </c>
      <c r="BJ77" t="s">
        <v>607</v>
      </c>
      <c r="BK77" t="s">
        <v>607</v>
      </c>
      <c r="BL77" t="s">
        <v>607</v>
      </c>
      <c r="BM77" t="s">
        <v>607</v>
      </c>
      <c r="BN77" t="s">
        <v>607</v>
      </c>
      <c r="BO77" t="s">
        <v>607</v>
      </c>
      <c r="BP77" t="s">
        <v>607</v>
      </c>
      <c r="BQ77" t="s">
        <v>607</v>
      </c>
      <c r="BR77" t="s">
        <v>607</v>
      </c>
      <c r="BS77" t="s">
        <v>607</v>
      </c>
      <c r="BT77" t="s">
        <v>607</v>
      </c>
      <c r="BU77" t="s">
        <v>607</v>
      </c>
      <c r="BV77" t="s">
        <v>607</v>
      </c>
      <c r="BW77" t="s">
        <v>607</v>
      </c>
      <c r="BX77" t="s">
        <v>607</v>
      </c>
      <c r="BY77" t="s">
        <v>607</v>
      </c>
      <c r="BZ77" t="s">
        <v>607</v>
      </c>
      <c r="CA77" t="s">
        <v>607</v>
      </c>
      <c r="CB77" t="s">
        <v>607</v>
      </c>
      <c r="CC77" t="s">
        <v>607</v>
      </c>
      <c r="CD77" t="s">
        <v>607</v>
      </c>
      <c r="CE77" t="s">
        <v>607</v>
      </c>
      <c r="CF77" t="s">
        <v>607</v>
      </c>
      <c r="CG77" t="s">
        <v>607</v>
      </c>
      <c r="CH77" t="s">
        <v>607</v>
      </c>
      <c r="CI77" t="s">
        <v>607</v>
      </c>
      <c r="CJ77" t="s">
        <v>607</v>
      </c>
      <c r="CK77" t="s">
        <v>607</v>
      </c>
      <c r="CL77" t="s">
        <v>607</v>
      </c>
      <c r="CM77" t="s">
        <v>607</v>
      </c>
      <c r="CN77" t="s">
        <v>607</v>
      </c>
      <c r="CO77" t="s">
        <v>607</v>
      </c>
      <c r="CP77">
        <v>0</v>
      </c>
      <c r="CQ77">
        <v>0</v>
      </c>
      <c r="CR77">
        <v>0</v>
      </c>
      <c r="CS77">
        <v>1</v>
      </c>
      <c r="CT77">
        <v>0</v>
      </c>
      <c r="CU77" t="s">
        <v>607</v>
      </c>
      <c r="CV77" t="s">
        <v>607</v>
      </c>
      <c r="CW77" t="s">
        <v>607</v>
      </c>
      <c r="CX77" t="s">
        <v>607</v>
      </c>
      <c r="CY77" t="s">
        <v>607</v>
      </c>
      <c r="CZ77" t="s">
        <v>607</v>
      </c>
      <c r="DA77" t="s">
        <v>607</v>
      </c>
      <c r="DB77">
        <v>0</v>
      </c>
      <c r="DC77" t="s">
        <v>607</v>
      </c>
    </row>
    <row r="78" spans="1:107" x14ac:dyDescent="0.35">
      <c r="A78" t="s">
        <v>466</v>
      </c>
      <c r="B78" s="1">
        <v>45049</v>
      </c>
      <c r="C78" s="1">
        <v>45261</v>
      </c>
      <c r="D78">
        <v>1</v>
      </c>
      <c r="E78">
        <v>0</v>
      </c>
      <c r="F78">
        <v>1</v>
      </c>
      <c r="G78">
        <v>1</v>
      </c>
      <c r="H78">
        <v>1</v>
      </c>
      <c r="I78">
        <v>0</v>
      </c>
      <c r="J78">
        <v>1</v>
      </c>
      <c r="K78">
        <v>2</v>
      </c>
      <c r="L78">
        <v>0</v>
      </c>
      <c r="M78">
        <v>0</v>
      </c>
      <c r="N78">
        <v>0</v>
      </c>
      <c r="O78">
        <v>0</v>
      </c>
      <c r="P78">
        <v>0</v>
      </c>
      <c r="Q78">
        <v>0</v>
      </c>
      <c r="R78">
        <v>0</v>
      </c>
      <c r="S78">
        <v>0</v>
      </c>
      <c r="T78">
        <v>1</v>
      </c>
      <c r="U78">
        <v>0</v>
      </c>
      <c r="V78">
        <v>0</v>
      </c>
      <c r="W78">
        <v>0</v>
      </c>
      <c r="X78" t="s">
        <v>607</v>
      </c>
      <c r="Y78">
        <v>0</v>
      </c>
      <c r="Z78" t="s">
        <v>607</v>
      </c>
      <c r="AA78">
        <v>0</v>
      </c>
      <c r="AB78">
        <v>0</v>
      </c>
      <c r="AC78">
        <v>0</v>
      </c>
      <c r="AD78">
        <v>1</v>
      </c>
      <c r="AE78">
        <v>0</v>
      </c>
      <c r="AF78">
        <v>0</v>
      </c>
      <c r="AG78">
        <v>0</v>
      </c>
      <c r="AH78">
        <v>0</v>
      </c>
      <c r="AI78">
        <v>0</v>
      </c>
      <c r="AJ78">
        <v>0</v>
      </c>
      <c r="AK78">
        <v>0</v>
      </c>
      <c r="AL78">
        <v>1</v>
      </c>
      <c r="AM78">
        <v>0</v>
      </c>
      <c r="AN78" t="s">
        <v>607</v>
      </c>
      <c r="AO78" t="s">
        <v>607</v>
      </c>
      <c r="AP78" t="s">
        <v>607</v>
      </c>
      <c r="AQ78" t="s">
        <v>607</v>
      </c>
      <c r="AR78" t="s">
        <v>607</v>
      </c>
      <c r="AS78" t="s">
        <v>607</v>
      </c>
      <c r="AT78" t="s">
        <v>607</v>
      </c>
      <c r="AU78" t="s">
        <v>607</v>
      </c>
      <c r="AV78" t="s">
        <v>607</v>
      </c>
      <c r="AW78" t="s">
        <v>607</v>
      </c>
      <c r="AX78" t="s">
        <v>607</v>
      </c>
      <c r="AY78" t="s">
        <v>607</v>
      </c>
      <c r="AZ78" t="s">
        <v>607</v>
      </c>
      <c r="BA78" t="s">
        <v>607</v>
      </c>
      <c r="BB78" t="s">
        <v>607</v>
      </c>
      <c r="BC78" t="s">
        <v>607</v>
      </c>
      <c r="BD78" t="s">
        <v>607</v>
      </c>
      <c r="BE78" t="s">
        <v>607</v>
      </c>
      <c r="BF78" t="s">
        <v>607</v>
      </c>
      <c r="BG78" t="s">
        <v>607</v>
      </c>
      <c r="BH78" t="s">
        <v>607</v>
      </c>
      <c r="BI78" t="s">
        <v>607</v>
      </c>
      <c r="BJ78" t="s">
        <v>607</v>
      </c>
      <c r="BK78" t="s">
        <v>607</v>
      </c>
      <c r="BL78" t="s">
        <v>607</v>
      </c>
      <c r="BM78" t="s">
        <v>607</v>
      </c>
      <c r="BN78" t="s">
        <v>607</v>
      </c>
      <c r="BO78" t="s">
        <v>607</v>
      </c>
      <c r="BP78" t="s">
        <v>607</v>
      </c>
      <c r="BQ78" t="s">
        <v>607</v>
      </c>
      <c r="BR78" t="s">
        <v>607</v>
      </c>
      <c r="BS78" t="s">
        <v>607</v>
      </c>
      <c r="BT78" t="s">
        <v>607</v>
      </c>
      <c r="BU78" t="s">
        <v>607</v>
      </c>
      <c r="BV78" t="s">
        <v>607</v>
      </c>
      <c r="BW78" t="s">
        <v>607</v>
      </c>
      <c r="BX78" t="s">
        <v>607</v>
      </c>
      <c r="BY78" t="s">
        <v>607</v>
      </c>
      <c r="BZ78" t="s">
        <v>607</v>
      </c>
      <c r="CA78" t="s">
        <v>607</v>
      </c>
      <c r="CB78" t="s">
        <v>607</v>
      </c>
      <c r="CC78" t="s">
        <v>607</v>
      </c>
      <c r="CD78" t="s">
        <v>607</v>
      </c>
      <c r="CE78" t="s">
        <v>607</v>
      </c>
      <c r="CF78" t="s">
        <v>607</v>
      </c>
      <c r="CG78" t="s">
        <v>607</v>
      </c>
      <c r="CH78" t="s">
        <v>607</v>
      </c>
      <c r="CI78" t="s">
        <v>607</v>
      </c>
      <c r="CJ78" t="s">
        <v>607</v>
      </c>
      <c r="CK78" t="s">
        <v>607</v>
      </c>
      <c r="CL78" t="s">
        <v>607</v>
      </c>
      <c r="CM78" t="s">
        <v>607</v>
      </c>
      <c r="CN78" t="s">
        <v>607</v>
      </c>
      <c r="CO78" t="s">
        <v>607</v>
      </c>
      <c r="CP78">
        <v>0</v>
      </c>
      <c r="CQ78">
        <v>0</v>
      </c>
      <c r="CR78">
        <v>0</v>
      </c>
      <c r="CS78">
        <v>1</v>
      </c>
      <c r="CT78">
        <v>1</v>
      </c>
      <c r="CU78">
        <v>0</v>
      </c>
      <c r="CV78">
        <v>1</v>
      </c>
      <c r="CW78">
        <v>1</v>
      </c>
      <c r="CX78">
        <v>1</v>
      </c>
      <c r="CY78">
        <v>1</v>
      </c>
      <c r="CZ78">
        <v>0</v>
      </c>
      <c r="DA78">
        <v>0</v>
      </c>
      <c r="DB78">
        <v>0</v>
      </c>
      <c r="DC78" t="s">
        <v>607</v>
      </c>
    </row>
    <row r="79" spans="1:107" x14ac:dyDescent="0.35">
      <c r="A79" t="s">
        <v>472</v>
      </c>
      <c r="B79" s="1">
        <v>44774</v>
      </c>
      <c r="C79" s="1">
        <v>45070</v>
      </c>
      <c r="D79">
        <v>1</v>
      </c>
      <c r="E79">
        <v>0</v>
      </c>
      <c r="F79">
        <v>1</v>
      </c>
      <c r="G79">
        <v>1</v>
      </c>
      <c r="H79">
        <v>0</v>
      </c>
      <c r="I79">
        <v>0</v>
      </c>
      <c r="J79">
        <v>0</v>
      </c>
      <c r="K79">
        <v>2</v>
      </c>
      <c r="L79">
        <v>1</v>
      </c>
      <c r="M79">
        <v>0</v>
      </c>
      <c r="N79">
        <v>1</v>
      </c>
      <c r="O79">
        <v>1</v>
      </c>
      <c r="P79">
        <v>1</v>
      </c>
      <c r="Q79">
        <v>0</v>
      </c>
      <c r="R79">
        <v>0</v>
      </c>
      <c r="S79">
        <v>1</v>
      </c>
      <c r="T79">
        <v>0</v>
      </c>
      <c r="U79">
        <v>1</v>
      </c>
      <c r="V79">
        <v>0</v>
      </c>
      <c r="W79">
        <v>0</v>
      </c>
      <c r="X79" t="s">
        <v>607</v>
      </c>
      <c r="Y79">
        <v>0</v>
      </c>
      <c r="Z79" t="s">
        <v>607</v>
      </c>
      <c r="AA79">
        <v>2</v>
      </c>
      <c r="AB79">
        <v>0</v>
      </c>
      <c r="AC79">
        <v>0</v>
      </c>
      <c r="AD79">
        <v>1</v>
      </c>
      <c r="AE79">
        <v>0</v>
      </c>
      <c r="AF79">
        <v>0</v>
      </c>
      <c r="AG79">
        <v>0</v>
      </c>
      <c r="AH79">
        <v>0</v>
      </c>
      <c r="AI79">
        <v>0</v>
      </c>
      <c r="AJ79">
        <v>1</v>
      </c>
      <c r="AK79">
        <v>0</v>
      </c>
      <c r="AL79">
        <v>0</v>
      </c>
      <c r="AM79">
        <v>1</v>
      </c>
      <c r="AN79">
        <v>0</v>
      </c>
      <c r="AO79">
        <v>0</v>
      </c>
      <c r="AP79">
        <v>0</v>
      </c>
      <c r="AQ79">
        <v>1</v>
      </c>
      <c r="AR79">
        <v>0</v>
      </c>
      <c r="AS79">
        <v>0</v>
      </c>
      <c r="AT79">
        <v>0</v>
      </c>
      <c r="AU79">
        <v>0</v>
      </c>
      <c r="AV79">
        <v>0</v>
      </c>
      <c r="AW79">
        <v>0</v>
      </c>
      <c r="AX79">
        <v>0</v>
      </c>
      <c r="AY79">
        <v>0</v>
      </c>
      <c r="AZ79">
        <v>0</v>
      </c>
      <c r="BA79">
        <v>1</v>
      </c>
      <c r="BB79">
        <v>0</v>
      </c>
      <c r="BC79">
        <v>0</v>
      </c>
      <c r="BD79">
        <v>0</v>
      </c>
      <c r="BE79">
        <v>1</v>
      </c>
      <c r="BF79">
        <v>6</v>
      </c>
      <c r="BG79">
        <v>1</v>
      </c>
      <c r="BH79">
        <v>0</v>
      </c>
      <c r="BI79">
        <v>0</v>
      </c>
      <c r="BJ79">
        <v>1</v>
      </c>
      <c r="BK79">
        <v>1</v>
      </c>
      <c r="BL79">
        <v>0</v>
      </c>
      <c r="BM79">
        <v>1</v>
      </c>
      <c r="BN79">
        <v>0</v>
      </c>
      <c r="BO79">
        <v>0</v>
      </c>
      <c r="BP79">
        <v>1</v>
      </c>
      <c r="BQ79">
        <v>1</v>
      </c>
      <c r="BR79">
        <v>0</v>
      </c>
      <c r="BS79">
        <v>0</v>
      </c>
      <c r="BT79">
        <v>0</v>
      </c>
      <c r="BU79">
        <v>0</v>
      </c>
      <c r="BV79">
        <v>0</v>
      </c>
      <c r="BW79">
        <v>1</v>
      </c>
      <c r="BX79">
        <v>0</v>
      </c>
      <c r="BY79">
        <v>0</v>
      </c>
      <c r="BZ79">
        <v>1</v>
      </c>
      <c r="CA79">
        <v>1</v>
      </c>
      <c r="CB79">
        <v>1</v>
      </c>
      <c r="CC79">
        <v>0</v>
      </c>
      <c r="CD79">
        <v>0</v>
      </c>
      <c r="CE79">
        <v>0</v>
      </c>
      <c r="CF79">
        <v>6</v>
      </c>
      <c r="CG79">
        <v>1</v>
      </c>
      <c r="CH79">
        <v>0</v>
      </c>
      <c r="CI79">
        <v>0</v>
      </c>
      <c r="CJ79">
        <v>0</v>
      </c>
      <c r="CK79">
        <v>0</v>
      </c>
      <c r="CL79">
        <v>0</v>
      </c>
      <c r="CM79">
        <v>1</v>
      </c>
      <c r="CN79">
        <v>1</v>
      </c>
      <c r="CO79">
        <v>1</v>
      </c>
      <c r="CP79">
        <v>0</v>
      </c>
      <c r="CQ79">
        <v>1</v>
      </c>
      <c r="CR79">
        <v>0</v>
      </c>
      <c r="CS79">
        <v>0</v>
      </c>
      <c r="CT79">
        <v>0</v>
      </c>
      <c r="CU79" t="s">
        <v>607</v>
      </c>
      <c r="CV79" t="s">
        <v>607</v>
      </c>
      <c r="CW79" t="s">
        <v>607</v>
      </c>
      <c r="CX79" t="s">
        <v>607</v>
      </c>
      <c r="CY79" t="s">
        <v>607</v>
      </c>
      <c r="CZ79" t="s">
        <v>607</v>
      </c>
      <c r="DA79" t="s">
        <v>607</v>
      </c>
      <c r="DB79">
        <v>0</v>
      </c>
      <c r="DC79" t="s">
        <v>607</v>
      </c>
    </row>
    <row r="80" spans="1:107" x14ac:dyDescent="0.35">
      <c r="A80" t="s">
        <v>472</v>
      </c>
      <c r="B80" s="1">
        <v>45071</v>
      </c>
      <c r="C80" s="1">
        <v>45261</v>
      </c>
      <c r="D80">
        <v>1</v>
      </c>
      <c r="E80">
        <v>0</v>
      </c>
      <c r="F80">
        <v>1</v>
      </c>
      <c r="G80">
        <v>1</v>
      </c>
      <c r="H80">
        <v>0</v>
      </c>
      <c r="I80">
        <v>0</v>
      </c>
      <c r="J80">
        <v>0</v>
      </c>
      <c r="K80">
        <v>2</v>
      </c>
      <c r="L80">
        <v>1</v>
      </c>
      <c r="M80">
        <v>0</v>
      </c>
      <c r="N80">
        <v>1</v>
      </c>
      <c r="O80">
        <v>1</v>
      </c>
      <c r="P80">
        <v>1</v>
      </c>
      <c r="Q80">
        <v>0</v>
      </c>
      <c r="R80">
        <v>0</v>
      </c>
      <c r="S80">
        <v>1</v>
      </c>
      <c r="T80">
        <v>0</v>
      </c>
      <c r="U80">
        <v>1</v>
      </c>
      <c r="V80">
        <v>0</v>
      </c>
      <c r="W80">
        <v>0</v>
      </c>
      <c r="X80" t="s">
        <v>607</v>
      </c>
      <c r="Y80">
        <v>0</v>
      </c>
      <c r="Z80" t="s">
        <v>607</v>
      </c>
      <c r="AA80">
        <v>2</v>
      </c>
      <c r="AB80">
        <v>0</v>
      </c>
      <c r="AC80">
        <v>0</v>
      </c>
      <c r="AD80">
        <v>1</v>
      </c>
      <c r="AE80">
        <v>0</v>
      </c>
      <c r="AF80">
        <v>0</v>
      </c>
      <c r="AG80">
        <v>0</v>
      </c>
      <c r="AH80">
        <v>0</v>
      </c>
      <c r="AI80">
        <v>0</v>
      </c>
      <c r="AJ80">
        <v>1</v>
      </c>
      <c r="AK80">
        <v>0</v>
      </c>
      <c r="AL80">
        <v>0</v>
      </c>
      <c r="AM80">
        <v>1</v>
      </c>
      <c r="AN80">
        <v>0</v>
      </c>
      <c r="AO80">
        <v>0</v>
      </c>
      <c r="AP80">
        <v>0</v>
      </c>
      <c r="AQ80">
        <v>1</v>
      </c>
      <c r="AR80">
        <v>0</v>
      </c>
      <c r="AS80">
        <v>0</v>
      </c>
      <c r="AT80">
        <v>0</v>
      </c>
      <c r="AU80">
        <v>0</v>
      </c>
      <c r="AV80">
        <v>0</v>
      </c>
      <c r="AW80">
        <v>0</v>
      </c>
      <c r="AX80">
        <v>0</v>
      </c>
      <c r="AY80">
        <v>0</v>
      </c>
      <c r="AZ80">
        <v>0</v>
      </c>
      <c r="BA80">
        <v>1</v>
      </c>
      <c r="BB80">
        <v>0</v>
      </c>
      <c r="BC80">
        <v>0</v>
      </c>
      <c r="BD80">
        <v>0</v>
      </c>
      <c r="BE80">
        <v>1</v>
      </c>
      <c r="BF80">
        <v>6</v>
      </c>
      <c r="BG80">
        <v>1</v>
      </c>
      <c r="BH80">
        <v>0</v>
      </c>
      <c r="BI80">
        <v>0</v>
      </c>
      <c r="BJ80">
        <v>1</v>
      </c>
      <c r="BK80">
        <v>1</v>
      </c>
      <c r="BL80">
        <v>0</v>
      </c>
      <c r="BM80">
        <v>1</v>
      </c>
      <c r="BN80">
        <v>0</v>
      </c>
      <c r="BO80">
        <v>0</v>
      </c>
      <c r="BP80">
        <v>1</v>
      </c>
      <c r="BQ80">
        <v>1</v>
      </c>
      <c r="BR80">
        <v>0</v>
      </c>
      <c r="BS80">
        <v>0</v>
      </c>
      <c r="BT80">
        <v>0</v>
      </c>
      <c r="BU80">
        <v>0</v>
      </c>
      <c r="BV80">
        <v>0</v>
      </c>
      <c r="BW80">
        <v>1</v>
      </c>
      <c r="BX80">
        <v>0</v>
      </c>
      <c r="BY80">
        <v>0</v>
      </c>
      <c r="BZ80">
        <v>1</v>
      </c>
      <c r="CA80">
        <v>1</v>
      </c>
      <c r="CB80">
        <v>1</v>
      </c>
      <c r="CC80">
        <v>0</v>
      </c>
      <c r="CD80">
        <v>0</v>
      </c>
      <c r="CE80">
        <v>0</v>
      </c>
      <c r="CF80">
        <v>6</v>
      </c>
      <c r="CG80">
        <v>1</v>
      </c>
      <c r="CH80">
        <v>0</v>
      </c>
      <c r="CI80">
        <v>0</v>
      </c>
      <c r="CJ80">
        <v>0</v>
      </c>
      <c r="CK80">
        <v>0</v>
      </c>
      <c r="CL80">
        <v>0</v>
      </c>
      <c r="CM80">
        <v>1</v>
      </c>
      <c r="CN80">
        <v>1</v>
      </c>
      <c r="CO80">
        <v>1</v>
      </c>
      <c r="CP80">
        <v>0</v>
      </c>
      <c r="CQ80">
        <v>1</v>
      </c>
      <c r="CR80">
        <v>0</v>
      </c>
      <c r="CS80">
        <v>0</v>
      </c>
      <c r="CT80">
        <v>0</v>
      </c>
      <c r="CU80" t="s">
        <v>607</v>
      </c>
      <c r="CV80" t="s">
        <v>607</v>
      </c>
      <c r="CW80" t="s">
        <v>607</v>
      </c>
      <c r="CX80" t="s">
        <v>607</v>
      </c>
      <c r="CY80" t="s">
        <v>607</v>
      </c>
      <c r="CZ80" t="s">
        <v>607</v>
      </c>
      <c r="DA80" t="s">
        <v>607</v>
      </c>
      <c r="DB80">
        <v>0</v>
      </c>
      <c r="DC80" t="s">
        <v>607</v>
      </c>
    </row>
    <row r="81" spans="1:107" x14ac:dyDescent="0.35">
      <c r="A81" t="s">
        <v>483</v>
      </c>
      <c r="B81" s="1">
        <v>44774</v>
      </c>
      <c r="C81" s="1">
        <v>45077</v>
      </c>
      <c r="D81">
        <v>1</v>
      </c>
      <c r="E81">
        <v>0</v>
      </c>
      <c r="F81">
        <v>1</v>
      </c>
      <c r="G81">
        <v>1</v>
      </c>
      <c r="H81">
        <v>0</v>
      </c>
      <c r="I81">
        <v>1</v>
      </c>
      <c r="J81">
        <v>1</v>
      </c>
      <c r="K81">
        <v>1</v>
      </c>
      <c r="L81">
        <v>0</v>
      </c>
      <c r="M81">
        <v>0</v>
      </c>
      <c r="N81">
        <v>1</v>
      </c>
      <c r="O81">
        <v>1</v>
      </c>
      <c r="P81">
        <v>0</v>
      </c>
      <c r="Q81">
        <v>0</v>
      </c>
      <c r="R81">
        <v>0</v>
      </c>
      <c r="S81">
        <v>1</v>
      </c>
      <c r="T81">
        <v>0</v>
      </c>
      <c r="U81">
        <v>0</v>
      </c>
      <c r="V81">
        <v>0</v>
      </c>
      <c r="W81">
        <v>0</v>
      </c>
      <c r="X81" t="s">
        <v>607</v>
      </c>
      <c r="Y81">
        <v>0</v>
      </c>
      <c r="Z81" t="s">
        <v>607</v>
      </c>
      <c r="AA81">
        <v>2</v>
      </c>
      <c r="AB81">
        <v>1</v>
      </c>
      <c r="AC81">
        <v>0</v>
      </c>
      <c r="AD81">
        <v>0</v>
      </c>
      <c r="AE81">
        <v>0</v>
      </c>
      <c r="AF81">
        <v>0</v>
      </c>
      <c r="AG81">
        <v>0</v>
      </c>
      <c r="AH81">
        <v>1</v>
      </c>
      <c r="AI81">
        <v>0</v>
      </c>
      <c r="AJ81">
        <v>0</v>
      </c>
      <c r="AK81">
        <v>0</v>
      </c>
      <c r="AL81">
        <v>0</v>
      </c>
      <c r="AM81">
        <v>1</v>
      </c>
      <c r="AN81">
        <v>1</v>
      </c>
      <c r="AO81" t="s">
        <v>607</v>
      </c>
      <c r="AP81" t="s">
        <v>607</v>
      </c>
      <c r="AQ81" t="s">
        <v>607</v>
      </c>
      <c r="AR81" t="s">
        <v>607</v>
      </c>
      <c r="AS81" t="s">
        <v>607</v>
      </c>
      <c r="AT81">
        <v>0</v>
      </c>
      <c r="AU81">
        <v>0</v>
      </c>
      <c r="AV81">
        <v>1</v>
      </c>
      <c r="AW81">
        <v>0</v>
      </c>
      <c r="AX81">
        <v>0</v>
      </c>
      <c r="AY81">
        <v>0</v>
      </c>
      <c r="AZ81">
        <v>1</v>
      </c>
      <c r="BA81">
        <v>0</v>
      </c>
      <c r="BB81">
        <v>0</v>
      </c>
      <c r="BC81">
        <v>0</v>
      </c>
      <c r="BD81">
        <v>1</v>
      </c>
      <c r="BE81">
        <v>0</v>
      </c>
      <c r="BF81">
        <v>2</v>
      </c>
      <c r="BG81">
        <v>0</v>
      </c>
      <c r="BH81">
        <v>0</v>
      </c>
      <c r="BI81">
        <v>0</v>
      </c>
      <c r="BJ81">
        <v>1</v>
      </c>
      <c r="BK81">
        <v>0</v>
      </c>
      <c r="BL81">
        <v>0</v>
      </c>
      <c r="BM81">
        <v>0</v>
      </c>
      <c r="BN81">
        <v>0</v>
      </c>
      <c r="BO81">
        <v>0</v>
      </c>
      <c r="BP81">
        <v>1</v>
      </c>
      <c r="BQ81">
        <v>1</v>
      </c>
      <c r="BR81">
        <v>1</v>
      </c>
      <c r="BS81">
        <v>1</v>
      </c>
      <c r="BT81">
        <v>1</v>
      </c>
      <c r="BU81">
        <v>0</v>
      </c>
      <c r="BV81">
        <v>1</v>
      </c>
      <c r="BW81">
        <v>1</v>
      </c>
      <c r="BX81">
        <v>0</v>
      </c>
      <c r="BY81">
        <v>0</v>
      </c>
      <c r="BZ81">
        <v>0</v>
      </c>
      <c r="CA81">
        <v>0</v>
      </c>
      <c r="CB81">
        <v>0</v>
      </c>
      <c r="CC81">
        <v>0</v>
      </c>
      <c r="CD81">
        <v>0</v>
      </c>
      <c r="CE81">
        <v>0</v>
      </c>
      <c r="CF81">
        <v>3</v>
      </c>
      <c r="CG81">
        <v>0</v>
      </c>
      <c r="CH81">
        <v>0</v>
      </c>
      <c r="CI81">
        <v>0</v>
      </c>
      <c r="CJ81">
        <v>0</v>
      </c>
      <c r="CK81">
        <v>0</v>
      </c>
      <c r="CL81">
        <v>1</v>
      </c>
      <c r="CM81">
        <v>0</v>
      </c>
      <c r="CN81" t="s">
        <v>607</v>
      </c>
      <c r="CO81" t="s">
        <v>607</v>
      </c>
      <c r="CP81">
        <v>0</v>
      </c>
      <c r="CQ81">
        <v>0</v>
      </c>
      <c r="CR81">
        <v>0</v>
      </c>
      <c r="CS81">
        <v>1</v>
      </c>
      <c r="CT81">
        <v>1</v>
      </c>
      <c r="CU81">
        <v>0</v>
      </c>
      <c r="CV81">
        <v>1</v>
      </c>
      <c r="CW81">
        <v>1</v>
      </c>
      <c r="CX81">
        <v>0</v>
      </c>
      <c r="CY81">
        <v>0</v>
      </c>
      <c r="CZ81">
        <v>0</v>
      </c>
      <c r="DA81">
        <v>0</v>
      </c>
      <c r="DB81">
        <v>0</v>
      </c>
      <c r="DC81" t="s">
        <v>607</v>
      </c>
    </row>
    <row r="82" spans="1:107" x14ac:dyDescent="0.35">
      <c r="A82" t="s">
        <v>483</v>
      </c>
      <c r="B82" s="1">
        <v>45078</v>
      </c>
      <c r="C82" s="1">
        <v>45261</v>
      </c>
      <c r="D82">
        <v>1</v>
      </c>
      <c r="E82">
        <v>1</v>
      </c>
      <c r="F82">
        <v>1</v>
      </c>
      <c r="G82">
        <v>1</v>
      </c>
      <c r="H82">
        <v>0</v>
      </c>
      <c r="I82">
        <v>1</v>
      </c>
      <c r="J82">
        <v>1</v>
      </c>
      <c r="K82">
        <v>1</v>
      </c>
      <c r="L82">
        <v>0</v>
      </c>
      <c r="M82">
        <v>0</v>
      </c>
      <c r="N82">
        <v>1</v>
      </c>
      <c r="O82">
        <v>1</v>
      </c>
      <c r="P82">
        <v>0</v>
      </c>
      <c r="Q82">
        <v>0</v>
      </c>
      <c r="R82">
        <v>0</v>
      </c>
      <c r="S82">
        <v>1</v>
      </c>
      <c r="T82">
        <v>0</v>
      </c>
      <c r="U82">
        <v>0</v>
      </c>
      <c r="V82">
        <v>0</v>
      </c>
      <c r="W82">
        <v>0</v>
      </c>
      <c r="X82" t="s">
        <v>607</v>
      </c>
      <c r="Y82">
        <v>0</v>
      </c>
      <c r="Z82" t="s">
        <v>607</v>
      </c>
      <c r="AA82">
        <v>2</v>
      </c>
      <c r="AB82">
        <v>1</v>
      </c>
      <c r="AC82">
        <v>0</v>
      </c>
      <c r="AD82">
        <v>0</v>
      </c>
      <c r="AE82">
        <v>0</v>
      </c>
      <c r="AF82">
        <v>0</v>
      </c>
      <c r="AG82">
        <v>0</v>
      </c>
      <c r="AH82">
        <v>1</v>
      </c>
      <c r="AI82">
        <v>0</v>
      </c>
      <c r="AJ82">
        <v>0</v>
      </c>
      <c r="AK82">
        <v>0</v>
      </c>
      <c r="AL82">
        <v>0</v>
      </c>
      <c r="AM82">
        <v>1</v>
      </c>
      <c r="AN82">
        <v>1</v>
      </c>
      <c r="AO82" t="s">
        <v>607</v>
      </c>
      <c r="AP82" t="s">
        <v>607</v>
      </c>
      <c r="AQ82" t="s">
        <v>607</v>
      </c>
      <c r="AR82" t="s">
        <v>607</v>
      </c>
      <c r="AS82" t="s">
        <v>607</v>
      </c>
      <c r="AT82">
        <v>0</v>
      </c>
      <c r="AU82">
        <v>0</v>
      </c>
      <c r="AV82">
        <v>1</v>
      </c>
      <c r="AW82">
        <v>0</v>
      </c>
      <c r="AX82">
        <v>0</v>
      </c>
      <c r="AY82">
        <v>0</v>
      </c>
      <c r="AZ82">
        <v>1</v>
      </c>
      <c r="BA82">
        <v>0</v>
      </c>
      <c r="BB82">
        <v>0</v>
      </c>
      <c r="BC82">
        <v>0</v>
      </c>
      <c r="BD82">
        <v>1</v>
      </c>
      <c r="BE82">
        <v>0</v>
      </c>
      <c r="BF82">
        <v>2</v>
      </c>
      <c r="BG82">
        <v>0</v>
      </c>
      <c r="BH82">
        <v>0</v>
      </c>
      <c r="BI82">
        <v>0</v>
      </c>
      <c r="BJ82">
        <v>1</v>
      </c>
      <c r="BK82">
        <v>0</v>
      </c>
      <c r="BL82">
        <v>0</v>
      </c>
      <c r="BM82">
        <v>0</v>
      </c>
      <c r="BN82">
        <v>0</v>
      </c>
      <c r="BO82">
        <v>0</v>
      </c>
      <c r="BP82">
        <v>1</v>
      </c>
      <c r="BQ82">
        <v>1</v>
      </c>
      <c r="BR82">
        <v>1</v>
      </c>
      <c r="BS82">
        <v>1</v>
      </c>
      <c r="BT82">
        <v>1</v>
      </c>
      <c r="BU82">
        <v>0</v>
      </c>
      <c r="BV82">
        <v>1</v>
      </c>
      <c r="BW82">
        <v>1</v>
      </c>
      <c r="BX82">
        <v>0</v>
      </c>
      <c r="BY82">
        <v>0</v>
      </c>
      <c r="BZ82">
        <v>0</v>
      </c>
      <c r="CA82">
        <v>0</v>
      </c>
      <c r="CB82">
        <v>0</v>
      </c>
      <c r="CC82">
        <v>0</v>
      </c>
      <c r="CD82">
        <v>0</v>
      </c>
      <c r="CE82">
        <v>0</v>
      </c>
      <c r="CF82">
        <v>3</v>
      </c>
      <c r="CG82">
        <v>0</v>
      </c>
      <c r="CH82">
        <v>0</v>
      </c>
      <c r="CI82">
        <v>0</v>
      </c>
      <c r="CJ82">
        <v>0</v>
      </c>
      <c r="CK82">
        <v>0</v>
      </c>
      <c r="CL82">
        <v>1</v>
      </c>
      <c r="CM82">
        <v>0</v>
      </c>
      <c r="CN82" t="s">
        <v>607</v>
      </c>
      <c r="CO82" t="s">
        <v>607</v>
      </c>
      <c r="CP82">
        <v>0</v>
      </c>
      <c r="CQ82">
        <v>0</v>
      </c>
      <c r="CR82">
        <v>0</v>
      </c>
      <c r="CS82">
        <v>1</v>
      </c>
      <c r="CT82">
        <v>1</v>
      </c>
      <c r="CU82">
        <v>0</v>
      </c>
      <c r="CV82">
        <v>1</v>
      </c>
      <c r="CW82">
        <v>1</v>
      </c>
      <c r="CX82">
        <v>0</v>
      </c>
      <c r="CY82">
        <v>0</v>
      </c>
      <c r="CZ82">
        <v>0</v>
      </c>
      <c r="DA82">
        <v>0</v>
      </c>
      <c r="DB82">
        <v>0</v>
      </c>
      <c r="DC82" t="s">
        <v>607</v>
      </c>
    </row>
    <row r="83" spans="1:107" x14ac:dyDescent="0.35">
      <c r="A83" t="s">
        <v>495</v>
      </c>
      <c r="B83" s="1">
        <v>44774</v>
      </c>
      <c r="C83" s="1">
        <v>45107</v>
      </c>
      <c r="D83">
        <v>0</v>
      </c>
      <c r="E83" t="s">
        <v>607</v>
      </c>
      <c r="F83" t="s">
        <v>607</v>
      </c>
      <c r="G83" t="s">
        <v>607</v>
      </c>
      <c r="H83" t="s">
        <v>607</v>
      </c>
      <c r="I83" t="s">
        <v>607</v>
      </c>
      <c r="J83" t="s">
        <v>607</v>
      </c>
      <c r="K83" t="s">
        <v>607</v>
      </c>
      <c r="L83" t="s">
        <v>607</v>
      </c>
      <c r="M83" t="s">
        <v>607</v>
      </c>
      <c r="N83" t="s">
        <v>607</v>
      </c>
      <c r="O83" t="s">
        <v>607</v>
      </c>
      <c r="P83" t="s">
        <v>607</v>
      </c>
      <c r="Q83" t="s">
        <v>607</v>
      </c>
      <c r="R83" t="s">
        <v>607</v>
      </c>
      <c r="S83" t="s">
        <v>607</v>
      </c>
      <c r="T83" t="s">
        <v>607</v>
      </c>
      <c r="U83" t="s">
        <v>607</v>
      </c>
      <c r="V83" t="s">
        <v>607</v>
      </c>
      <c r="W83" t="s">
        <v>607</v>
      </c>
      <c r="X83" t="s">
        <v>607</v>
      </c>
      <c r="Y83" t="s">
        <v>607</v>
      </c>
      <c r="Z83" t="s">
        <v>607</v>
      </c>
      <c r="AA83" t="s">
        <v>607</v>
      </c>
      <c r="AB83" t="s">
        <v>607</v>
      </c>
      <c r="AC83" t="s">
        <v>607</v>
      </c>
      <c r="AD83" t="s">
        <v>607</v>
      </c>
      <c r="AE83" t="s">
        <v>607</v>
      </c>
      <c r="AF83" t="s">
        <v>607</v>
      </c>
      <c r="AG83" t="s">
        <v>607</v>
      </c>
      <c r="AH83" t="s">
        <v>607</v>
      </c>
      <c r="AI83" t="s">
        <v>607</v>
      </c>
      <c r="AJ83" t="s">
        <v>607</v>
      </c>
      <c r="AK83" t="s">
        <v>607</v>
      </c>
      <c r="AL83" t="s">
        <v>607</v>
      </c>
      <c r="AM83" t="s">
        <v>607</v>
      </c>
      <c r="AN83" t="s">
        <v>607</v>
      </c>
      <c r="AO83" t="s">
        <v>607</v>
      </c>
      <c r="AP83" t="s">
        <v>607</v>
      </c>
      <c r="AQ83" t="s">
        <v>607</v>
      </c>
      <c r="AR83" t="s">
        <v>607</v>
      </c>
      <c r="AS83" t="s">
        <v>607</v>
      </c>
      <c r="AT83" t="s">
        <v>607</v>
      </c>
      <c r="AU83" t="s">
        <v>607</v>
      </c>
      <c r="AV83" t="s">
        <v>607</v>
      </c>
      <c r="AW83" t="s">
        <v>607</v>
      </c>
      <c r="AX83" t="s">
        <v>607</v>
      </c>
      <c r="AY83" t="s">
        <v>607</v>
      </c>
      <c r="AZ83" t="s">
        <v>607</v>
      </c>
      <c r="BA83" t="s">
        <v>607</v>
      </c>
      <c r="BB83" t="s">
        <v>607</v>
      </c>
      <c r="BC83" t="s">
        <v>607</v>
      </c>
      <c r="BD83" t="s">
        <v>607</v>
      </c>
      <c r="BE83" t="s">
        <v>607</v>
      </c>
      <c r="BF83" t="s">
        <v>607</v>
      </c>
      <c r="BG83" t="s">
        <v>607</v>
      </c>
      <c r="BH83" t="s">
        <v>607</v>
      </c>
      <c r="BI83" t="s">
        <v>607</v>
      </c>
      <c r="BJ83" t="s">
        <v>607</v>
      </c>
      <c r="BK83" t="s">
        <v>607</v>
      </c>
      <c r="BL83" t="s">
        <v>607</v>
      </c>
      <c r="BM83" t="s">
        <v>607</v>
      </c>
      <c r="BN83" t="s">
        <v>607</v>
      </c>
      <c r="BO83" t="s">
        <v>607</v>
      </c>
      <c r="BP83" t="s">
        <v>607</v>
      </c>
      <c r="BQ83" t="s">
        <v>607</v>
      </c>
      <c r="BR83" t="s">
        <v>607</v>
      </c>
      <c r="BS83" t="s">
        <v>607</v>
      </c>
      <c r="BT83" t="s">
        <v>607</v>
      </c>
      <c r="BU83" t="s">
        <v>607</v>
      </c>
      <c r="BV83" t="s">
        <v>607</v>
      </c>
      <c r="BW83" t="s">
        <v>607</v>
      </c>
      <c r="BX83" t="s">
        <v>607</v>
      </c>
      <c r="BY83" t="s">
        <v>607</v>
      </c>
      <c r="BZ83" t="s">
        <v>607</v>
      </c>
      <c r="CA83" t="s">
        <v>607</v>
      </c>
      <c r="CB83" t="s">
        <v>607</v>
      </c>
      <c r="CC83" t="s">
        <v>607</v>
      </c>
      <c r="CD83" t="s">
        <v>607</v>
      </c>
      <c r="CE83" t="s">
        <v>607</v>
      </c>
      <c r="CF83" t="s">
        <v>607</v>
      </c>
      <c r="CG83" t="s">
        <v>607</v>
      </c>
      <c r="CH83" t="s">
        <v>607</v>
      </c>
      <c r="CI83" t="s">
        <v>607</v>
      </c>
      <c r="CJ83" t="s">
        <v>607</v>
      </c>
      <c r="CK83" t="s">
        <v>607</v>
      </c>
      <c r="CL83" t="s">
        <v>607</v>
      </c>
      <c r="CM83" t="s">
        <v>607</v>
      </c>
      <c r="CN83" t="s">
        <v>607</v>
      </c>
      <c r="CO83" t="s">
        <v>607</v>
      </c>
      <c r="CP83" t="s">
        <v>607</v>
      </c>
      <c r="CQ83" t="s">
        <v>607</v>
      </c>
      <c r="CR83" t="s">
        <v>607</v>
      </c>
      <c r="CS83" t="s">
        <v>607</v>
      </c>
      <c r="CT83" t="s">
        <v>607</v>
      </c>
      <c r="CU83" t="s">
        <v>607</v>
      </c>
      <c r="CV83" t="s">
        <v>607</v>
      </c>
      <c r="CW83" t="s">
        <v>607</v>
      </c>
      <c r="CX83" t="s">
        <v>607</v>
      </c>
      <c r="CY83" t="s">
        <v>607</v>
      </c>
      <c r="CZ83" t="s">
        <v>607</v>
      </c>
      <c r="DA83" t="s">
        <v>607</v>
      </c>
      <c r="DB83" t="s">
        <v>607</v>
      </c>
      <c r="DC83" t="s">
        <v>607</v>
      </c>
    </row>
    <row r="84" spans="1:107" x14ac:dyDescent="0.35">
      <c r="A84" t="s">
        <v>495</v>
      </c>
      <c r="B84" s="1">
        <v>45108</v>
      </c>
      <c r="C84" s="1">
        <v>45261</v>
      </c>
      <c r="D84">
        <v>1</v>
      </c>
      <c r="E84">
        <v>0</v>
      </c>
      <c r="F84">
        <v>1</v>
      </c>
      <c r="G84">
        <v>1</v>
      </c>
      <c r="H84">
        <v>0</v>
      </c>
      <c r="I84">
        <v>0</v>
      </c>
      <c r="J84">
        <v>0</v>
      </c>
      <c r="K84">
        <v>2</v>
      </c>
      <c r="L84">
        <v>0</v>
      </c>
      <c r="M84">
        <v>0</v>
      </c>
      <c r="N84">
        <v>0</v>
      </c>
      <c r="O84">
        <v>0</v>
      </c>
      <c r="P84">
        <v>0</v>
      </c>
      <c r="Q84">
        <v>0</v>
      </c>
      <c r="R84">
        <v>0</v>
      </c>
      <c r="S84">
        <v>0</v>
      </c>
      <c r="T84">
        <v>1</v>
      </c>
      <c r="U84">
        <v>0</v>
      </c>
      <c r="V84">
        <v>0</v>
      </c>
      <c r="W84">
        <v>0</v>
      </c>
      <c r="X84" t="s">
        <v>607</v>
      </c>
      <c r="Y84">
        <v>0</v>
      </c>
      <c r="Z84" t="s">
        <v>607</v>
      </c>
      <c r="AA84">
        <v>2</v>
      </c>
      <c r="AB84">
        <v>0</v>
      </c>
      <c r="AC84">
        <v>0</v>
      </c>
      <c r="AD84">
        <v>1</v>
      </c>
      <c r="AE84">
        <v>2</v>
      </c>
      <c r="AF84">
        <v>0</v>
      </c>
      <c r="AG84">
        <v>0</v>
      </c>
      <c r="AH84">
        <v>0</v>
      </c>
      <c r="AI84">
        <v>0</v>
      </c>
      <c r="AJ84">
        <v>0</v>
      </c>
      <c r="AK84">
        <v>0</v>
      </c>
      <c r="AL84">
        <v>1</v>
      </c>
      <c r="AM84">
        <v>0</v>
      </c>
      <c r="AN84" t="s">
        <v>607</v>
      </c>
      <c r="AO84" t="s">
        <v>607</v>
      </c>
      <c r="AP84" t="s">
        <v>607</v>
      </c>
      <c r="AQ84" t="s">
        <v>607</v>
      </c>
      <c r="AR84" t="s">
        <v>607</v>
      </c>
      <c r="AS84" t="s">
        <v>607</v>
      </c>
      <c r="AT84" t="s">
        <v>607</v>
      </c>
      <c r="AU84" t="s">
        <v>607</v>
      </c>
      <c r="AV84" t="s">
        <v>607</v>
      </c>
      <c r="AW84" t="s">
        <v>607</v>
      </c>
      <c r="AX84" t="s">
        <v>607</v>
      </c>
      <c r="AY84" t="s">
        <v>607</v>
      </c>
      <c r="AZ84" t="s">
        <v>607</v>
      </c>
      <c r="BA84" t="s">
        <v>607</v>
      </c>
      <c r="BB84" t="s">
        <v>607</v>
      </c>
      <c r="BC84" t="s">
        <v>607</v>
      </c>
      <c r="BD84" t="s">
        <v>607</v>
      </c>
      <c r="BE84" t="s">
        <v>607</v>
      </c>
      <c r="BF84" t="s">
        <v>607</v>
      </c>
      <c r="BG84" t="s">
        <v>607</v>
      </c>
      <c r="BH84" t="s">
        <v>607</v>
      </c>
      <c r="BI84" t="s">
        <v>607</v>
      </c>
      <c r="BJ84" t="s">
        <v>607</v>
      </c>
      <c r="BK84" t="s">
        <v>607</v>
      </c>
      <c r="BL84" t="s">
        <v>607</v>
      </c>
      <c r="BM84" t="s">
        <v>607</v>
      </c>
      <c r="BN84" t="s">
        <v>607</v>
      </c>
      <c r="BO84" t="s">
        <v>607</v>
      </c>
      <c r="BP84" t="s">
        <v>607</v>
      </c>
      <c r="BQ84" t="s">
        <v>607</v>
      </c>
      <c r="BR84" t="s">
        <v>607</v>
      </c>
      <c r="BS84" t="s">
        <v>607</v>
      </c>
      <c r="BT84" t="s">
        <v>607</v>
      </c>
      <c r="BU84" t="s">
        <v>607</v>
      </c>
      <c r="BV84" t="s">
        <v>607</v>
      </c>
      <c r="BW84" t="s">
        <v>607</v>
      </c>
      <c r="BX84" t="s">
        <v>607</v>
      </c>
      <c r="BY84" t="s">
        <v>607</v>
      </c>
      <c r="BZ84" t="s">
        <v>607</v>
      </c>
      <c r="CA84" t="s">
        <v>607</v>
      </c>
      <c r="CB84" t="s">
        <v>607</v>
      </c>
      <c r="CC84" t="s">
        <v>607</v>
      </c>
      <c r="CD84" t="s">
        <v>607</v>
      </c>
      <c r="CE84" t="s">
        <v>607</v>
      </c>
      <c r="CF84" t="s">
        <v>607</v>
      </c>
      <c r="CG84" t="s">
        <v>607</v>
      </c>
      <c r="CH84" t="s">
        <v>607</v>
      </c>
      <c r="CI84" t="s">
        <v>607</v>
      </c>
      <c r="CJ84" t="s">
        <v>607</v>
      </c>
      <c r="CK84" t="s">
        <v>607</v>
      </c>
      <c r="CL84" t="s">
        <v>607</v>
      </c>
      <c r="CM84" t="s">
        <v>607</v>
      </c>
      <c r="CN84" t="s">
        <v>607</v>
      </c>
      <c r="CO84" t="s">
        <v>607</v>
      </c>
      <c r="CP84">
        <v>0</v>
      </c>
      <c r="CQ84">
        <v>0</v>
      </c>
      <c r="CR84">
        <v>0</v>
      </c>
      <c r="CS84">
        <v>1</v>
      </c>
      <c r="CT84">
        <v>0</v>
      </c>
      <c r="CU84" t="s">
        <v>607</v>
      </c>
      <c r="CV84" t="s">
        <v>607</v>
      </c>
      <c r="CW84" t="s">
        <v>607</v>
      </c>
      <c r="CX84" t="s">
        <v>607</v>
      </c>
      <c r="CY84" t="s">
        <v>607</v>
      </c>
      <c r="CZ84" t="s">
        <v>607</v>
      </c>
      <c r="DA84" t="s">
        <v>607</v>
      </c>
      <c r="DB84">
        <v>0</v>
      </c>
      <c r="DC84" t="s">
        <v>607</v>
      </c>
    </row>
    <row r="85" spans="1:107" x14ac:dyDescent="0.35">
      <c r="A85" t="s">
        <v>499</v>
      </c>
      <c r="B85" s="1">
        <v>44774</v>
      </c>
      <c r="C85" s="1">
        <v>44994</v>
      </c>
      <c r="D85">
        <v>0</v>
      </c>
      <c r="E85" t="s">
        <v>607</v>
      </c>
      <c r="F85" t="s">
        <v>607</v>
      </c>
      <c r="G85" t="s">
        <v>607</v>
      </c>
      <c r="H85" t="s">
        <v>607</v>
      </c>
      <c r="I85" t="s">
        <v>607</v>
      </c>
      <c r="J85" t="s">
        <v>607</v>
      </c>
      <c r="K85" t="s">
        <v>607</v>
      </c>
      <c r="L85" t="s">
        <v>607</v>
      </c>
      <c r="M85" t="s">
        <v>607</v>
      </c>
      <c r="N85" t="s">
        <v>607</v>
      </c>
      <c r="O85" t="s">
        <v>607</v>
      </c>
      <c r="P85" t="s">
        <v>607</v>
      </c>
      <c r="Q85" t="s">
        <v>607</v>
      </c>
      <c r="R85" t="s">
        <v>607</v>
      </c>
      <c r="S85" t="s">
        <v>607</v>
      </c>
      <c r="T85" t="s">
        <v>607</v>
      </c>
      <c r="U85" t="s">
        <v>607</v>
      </c>
      <c r="V85" t="s">
        <v>607</v>
      </c>
      <c r="W85" t="s">
        <v>607</v>
      </c>
      <c r="X85" t="s">
        <v>607</v>
      </c>
      <c r="Y85" t="s">
        <v>607</v>
      </c>
      <c r="Z85" t="s">
        <v>607</v>
      </c>
      <c r="AA85" t="s">
        <v>607</v>
      </c>
      <c r="AB85" t="s">
        <v>607</v>
      </c>
      <c r="AC85" t="s">
        <v>607</v>
      </c>
      <c r="AD85" t="s">
        <v>607</v>
      </c>
      <c r="AE85" t="s">
        <v>607</v>
      </c>
      <c r="AF85" t="s">
        <v>607</v>
      </c>
      <c r="AG85" t="s">
        <v>607</v>
      </c>
      <c r="AH85" t="s">
        <v>607</v>
      </c>
      <c r="AI85" t="s">
        <v>607</v>
      </c>
      <c r="AJ85" t="s">
        <v>607</v>
      </c>
      <c r="AK85" t="s">
        <v>607</v>
      </c>
      <c r="AL85" t="s">
        <v>607</v>
      </c>
      <c r="AM85" t="s">
        <v>607</v>
      </c>
      <c r="AN85" t="s">
        <v>607</v>
      </c>
      <c r="AO85" t="s">
        <v>607</v>
      </c>
      <c r="AP85" t="s">
        <v>607</v>
      </c>
      <c r="AQ85" t="s">
        <v>607</v>
      </c>
      <c r="AR85" t="s">
        <v>607</v>
      </c>
      <c r="AS85" t="s">
        <v>607</v>
      </c>
      <c r="AT85" t="s">
        <v>607</v>
      </c>
      <c r="AU85" t="s">
        <v>607</v>
      </c>
      <c r="AV85" t="s">
        <v>607</v>
      </c>
      <c r="AW85" t="s">
        <v>607</v>
      </c>
      <c r="AX85" t="s">
        <v>607</v>
      </c>
      <c r="AY85" t="s">
        <v>607</v>
      </c>
      <c r="AZ85" t="s">
        <v>607</v>
      </c>
      <c r="BA85" t="s">
        <v>607</v>
      </c>
      <c r="BB85" t="s">
        <v>607</v>
      </c>
      <c r="BC85" t="s">
        <v>607</v>
      </c>
      <c r="BD85" t="s">
        <v>607</v>
      </c>
      <c r="BE85" t="s">
        <v>607</v>
      </c>
      <c r="BF85" t="s">
        <v>607</v>
      </c>
      <c r="BG85" t="s">
        <v>607</v>
      </c>
      <c r="BH85" t="s">
        <v>607</v>
      </c>
      <c r="BI85" t="s">
        <v>607</v>
      </c>
      <c r="BJ85" t="s">
        <v>607</v>
      </c>
      <c r="BK85" t="s">
        <v>607</v>
      </c>
      <c r="BL85" t="s">
        <v>607</v>
      </c>
      <c r="BM85" t="s">
        <v>607</v>
      </c>
      <c r="BN85" t="s">
        <v>607</v>
      </c>
      <c r="BO85" t="s">
        <v>607</v>
      </c>
      <c r="BP85" t="s">
        <v>607</v>
      </c>
      <c r="BQ85" t="s">
        <v>607</v>
      </c>
      <c r="BR85" t="s">
        <v>607</v>
      </c>
      <c r="BS85" t="s">
        <v>607</v>
      </c>
      <c r="BT85" t="s">
        <v>607</v>
      </c>
      <c r="BU85" t="s">
        <v>607</v>
      </c>
      <c r="BV85" t="s">
        <v>607</v>
      </c>
      <c r="BW85" t="s">
        <v>607</v>
      </c>
      <c r="BX85" t="s">
        <v>607</v>
      </c>
      <c r="BY85" t="s">
        <v>607</v>
      </c>
      <c r="BZ85" t="s">
        <v>607</v>
      </c>
      <c r="CA85" t="s">
        <v>607</v>
      </c>
      <c r="CB85" t="s">
        <v>607</v>
      </c>
      <c r="CC85" t="s">
        <v>607</v>
      </c>
      <c r="CD85" t="s">
        <v>607</v>
      </c>
      <c r="CE85" t="s">
        <v>607</v>
      </c>
      <c r="CF85" t="s">
        <v>607</v>
      </c>
      <c r="CG85" t="s">
        <v>607</v>
      </c>
      <c r="CH85" t="s">
        <v>607</v>
      </c>
      <c r="CI85" t="s">
        <v>607</v>
      </c>
      <c r="CJ85" t="s">
        <v>607</v>
      </c>
      <c r="CK85" t="s">
        <v>607</v>
      </c>
      <c r="CL85" t="s">
        <v>607</v>
      </c>
      <c r="CM85" t="s">
        <v>607</v>
      </c>
      <c r="CN85" t="s">
        <v>607</v>
      </c>
      <c r="CO85" t="s">
        <v>607</v>
      </c>
      <c r="CP85" t="s">
        <v>607</v>
      </c>
      <c r="CQ85" t="s">
        <v>607</v>
      </c>
      <c r="CR85" t="s">
        <v>607</v>
      </c>
      <c r="CS85" t="s">
        <v>607</v>
      </c>
      <c r="CT85" t="s">
        <v>607</v>
      </c>
      <c r="CU85" t="s">
        <v>607</v>
      </c>
      <c r="CV85" t="s">
        <v>607</v>
      </c>
      <c r="CW85" t="s">
        <v>607</v>
      </c>
      <c r="CX85" t="s">
        <v>607</v>
      </c>
      <c r="CY85" t="s">
        <v>607</v>
      </c>
      <c r="CZ85" t="s">
        <v>607</v>
      </c>
      <c r="DA85" t="s">
        <v>607</v>
      </c>
      <c r="DB85" t="s">
        <v>607</v>
      </c>
      <c r="DC85" t="s">
        <v>607</v>
      </c>
    </row>
    <row r="86" spans="1:107" x14ac:dyDescent="0.35">
      <c r="A86" t="s">
        <v>499</v>
      </c>
      <c r="B86" s="1">
        <v>44995</v>
      </c>
      <c r="C86" s="1">
        <v>45085</v>
      </c>
      <c r="D86">
        <v>1</v>
      </c>
      <c r="E86">
        <v>1</v>
      </c>
      <c r="F86">
        <v>1</v>
      </c>
      <c r="G86">
        <v>1</v>
      </c>
      <c r="H86">
        <v>0</v>
      </c>
      <c r="I86">
        <v>1</v>
      </c>
      <c r="J86">
        <v>0</v>
      </c>
      <c r="K86">
        <v>2</v>
      </c>
      <c r="L86">
        <v>1</v>
      </c>
      <c r="M86">
        <v>1</v>
      </c>
      <c r="N86">
        <v>1</v>
      </c>
      <c r="O86">
        <v>1</v>
      </c>
      <c r="P86">
        <v>1</v>
      </c>
      <c r="Q86">
        <v>1</v>
      </c>
      <c r="R86">
        <v>1</v>
      </c>
      <c r="S86">
        <v>1</v>
      </c>
      <c r="T86">
        <v>0</v>
      </c>
      <c r="U86">
        <v>1</v>
      </c>
      <c r="V86">
        <v>0</v>
      </c>
      <c r="W86">
        <v>0</v>
      </c>
      <c r="X86" t="s">
        <v>607</v>
      </c>
      <c r="Y86">
        <v>0</v>
      </c>
      <c r="Z86" t="s">
        <v>607</v>
      </c>
      <c r="AA86">
        <v>1</v>
      </c>
      <c r="AB86">
        <v>1</v>
      </c>
      <c r="AC86">
        <v>1</v>
      </c>
      <c r="AD86">
        <v>0</v>
      </c>
      <c r="AE86">
        <v>2</v>
      </c>
      <c r="AF86">
        <v>0</v>
      </c>
      <c r="AG86">
        <v>0</v>
      </c>
      <c r="AH86">
        <v>1</v>
      </c>
      <c r="AI86">
        <v>0</v>
      </c>
      <c r="AJ86">
        <v>0</v>
      </c>
      <c r="AK86">
        <v>0</v>
      </c>
      <c r="AL86">
        <v>0</v>
      </c>
      <c r="AM86">
        <v>1</v>
      </c>
      <c r="AN86">
        <v>1</v>
      </c>
      <c r="AO86" t="s">
        <v>607</v>
      </c>
      <c r="AP86" t="s">
        <v>607</v>
      </c>
      <c r="AQ86" t="s">
        <v>607</v>
      </c>
      <c r="AR86" t="s">
        <v>607</v>
      </c>
      <c r="AS86" t="s">
        <v>607</v>
      </c>
      <c r="AT86">
        <v>0</v>
      </c>
      <c r="AU86">
        <v>0</v>
      </c>
      <c r="AV86">
        <v>0</v>
      </c>
      <c r="AW86">
        <v>0</v>
      </c>
      <c r="AX86">
        <v>0</v>
      </c>
      <c r="AY86">
        <v>0</v>
      </c>
      <c r="AZ86">
        <v>1</v>
      </c>
      <c r="BA86">
        <v>0</v>
      </c>
      <c r="BB86">
        <v>0</v>
      </c>
      <c r="BC86">
        <v>0</v>
      </c>
      <c r="BD86">
        <v>0</v>
      </c>
      <c r="BE86">
        <v>0</v>
      </c>
      <c r="BF86">
        <v>2</v>
      </c>
      <c r="BG86">
        <v>0</v>
      </c>
      <c r="BH86">
        <v>0</v>
      </c>
      <c r="BI86">
        <v>0</v>
      </c>
      <c r="BJ86">
        <v>1</v>
      </c>
      <c r="BK86">
        <v>0</v>
      </c>
      <c r="BL86">
        <v>0</v>
      </c>
      <c r="BM86">
        <v>1</v>
      </c>
      <c r="BN86">
        <v>0</v>
      </c>
      <c r="BO86">
        <v>0</v>
      </c>
      <c r="BP86">
        <v>1</v>
      </c>
      <c r="BQ86">
        <v>1</v>
      </c>
      <c r="BR86">
        <v>1</v>
      </c>
      <c r="BS86">
        <v>1</v>
      </c>
      <c r="BT86">
        <v>1</v>
      </c>
      <c r="BU86">
        <v>0</v>
      </c>
      <c r="BV86">
        <v>1</v>
      </c>
      <c r="BW86">
        <v>0</v>
      </c>
      <c r="BX86">
        <v>0</v>
      </c>
      <c r="BY86">
        <v>0</v>
      </c>
      <c r="BZ86">
        <v>1</v>
      </c>
      <c r="CA86">
        <v>0</v>
      </c>
      <c r="CB86">
        <v>0</v>
      </c>
      <c r="CC86">
        <v>0</v>
      </c>
      <c r="CD86">
        <v>0</v>
      </c>
      <c r="CE86">
        <v>0</v>
      </c>
      <c r="CF86">
        <v>7</v>
      </c>
      <c r="CG86">
        <v>1</v>
      </c>
      <c r="CH86">
        <v>0</v>
      </c>
      <c r="CI86">
        <v>0</v>
      </c>
      <c r="CJ86">
        <v>0</v>
      </c>
      <c r="CK86">
        <v>0</v>
      </c>
      <c r="CL86">
        <v>0</v>
      </c>
      <c r="CM86">
        <v>0</v>
      </c>
      <c r="CN86" t="s">
        <v>607</v>
      </c>
      <c r="CO86" t="s">
        <v>607</v>
      </c>
      <c r="CP86">
        <v>0</v>
      </c>
      <c r="CQ86">
        <v>0</v>
      </c>
      <c r="CR86">
        <v>0</v>
      </c>
      <c r="CS86">
        <v>1</v>
      </c>
      <c r="CT86">
        <v>1</v>
      </c>
      <c r="CU86">
        <v>0</v>
      </c>
      <c r="CV86">
        <v>1</v>
      </c>
      <c r="CW86">
        <v>1</v>
      </c>
      <c r="CX86">
        <v>1</v>
      </c>
      <c r="CY86">
        <v>1</v>
      </c>
      <c r="CZ86">
        <v>0</v>
      </c>
      <c r="DA86">
        <v>0</v>
      </c>
      <c r="DB86">
        <v>0</v>
      </c>
      <c r="DC86" t="s">
        <v>607</v>
      </c>
    </row>
    <row r="87" spans="1:107" x14ac:dyDescent="0.35">
      <c r="A87" t="s">
        <v>499</v>
      </c>
      <c r="B87" s="1">
        <v>45086</v>
      </c>
      <c r="C87" s="1">
        <v>45261</v>
      </c>
      <c r="D87">
        <v>1</v>
      </c>
      <c r="E87">
        <v>1</v>
      </c>
      <c r="F87">
        <v>1</v>
      </c>
      <c r="G87">
        <v>1</v>
      </c>
      <c r="H87">
        <v>0</v>
      </c>
      <c r="I87">
        <v>1</v>
      </c>
      <c r="J87">
        <v>0</v>
      </c>
      <c r="K87">
        <v>2</v>
      </c>
      <c r="L87">
        <v>1</v>
      </c>
      <c r="M87">
        <v>1</v>
      </c>
      <c r="N87">
        <v>1</v>
      </c>
      <c r="O87">
        <v>1</v>
      </c>
      <c r="P87">
        <v>1</v>
      </c>
      <c r="Q87">
        <v>1</v>
      </c>
      <c r="R87">
        <v>1</v>
      </c>
      <c r="S87">
        <v>1</v>
      </c>
      <c r="T87">
        <v>0</v>
      </c>
      <c r="U87">
        <v>1</v>
      </c>
      <c r="V87">
        <v>0</v>
      </c>
      <c r="W87">
        <v>0</v>
      </c>
      <c r="X87" t="s">
        <v>607</v>
      </c>
      <c r="Y87">
        <v>0</v>
      </c>
      <c r="Z87" t="s">
        <v>607</v>
      </c>
      <c r="AA87">
        <v>1</v>
      </c>
      <c r="AB87">
        <v>1</v>
      </c>
      <c r="AC87">
        <v>1</v>
      </c>
      <c r="AD87">
        <v>0</v>
      </c>
      <c r="AE87">
        <v>2</v>
      </c>
      <c r="AF87">
        <v>0</v>
      </c>
      <c r="AG87">
        <v>0</v>
      </c>
      <c r="AH87">
        <v>1</v>
      </c>
      <c r="AI87">
        <v>0</v>
      </c>
      <c r="AJ87">
        <v>0</v>
      </c>
      <c r="AK87">
        <v>0</v>
      </c>
      <c r="AL87">
        <v>0</v>
      </c>
      <c r="AM87">
        <v>1</v>
      </c>
      <c r="AN87">
        <v>1</v>
      </c>
      <c r="AO87" t="s">
        <v>607</v>
      </c>
      <c r="AP87" t="s">
        <v>607</v>
      </c>
      <c r="AQ87" t="s">
        <v>607</v>
      </c>
      <c r="AR87" t="s">
        <v>607</v>
      </c>
      <c r="AS87" t="s">
        <v>607</v>
      </c>
      <c r="AT87">
        <v>0</v>
      </c>
      <c r="AU87">
        <v>0</v>
      </c>
      <c r="AV87">
        <v>0</v>
      </c>
      <c r="AW87">
        <v>0</v>
      </c>
      <c r="AX87">
        <v>0</v>
      </c>
      <c r="AY87">
        <v>0</v>
      </c>
      <c r="AZ87">
        <v>1</v>
      </c>
      <c r="BA87">
        <v>0</v>
      </c>
      <c r="BB87">
        <v>0</v>
      </c>
      <c r="BC87">
        <v>0</v>
      </c>
      <c r="BD87">
        <v>0</v>
      </c>
      <c r="BE87">
        <v>0</v>
      </c>
      <c r="BF87">
        <v>2</v>
      </c>
      <c r="BG87">
        <v>0</v>
      </c>
      <c r="BH87">
        <v>0</v>
      </c>
      <c r="BI87">
        <v>0</v>
      </c>
      <c r="BJ87">
        <v>1</v>
      </c>
      <c r="BK87">
        <v>0</v>
      </c>
      <c r="BL87">
        <v>0</v>
      </c>
      <c r="BM87">
        <v>1</v>
      </c>
      <c r="BN87">
        <v>0</v>
      </c>
      <c r="BO87">
        <v>0</v>
      </c>
      <c r="BP87">
        <v>1</v>
      </c>
      <c r="BQ87">
        <v>1</v>
      </c>
      <c r="BR87">
        <v>1</v>
      </c>
      <c r="BS87">
        <v>1</v>
      </c>
      <c r="BT87">
        <v>1</v>
      </c>
      <c r="BU87">
        <v>0</v>
      </c>
      <c r="BV87">
        <v>1</v>
      </c>
      <c r="BW87">
        <v>0</v>
      </c>
      <c r="BX87">
        <v>0</v>
      </c>
      <c r="BY87">
        <v>0</v>
      </c>
      <c r="BZ87">
        <v>1</v>
      </c>
      <c r="CA87">
        <v>0</v>
      </c>
      <c r="CB87">
        <v>0</v>
      </c>
      <c r="CC87">
        <v>0</v>
      </c>
      <c r="CD87">
        <v>0</v>
      </c>
      <c r="CE87">
        <v>0</v>
      </c>
      <c r="CF87">
        <v>7</v>
      </c>
      <c r="CG87">
        <v>1</v>
      </c>
      <c r="CH87">
        <v>0</v>
      </c>
      <c r="CI87">
        <v>0</v>
      </c>
      <c r="CJ87">
        <v>0</v>
      </c>
      <c r="CK87">
        <v>0</v>
      </c>
      <c r="CL87">
        <v>0</v>
      </c>
      <c r="CM87">
        <v>0</v>
      </c>
      <c r="CN87" t="s">
        <v>607</v>
      </c>
      <c r="CO87" t="s">
        <v>607</v>
      </c>
      <c r="CP87">
        <v>0</v>
      </c>
      <c r="CQ87">
        <v>0</v>
      </c>
      <c r="CR87">
        <v>0</v>
      </c>
      <c r="CS87">
        <v>1</v>
      </c>
      <c r="CT87">
        <v>1</v>
      </c>
      <c r="CU87">
        <v>0</v>
      </c>
      <c r="CV87">
        <v>1</v>
      </c>
      <c r="CW87">
        <v>1</v>
      </c>
      <c r="CX87">
        <v>1</v>
      </c>
      <c r="CY87">
        <v>1</v>
      </c>
      <c r="CZ87">
        <v>0</v>
      </c>
      <c r="DA87">
        <v>0</v>
      </c>
      <c r="DB87">
        <v>0</v>
      </c>
      <c r="DC87" t="s">
        <v>607</v>
      </c>
    </row>
    <row r="88" spans="1:107" x14ac:dyDescent="0.35">
      <c r="A88" t="s">
        <v>516</v>
      </c>
      <c r="B88" s="1">
        <v>44774</v>
      </c>
      <c r="C88" s="1">
        <v>45261</v>
      </c>
      <c r="D88">
        <v>1</v>
      </c>
      <c r="E88">
        <v>0</v>
      </c>
      <c r="F88">
        <v>1</v>
      </c>
      <c r="G88">
        <v>1</v>
      </c>
      <c r="H88">
        <v>0</v>
      </c>
      <c r="I88">
        <v>0</v>
      </c>
      <c r="J88">
        <v>0</v>
      </c>
      <c r="K88">
        <v>2</v>
      </c>
      <c r="L88">
        <v>0</v>
      </c>
      <c r="M88">
        <v>0</v>
      </c>
      <c r="N88">
        <v>0</v>
      </c>
      <c r="O88">
        <v>0</v>
      </c>
      <c r="P88">
        <v>0</v>
      </c>
      <c r="Q88">
        <v>0</v>
      </c>
      <c r="R88">
        <v>0</v>
      </c>
      <c r="S88">
        <v>0</v>
      </c>
      <c r="T88">
        <v>0</v>
      </c>
      <c r="U88">
        <v>0</v>
      </c>
      <c r="V88">
        <v>1</v>
      </c>
      <c r="W88">
        <v>0</v>
      </c>
      <c r="X88" t="s">
        <v>607</v>
      </c>
      <c r="Y88">
        <v>0</v>
      </c>
      <c r="Z88" t="s">
        <v>607</v>
      </c>
      <c r="AA88">
        <v>2</v>
      </c>
      <c r="AB88">
        <v>1</v>
      </c>
      <c r="AC88">
        <v>0</v>
      </c>
      <c r="AD88">
        <v>0</v>
      </c>
      <c r="AE88">
        <v>2</v>
      </c>
      <c r="AF88">
        <v>0</v>
      </c>
      <c r="AG88">
        <v>0</v>
      </c>
      <c r="AH88">
        <v>0</v>
      </c>
      <c r="AI88">
        <v>0</v>
      </c>
      <c r="AJ88">
        <v>1</v>
      </c>
      <c r="AK88">
        <v>0</v>
      </c>
      <c r="AL88">
        <v>0</v>
      </c>
      <c r="AM88">
        <v>0</v>
      </c>
      <c r="AN88" t="s">
        <v>607</v>
      </c>
      <c r="AO88" t="s">
        <v>607</v>
      </c>
      <c r="AP88" t="s">
        <v>607</v>
      </c>
      <c r="AQ88" t="s">
        <v>607</v>
      </c>
      <c r="AR88" t="s">
        <v>607</v>
      </c>
      <c r="AS88" t="s">
        <v>607</v>
      </c>
      <c r="AT88" t="s">
        <v>607</v>
      </c>
      <c r="AU88" t="s">
        <v>607</v>
      </c>
      <c r="AV88" t="s">
        <v>607</v>
      </c>
      <c r="AW88" t="s">
        <v>607</v>
      </c>
      <c r="AX88" t="s">
        <v>607</v>
      </c>
      <c r="AY88" t="s">
        <v>607</v>
      </c>
      <c r="AZ88" t="s">
        <v>607</v>
      </c>
      <c r="BA88" t="s">
        <v>607</v>
      </c>
      <c r="BB88" t="s">
        <v>607</v>
      </c>
      <c r="BC88" t="s">
        <v>607</v>
      </c>
      <c r="BD88" t="s">
        <v>607</v>
      </c>
      <c r="BE88" t="s">
        <v>607</v>
      </c>
      <c r="BF88" t="s">
        <v>607</v>
      </c>
      <c r="BG88" t="s">
        <v>607</v>
      </c>
      <c r="BH88" t="s">
        <v>607</v>
      </c>
      <c r="BI88" t="s">
        <v>607</v>
      </c>
      <c r="BJ88" t="s">
        <v>607</v>
      </c>
      <c r="BK88" t="s">
        <v>607</v>
      </c>
      <c r="BL88" t="s">
        <v>607</v>
      </c>
      <c r="BM88" t="s">
        <v>607</v>
      </c>
      <c r="BN88" t="s">
        <v>607</v>
      </c>
      <c r="BO88" t="s">
        <v>607</v>
      </c>
      <c r="BP88" t="s">
        <v>607</v>
      </c>
      <c r="BQ88" t="s">
        <v>607</v>
      </c>
      <c r="BR88" t="s">
        <v>607</v>
      </c>
      <c r="BS88" t="s">
        <v>607</v>
      </c>
      <c r="BT88" t="s">
        <v>607</v>
      </c>
      <c r="BU88" t="s">
        <v>607</v>
      </c>
      <c r="BV88" t="s">
        <v>607</v>
      </c>
      <c r="BW88" t="s">
        <v>607</v>
      </c>
      <c r="BX88" t="s">
        <v>607</v>
      </c>
      <c r="BY88" t="s">
        <v>607</v>
      </c>
      <c r="BZ88" t="s">
        <v>607</v>
      </c>
      <c r="CA88" t="s">
        <v>607</v>
      </c>
      <c r="CB88" t="s">
        <v>607</v>
      </c>
      <c r="CC88" t="s">
        <v>607</v>
      </c>
      <c r="CD88" t="s">
        <v>607</v>
      </c>
      <c r="CE88" t="s">
        <v>607</v>
      </c>
      <c r="CF88" t="s">
        <v>607</v>
      </c>
      <c r="CG88" t="s">
        <v>607</v>
      </c>
      <c r="CH88" t="s">
        <v>607</v>
      </c>
      <c r="CI88" t="s">
        <v>607</v>
      </c>
      <c r="CJ88" t="s">
        <v>607</v>
      </c>
      <c r="CK88" t="s">
        <v>607</v>
      </c>
      <c r="CL88" t="s">
        <v>607</v>
      </c>
      <c r="CM88" t="s">
        <v>607</v>
      </c>
      <c r="CN88" t="s">
        <v>607</v>
      </c>
      <c r="CO88" t="s">
        <v>607</v>
      </c>
      <c r="CP88">
        <v>0</v>
      </c>
      <c r="CQ88">
        <v>0</v>
      </c>
      <c r="CR88">
        <v>0</v>
      </c>
      <c r="CS88">
        <v>1</v>
      </c>
      <c r="CT88">
        <v>0</v>
      </c>
      <c r="CU88" t="s">
        <v>607</v>
      </c>
      <c r="CV88" t="s">
        <v>607</v>
      </c>
      <c r="CW88" t="s">
        <v>607</v>
      </c>
      <c r="CX88" t="s">
        <v>607</v>
      </c>
      <c r="CY88" t="s">
        <v>607</v>
      </c>
      <c r="CZ88" t="s">
        <v>607</v>
      </c>
      <c r="DA88" t="s">
        <v>607</v>
      </c>
      <c r="DB88">
        <v>0</v>
      </c>
      <c r="DC88" t="s">
        <v>607</v>
      </c>
    </row>
    <row r="89" spans="1:107" x14ac:dyDescent="0.35">
      <c r="A89" t="s">
        <v>520</v>
      </c>
      <c r="B89" s="1">
        <v>44774</v>
      </c>
      <c r="C89" s="1">
        <v>45261</v>
      </c>
      <c r="D89">
        <v>0</v>
      </c>
      <c r="E89" t="s">
        <v>607</v>
      </c>
      <c r="F89" t="s">
        <v>607</v>
      </c>
      <c r="G89" t="s">
        <v>607</v>
      </c>
      <c r="H89" t="s">
        <v>607</v>
      </c>
      <c r="I89" t="s">
        <v>607</v>
      </c>
      <c r="J89" t="s">
        <v>607</v>
      </c>
      <c r="K89" t="s">
        <v>607</v>
      </c>
      <c r="L89" t="s">
        <v>607</v>
      </c>
      <c r="M89" t="s">
        <v>607</v>
      </c>
      <c r="N89" t="s">
        <v>607</v>
      </c>
      <c r="O89" t="s">
        <v>607</v>
      </c>
      <c r="P89" t="s">
        <v>607</v>
      </c>
      <c r="Q89" t="s">
        <v>607</v>
      </c>
      <c r="R89" t="s">
        <v>607</v>
      </c>
      <c r="S89" t="s">
        <v>607</v>
      </c>
      <c r="T89" t="s">
        <v>607</v>
      </c>
      <c r="U89" t="s">
        <v>607</v>
      </c>
      <c r="V89" t="s">
        <v>607</v>
      </c>
      <c r="W89" t="s">
        <v>607</v>
      </c>
      <c r="X89" t="s">
        <v>607</v>
      </c>
      <c r="Y89" t="s">
        <v>607</v>
      </c>
      <c r="Z89" t="s">
        <v>607</v>
      </c>
      <c r="AA89" t="s">
        <v>607</v>
      </c>
      <c r="AB89" t="s">
        <v>607</v>
      </c>
      <c r="AC89" t="s">
        <v>607</v>
      </c>
      <c r="AD89" t="s">
        <v>607</v>
      </c>
      <c r="AE89" t="s">
        <v>607</v>
      </c>
      <c r="AF89" t="s">
        <v>607</v>
      </c>
      <c r="AG89" t="s">
        <v>607</v>
      </c>
      <c r="AH89" t="s">
        <v>607</v>
      </c>
      <c r="AI89" t="s">
        <v>607</v>
      </c>
      <c r="AJ89" t="s">
        <v>607</v>
      </c>
      <c r="AK89" t="s">
        <v>607</v>
      </c>
      <c r="AL89" t="s">
        <v>607</v>
      </c>
      <c r="AM89" t="s">
        <v>607</v>
      </c>
      <c r="AN89" t="s">
        <v>607</v>
      </c>
      <c r="AO89" t="s">
        <v>607</v>
      </c>
      <c r="AP89" t="s">
        <v>607</v>
      </c>
      <c r="AQ89" t="s">
        <v>607</v>
      </c>
      <c r="AR89" t="s">
        <v>607</v>
      </c>
      <c r="AS89" t="s">
        <v>607</v>
      </c>
      <c r="AT89" t="s">
        <v>607</v>
      </c>
      <c r="AU89" t="s">
        <v>607</v>
      </c>
      <c r="AV89" t="s">
        <v>607</v>
      </c>
      <c r="AW89" t="s">
        <v>607</v>
      </c>
      <c r="AX89" t="s">
        <v>607</v>
      </c>
      <c r="AY89" t="s">
        <v>607</v>
      </c>
      <c r="AZ89" t="s">
        <v>607</v>
      </c>
      <c r="BA89" t="s">
        <v>607</v>
      </c>
      <c r="BB89" t="s">
        <v>607</v>
      </c>
      <c r="BC89" t="s">
        <v>607</v>
      </c>
      <c r="BD89" t="s">
        <v>607</v>
      </c>
      <c r="BE89" t="s">
        <v>607</v>
      </c>
      <c r="BF89" t="s">
        <v>607</v>
      </c>
      <c r="BG89" t="s">
        <v>607</v>
      </c>
      <c r="BH89" t="s">
        <v>607</v>
      </c>
      <c r="BI89" t="s">
        <v>607</v>
      </c>
      <c r="BJ89" t="s">
        <v>607</v>
      </c>
      <c r="BK89" t="s">
        <v>607</v>
      </c>
      <c r="BL89" t="s">
        <v>607</v>
      </c>
      <c r="BM89" t="s">
        <v>607</v>
      </c>
      <c r="BN89" t="s">
        <v>607</v>
      </c>
      <c r="BO89" t="s">
        <v>607</v>
      </c>
      <c r="BP89" t="s">
        <v>607</v>
      </c>
      <c r="BQ89" t="s">
        <v>607</v>
      </c>
      <c r="BR89" t="s">
        <v>607</v>
      </c>
      <c r="BS89" t="s">
        <v>607</v>
      </c>
      <c r="BT89" t="s">
        <v>607</v>
      </c>
      <c r="BU89" t="s">
        <v>607</v>
      </c>
      <c r="BV89" t="s">
        <v>607</v>
      </c>
      <c r="BW89" t="s">
        <v>607</v>
      </c>
      <c r="BX89" t="s">
        <v>607</v>
      </c>
      <c r="BY89" t="s">
        <v>607</v>
      </c>
      <c r="BZ89" t="s">
        <v>607</v>
      </c>
      <c r="CA89" t="s">
        <v>607</v>
      </c>
      <c r="CB89" t="s">
        <v>607</v>
      </c>
      <c r="CC89" t="s">
        <v>607</v>
      </c>
      <c r="CD89" t="s">
        <v>607</v>
      </c>
      <c r="CE89" t="s">
        <v>607</v>
      </c>
      <c r="CF89" t="s">
        <v>607</v>
      </c>
      <c r="CG89" t="s">
        <v>607</v>
      </c>
      <c r="CH89" t="s">
        <v>607</v>
      </c>
      <c r="CI89" t="s">
        <v>607</v>
      </c>
      <c r="CJ89" t="s">
        <v>607</v>
      </c>
      <c r="CK89" t="s">
        <v>607</v>
      </c>
      <c r="CL89" t="s">
        <v>607</v>
      </c>
      <c r="CM89" t="s">
        <v>607</v>
      </c>
      <c r="CN89" t="s">
        <v>607</v>
      </c>
      <c r="CO89" t="s">
        <v>607</v>
      </c>
      <c r="CP89" t="s">
        <v>607</v>
      </c>
      <c r="CQ89" t="s">
        <v>607</v>
      </c>
      <c r="CR89" t="s">
        <v>607</v>
      </c>
      <c r="CS89" t="s">
        <v>607</v>
      </c>
      <c r="CT89" t="s">
        <v>607</v>
      </c>
      <c r="CU89" t="s">
        <v>607</v>
      </c>
      <c r="CV89" t="s">
        <v>607</v>
      </c>
      <c r="CW89" t="s">
        <v>607</v>
      </c>
      <c r="CX89" t="s">
        <v>607</v>
      </c>
      <c r="CY89" t="s">
        <v>607</v>
      </c>
      <c r="CZ89" t="s">
        <v>607</v>
      </c>
      <c r="DA89" t="s">
        <v>607</v>
      </c>
      <c r="DB89" t="s">
        <v>607</v>
      </c>
      <c r="DC89" t="s">
        <v>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89"/>
  <sheetViews>
    <sheetView workbookViewId="0">
      <selection activeCell="C6" sqref="C6"/>
    </sheetView>
  </sheetViews>
  <sheetFormatPr defaultRowHeight="14.5" x14ac:dyDescent="0.35"/>
  <cols>
    <col min="1" max="1" width="12.453125" customWidth="1"/>
    <col min="2" max="2" width="13.1796875" customWidth="1"/>
    <col min="3" max="3" width="12.08984375" customWidth="1"/>
  </cols>
  <sheetData>
    <row r="1" spans="1:99" ht="72.5" x14ac:dyDescent="0.35">
      <c r="A1" s="2" t="s">
        <v>522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row>
    <row r="2" spans="1:99" x14ac:dyDescent="0.35">
      <c r="A2" t="s">
        <v>98</v>
      </c>
      <c r="B2" s="1">
        <v>44774</v>
      </c>
      <c r="C2" s="1">
        <v>45261</v>
      </c>
      <c r="D2">
        <v>0</v>
      </c>
    </row>
    <row r="3" spans="1:99" x14ac:dyDescent="0.35">
      <c r="A3" t="s">
        <v>99</v>
      </c>
      <c r="B3" s="1">
        <v>44774</v>
      </c>
      <c r="C3" s="1">
        <v>45261</v>
      </c>
      <c r="D3">
        <v>0</v>
      </c>
    </row>
    <row r="4" spans="1:99" x14ac:dyDescent="0.35">
      <c r="A4" t="s">
        <v>100</v>
      </c>
      <c r="B4" s="1">
        <v>44774</v>
      </c>
      <c r="C4" s="1">
        <v>45228</v>
      </c>
      <c r="D4">
        <v>0</v>
      </c>
      <c r="F4" t="s">
        <v>101</v>
      </c>
    </row>
    <row r="5" spans="1:99" x14ac:dyDescent="0.35">
      <c r="A5" t="s">
        <v>100</v>
      </c>
      <c r="B5" s="1">
        <v>45229</v>
      </c>
      <c r="C5" s="1">
        <v>45261</v>
      </c>
      <c r="D5">
        <v>1</v>
      </c>
      <c r="E5" t="s">
        <v>102</v>
      </c>
      <c r="F5" t="s">
        <v>101</v>
      </c>
      <c r="G5" t="str">
        <f>("Statute")</f>
        <v>Statute</v>
      </c>
      <c r="H5" t="s">
        <v>102</v>
      </c>
      <c r="J5">
        <v>1</v>
      </c>
      <c r="L5" t="s">
        <v>103</v>
      </c>
      <c r="M5" t="str">
        <f>("Proceeds of opioid litigation ")</f>
        <v xml:space="preserve">Proceeds of opioid litigation </v>
      </c>
      <c r="N5" t="s">
        <v>102</v>
      </c>
      <c r="P5" t="str">
        <f>("Fund reversion not specified ")</f>
        <v xml:space="preserve">Fund reversion not specified </v>
      </c>
      <c r="S5" t="str">
        <f>("Spending restrictions not specified ")</f>
        <v xml:space="preserve">Spending restrictions not specified </v>
      </c>
      <c r="V5">
        <v>0</v>
      </c>
      <c r="AB5">
        <v>0</v>
      </c>
      <c r="AH5" t="str">
        <f>("Use of the Fund for prospective purposes not specified ")</f>
        <v xml:space="preserve">Use of the Fund for prospective purposes not specified </v>
      </c>
      <c r="AK5" t="str">
        <f>("Entities not specified ")</f>
        <v xml:space="preserve">Entities not specified </v>
      </c>
      <c r="AN5" t="str">
        <f>("Supplement requirements not specified ")</f>
        <v xml:space="preserve">Supplement requirements not specified </v>
      </c>
      <c r="AQ5" t="str">
        <f>("Legislature")</f>
        <v>Legislature</v>
      </c>
      <c r="AR5" t="s">
        <v>102</v>
      </c>
      <c r="AT5">
        <v>0</v>
      </c>
      <c r="CD5" t="str">
        <f>("Exceptions not specified    ")</f>
        <v xml:space="preserve">Exceptions not specified    </v>
      </c>
      <c r="CG5">
        <v>1</v>
      </c>
      <c r="CH5" t="s">
        <v>102</v>
      </c>
      <c r="CJ5" t="str">
        <f>("Quarterly")</f>
        <v>Quarterly</v>
      </c>
      <c r="CK5" t="s">
        <v>102</v>
      </c>
      <c r="CM5" t="str">
        <f>("Accounting of funds, Accounting of grants awarded")</f>
        <v>Accounting of funds, Accounting of grants awarded</v>
      </c>
      <c r="CN5" t="s">
        <v>102</v>
      </c>
      <c r="CP5">
        <v>0</v>
      </c>
    </row>
    <row r="6" spans="1:99" x14ac:dyDescent="0.35">
      <c r="A6" t="s">
        <v>104</v>
      </c>
      <c r="B6" s="1">
        <v>44774</v>
      </c>
      <c r="C6" s="1">
        <v>45261</v>
      </c>
      <c r="D6">
        <v>0</v>
      </c>
      <c r="F6" t="s">
        <v>105</v>
      </c>
    </row>
    <row r="7" spans="1:99" x14ac:dyDescent="0.35">
      <c r="A7" t="s">
        <v>106</v>
      </c>
      <c r="B7" s="1">
        <v>44774</v>
      </c>
      <c r="C7" s="1">
        <v>45116</v>
      </c>
      <c r="D7">
        <v>1</v>
      </c>
      <c r="E7" t="s">
        <v>107</v>
      </c>
      <c r="G7" t="str">
        <f t="shared" ref="G7:G13" si="0">("Statute")</f>
        <v>Statute</v>
      </c>
      <c r="H7" t="s">
        <v>107</v>
      </c>
      <c r="J7">
        <v>1</v>
      </c>
      <c r="K7" t="s">
        <v>107</v>
      </c>
      <c r="M7" t="str">
        <f>("Proceeds of opioid litigation ")</f>
        <v xml:space="preserve">Proceeds of opioid litigation </v>
      </c>
      <c r="N7" t="s">
        <v>107</v>
      </c>
      <c r="P7" t="str">
        <f>("Fund reversion not specified ")</f>
        <v xml:space="preserve">Fund reversion not specified </v>
      </c>
      <c r="Q7" t="s">
        <v>107</v>
      </c>
      <c r="S7" t="str">
        <f>("Spending restrictions not specified ")</f>
        <v xml:space="preserve">Spending restrictions not specified </v>
      </c>
      <c r="V7">
        <v>0</v>
      </c>
      <c r="AB7">
        <v>0</v>
      </c>
      <c r="AH7" t="str">
        <f>("Use of the Fund for prospective purposes not specified ")</f>
        <v xml:space="preserve">Use of the Fund for prospective purposes not specified </v>
      </c>
      <c r="AK7" t="str">
        <f>("Entities not specified ")</f>
        <v xml:space="preserve">Entities not specified </v>
      </c>
      <c r="AN7" t="str">
        <f>("Supplement requirements not specified ")</f>
        <v xml:space="preserve">Supplement requirements not specified </v>
      </c>
      <c r="AQ7" t="str">
        <f>("Executive agency")</f>
        <v>Executive agency</v>
      </c>
      <c r="AR7" t="s">
        <v>107</v>
      </c>
      <c r="AT7">
        <v>0</v>
      </c>
      <c r="CD7" t="str">
        <f>("Exceptions not specified    ")</f>
        <v xml:space="preserve">Exceptions not specified    </v>
      </c>
      <c r="CG7">
        <v>1</v>
      </c>
      <c r="CJ7" t="str">
        <f>("Reporting Frequency Not Specified")</f>
        <v>Reporting Frequency Not Specified</v>
      </c>
      <c r="CM7" t="str">
        <f>("Information Not Specified")</f>
        <v>Information Not Specified</v>
      </c>
      <c r="CP7">
        <v>0</v>
      </c>
    </row>
    <row r="8" spans="1:99" x14ac:dyDescent="0.35">
      <c r="A8" t="s">
        <v>106</v>
      </c>
      <c r="B8" s="1">
        <v>45117</v>
      </c>
      <c r="C8" s="1">
        <v>45261</v>
      </c>
      <c r="D8">
        <v>1</v>
      </c>
      <c r="E8" t="s">
        <v>107</v>
      </c>
      <c r="G8" t="str">
        <f t="shared" si="0"/>
        <v>Statute</v>
      </c>
      <c r="H8" t="s">
        <v>107</v>
      </c>
      <c r="J8">
        <v>1</v>
      </c>
      <c r="K8" t="s">
        <v>107</v>
      </c>
      <c r="M8" t="str">
        <f>("Proceeds of opioid litigation ")</f>
        <v xml:space="preserve">Proceeds of opioid litigation </v>
      </c>
      <c r="N8" t="s">
        <v>107</v>
      </c>
      <c r="P8" t="str">
        <f>("Fund reversion not specified ")</f>
        <v xml:space="preserve">Fund reversion not specified </v>
      </c>
      <c r="Q8" t="s">
        <v>107</v>
      </c>
      <c r="S8" t="str">
        <f>("Spending restrictions not specified ")</f>
        <v xml:space="preserve">Spending restrictions not specified </v>
      </c>
      <c r="V8">
        <v>0</v>
      </c>
      <c r="AB8">
        <v>0</v>
      </c>
      <c r="AH8" t="str">
        <f>("Use of the Fund for prospective purposes not specified ")</f>
        <v xml:space="preserve">Use of the Fund for prospective purposes not specified </v>
      </c>
      <c r="AK8" t="str">
        <f>("Entities not specified ")</f>
        <v xml:space="preserve">Entities not specified </v>
      </c>
      <c r="AN8" t="str">
        <f>("Supplement requirements not specified ")</f>
        <v xml:space="preserve">Supplement requirements not specified </v>
      </c>
      <c r="AQ8" t="str">
        <f>("Executive agency")</f>
        <v>Executive agency</v>
      </c>
      <c r="AR8" t="s">
        <v>107</v>
      </c>
      <c r="AT8">
        <v>0</v>
      </c>
      <c r="CD8" t="str">
        <f>("Exceptions not specified    ")</f>
        <v xml:space="preserve">Exceptions not specified    </v>
      </c>
      <c r="CG8">
        <v>1</v>
      </c>
      <c r="CH8" t="s">
        <v>107</v>
      </c>
      <c r="CJ8" t="str">
        <f>("Reporting Frequency Not Specified")</f>
        <v>Reporting Frequency Not Specified</v>
      </c>
      <c r="CK8" t="s">
        <v>107</v>
      </c>
      <c r="CM8" t="str">
        <f>("Information Not Specified")</f>
        <v>Information Not Specified</v>
      </c>
      <c r="CN8" t="s">
        <v>107</v>
      </c>
      <c r="CP8">
        <v>0</v>
      </c>
    </row>
    <row r="9" spans="1:99" x14ac:dyDescent="0.35">
      <c r="A9" t="s">
        <v>108</v>
      </c>
      <c r="B9" s="1">
        <v>44774</v>
      </c>
      <c r="C9" s="1">
        <v>45070</v>
      </c>
      <c r="D9">
        <v>1</v>
      </c>
      <c r="E9" t="s">
        <v>109</v>
      </c>
      <c r="F9" t="s">
        <v>110</v>
      </c>
      <c r="G9" t="str">
        <f t="shared" si="0"/>
        <v>Statute</v>
      </c>
      <c r="H9" t="s">
        <v>109</v>
      </c>
      <c r="J9">
        <v>0</v>
      </c>
      <c r="AT9">
        <v>1</v>
      </c>
      <c r="AU9" t="s">
        <v>109</v>
      </c>
      <c r="AW9">
        <v>0</v>
      </c>
      <c r="AZ9" t="str">
        <f>("Attorney general ")</f>
        <v>Attorney general </v>
      </c>
      <c r="BA9" t="s">
        <v>111</v>
      </c>
      <c r="BC9" t="str">
        <f>("Recommend award of monies from the Fund ")</f>
        <v xml:space="preserve">Recommend award of monies from the Fund </v>
      </c>
      <c r="BF9" t="str">
        <f>("26")</f>
        <v>26</v>
      </c>
      <c r="BG9" t="s">
        <v>109</v>
      </c>
      <c r="BI9" t="str">
        <f>("Governor, Executive agency, Law enforcement office, Association of Counties    ")</f>
        <v xml:space="preserve">Governor, Executive agency, Law enforcement office, Association of Counties    </v>
      </c>
      <c r="BJ9" t="s">
        <v>109</v>
      </c>
      <c r="BL9">
        <v>0</v>
      </c>
      <c r="BO9" t="s">
        <v>112</v>
      </c>
      <c r="BR9" t="str">
        <f>("As necessary ")</f>
        <v xml:space="preserve">As necessary </v>
      </c>
      <c r="BS9" t="s">
        <v>109</v>
      </c>
      <c r="BU9" t="str">
        <f>("Meeting requirements not specified ")</f>
        <v xml:space="preserve">Meeting requirements not specified </v>
      </c>
      <c r="BX9">
        <v>0</v>
      </c>
      <c r="CD9" t="str">
        <f>("Exceptions not specified    ")</f>
        <v xml:space="preserve">Exceptions not specified    </v>
      </c>
      <c r="CG9">
        <v>0</v>
      </c>
      <c r="CP9">
        <v>0</v>
      </c>
    </row>
    <row r="10" spans="1:99" x14ac:dyDescent="0.35">
      <c r="A10" t="s">
        <v>108</v>
      </c>
      <c r="B10" s="1">
        <v>45071</v>
      </c>
      <c r="C10" s="1">
        <v>45261</v>
      </c>
      <c r="D10">
        <v>1</v>
      </c>
      <c r="E10" t="s">
        <v>109</v>
      </c>
      <c r="F10" t="s">
        <v>110</v>
      </c>
      <c r="G10" t="str">
        <f t="shared" si="0"/>
        <v>Statute</v>
      </c>
      <c r="H10" t="s">
        <v>109</v>
      </c>
      <c r="J10">
        <v>0</v>
      </c>
      <c r="AT10">
        <v>1</v>
      </c>
      <c r="AU10" t="s">
        <v>111</v>
      </c>
      <c r="AW10">
        <v>0</v>
      </c>
      <c r="AZ10" t="str">
        <f>("Attorney general ")</f>
        <v>Attorney general </v>
      </c>
      <c r="BA10" t="s">
        <v>111</v>
      </c>
      <c r="BC10" t="str">
        <f>("Recommend award of monies from the Fund ")</f>
        <v xml:space="preserve">Recommend award of monies from the Fund </v>
      </c>
      <c r="BF10" t="str">
        <f>("26")</f>
        <v>26</v>
      </c>
      <c r="BG10" t="s">
        <v>109</v>
      </c>
      <c r="BI10" t="str">
        <f>("Governor, Executive agency, Law enforcement office, Association of Counties    ")</f>
        <v xml:space="preserve">Governor, Executive agency, Law enforcement office, Association of Counties    </v>
      </c>
      <c r="BJ10" t="s">
        <v>109</v>
      </c>
      <c r="BL10">
        <v>0</v>
      </c>
      <c r="BO10" t="s">
        <v>112</v>
      </c>
      <c r="BR10" t="str">
        <f>("As necessary ")</f>
        <v xml:space="preserve">As necessary </v>
      </c>
      <c r="BS10" t="s">
        <v>109</v>
      </c>
      <c r="BU10" t="str">
        <f>("Meeting requirements not specified ")</f>
        <v xml:space="preserve">Meeting requirements not specified </v>
      </c>
      <c r="BX10">
        <v>0</v>
      </c>
      <c r="CD10" t="str">
        <f>("Exceptions not specified    ")</f>
        <v xml:space="preserve">Exceptions not specified    </v>
      </c>
      <c r="CG10">
        <v>0</v>
      </c>
      <c r="CP10">
        <v>0</v>
      </c>
    </row>
    <row r="11" spans="1:99" x14ac:dyDescent="0.35">
      <c r="A11" t="s">
        <v>113</v>
      </c>
      <c r="B11" s="1">
        <v>44774</v>
      </c>
      <c r="C11" s="1">
        <v>45107</v>
      </c>
      <c r="D11">
        <v>1</v>
      </c>
      <c r="E11" t="s">
        <v>114</v>
      </c>
      <c r="G11" t="str">
        <f t="shared" si="0"/>
        <v>Statute</v>
      </c>
      <c r="H11" t="s">
        <v>114</v>
      </c>
      <c r="J11">
        <v>1</v>
      </c>
      <c r="K11" t="s">
        <v>115</v>
      </c>
      <c r="M11" t="str">
        <f>("Proceeds of opioid litigation ")</f>
        <v xml:space="preserve">Proceeds of opioid litigation </v>
      </c>
      <c r="N11" t="s">
        <v>114</v>
      </c>
      <c r="P11" t="str">
        <f>("No")</f>
        <v>No</v>
      </c>
      <c r="Q11" t="s">
        <v>114</v>
      </c>
      <c r="S11" t="s">
        <v>116</v>
      </c>
      <c r="T11" t="s">
        <v>117</v>
      </c>
      <c r="V11">
        <v>0</v>
      </c>
      <c r="AB11">
        <v>0</v>
      </c>
      <c r="AH11" t="str">
        <f>("Yes")</f>
        <v>Yes</v>
      </c>
      <c r="AI11" t="s">
        <v>114</v>
      </c>
      <c r="AK11" t="str">
        <f>("Governmental entities, Not-for-profit non-governmental entities ")</f>
        <v xml:space="preserve">Governmental entities, Not-for-profit non-governmental entities </v>
      </c>
      <c r="AL11" t="s">
        <v>114</v>
      </c>
      <c r="AN11" t="str">
        <f>("Yes")</f>
        <v>Yes</v>
      </c>
      <c r="AO11" t="s">
        <v>114</v>
      </c>
      <c r="AQ11" t="str">
        <f>("Council , Executive agency")</f>
        <v>Council , Executive agency</v>
      </c>
      <c r="AR11" t="s">
        <v>114</v>
      </c>
      <c r="AS11" t="s">
        <v>118</v>
      </c>
      <c r="AT11">
        <v>1</v>
      </c>
      <c r="AU11" t="s">
        <v>119</v>
      </c>
      <c r="AW11">
        <v>1</v>
      </c>
      <c r="AX11" t="s">
        <v>119</v>
      </c>
      <c r="BC11" t="s">
        <v>120</v>
      </c>
      <c r="BD11" t="s">
        <v>121</v>
      </c>
      <c r="BF11" t="str">
        <f>("36")</f>
        <v>36</v>
      </c>
      <c r="BG11" t="s">
        <v>119</v>
      </c>
      <c r="BI11" t="str">
        <f>("Governor, Executive agency")</f>
        <v>Governor, Executive agency</v>
      </c>
      <c r="BJ11" t="s">
        <v>119</v>
      </c>
      <c r="BL11">
        <v>0</v>
      </c>
      <c r="BO11" t="str">
        <f>("Persons who have experience in providing SUD services , Persons who have expertise in medicine , Individuals with lived experience with SUD recovery , Family members of persons with  SUD ")</f>
        <v xml:space="preserve">Persons who have experience in providing SUD services , Persons who have expertise in medicine , Individuals with lived experience with SUD recovery , Family members of persons with  SUD </v>
      </c>
      <c r="BP11" t="s">
        <v>119</v>
      </c>
      <c r="BR11" t="str">
        <f>("At least four times within a calendar year ")</f>
        <v>At least four times within a calendar year </v>
      </c>
      <c r="BS11" t="s">
        <v>119</v>
      </c>
      <c r="BU11" t="str">
        <f>("Must be publicly held, Must have publicly available website with related information ")</f>
        <v xml:space="preserve">Must be publicly held, Must have publicly available website with related information </v>
      </c>
      <c r="BV11" t="s">
        <v>121</v>
      </c>
      <c r="BX11">
        <v>0</v>
      </c>
      <c r="CD11" t="s">
        <v>122</v>
      </c>
      <c r="CE11" t="s">
        <v>123</v>
      </c>
      <c r="CG11">
        <v>1</v>
      </c>
      <c r="CH11" t="s">
        <v>124</v>
      </c>
      <c r="CJ11" t="str">
        <f>("Annually ")</f>
        <v xml:space="preserve">Annually </v>
      </c>
      <c r="CK11" t="s">
        <v>124</v>
      </c>
      <c r="CM11" t="str">
        <f>("Accounting of funds, Accounting of grants awarded, Performance indicators, Recipient use of funds  ")</f>
        <v xml:space="preserve">Accounting of funds, Accounting of grants awarded, Performance indicators, Recipient use of funds  </v>
      </c>
      <c r="CN11" t="s">
        <v>124</v>
      </c>
      <c r="CP11">
        <v>0</v>
      </c>
    </row>
    <row r="12" spans="1:99" x14ac:dyDescent="0.35">
      <c r="A12" t="s">
        <v>113</v>
      </c>
      <c r="B12" s="1">
        <v>45108</v>
      </c>
      <c r="C12" s="1">
        <v>45261</v>
      </c>
      <c r="D12">
        <v>1</v>
      </c>
      <c r="E12" t="s">
        <v>114</v>
      </c>
      <c r="G12" t="str">
        <f t="shared" si="0"/>
        <v>Statute</v>
      </c>
      <c r="H12" t="s">
        <v>114</v>
      </c>
      <c r="J12">
        <v>1</v>
      </c>
      <c r="K12" t="s">
        <v>115</v>
      </c>
      <c r="M12" t="str">
        <f>("Proceeds of opioid litigation ")</f>
        <v xml:space="preserve">Proceeds of opioid litigation </v>
      </c>
      <c r="N12" t="s">
        <v>114</v>
      </c>
      <c r="P12" t="str">
        <f>("No")</f>
        <v>No</v>
      </c>
      <c r="Q12" t="s">
        <v>114</v>
      </c>
      <c r="S12" t="s">
        <v>116</v>
      </c>
      <c r="T12" t="s">
        <v>115</v>
      </c>
      <c r="U12" t="s">
        <v>125</v>
      </c>
      <c r="V12">
        <v>0</v>
      </c>
      <c r="AB12">
        <v>0</v>
      </c>
      <c r="AH12" t="str">
        <f>("Yes")</f>
        <v>Yes</v>
      </c>
      <c r="AI12" t="s">
        <v>114</v>
      </c>
      <c r="AK12" t="str">
        <f>("Governmental entities, Not-for-profit non-governmental entities ")</f>
        <v xml:space="preserve">Governmental entities, Not-for-profit non-governmental entities </v>
      </c>
      <c r="AL12" t="s">
        <v>114</v>
      </c>
      <c r="AN12" t="str">
        <f>("Yes")</f>
        <v>Yes</v>
      </c>
      <c r="AO12" t="s">
        <v>114</v>
      </c>
      <c r="AQ12" t="str">
        <f>("Council , Executive agency")</f>
        <v>Council , Executive agency</v>
      </c>
      <c r="AR12" t="s">
        <v>114</v>
      </c>
      <c r="AS12" t="s">
        <v>118</v>
      </c>
      <c r="AT12">
        <v>1</v>
      </c>
      <c r="AU12" t="s">
        <v>119</v>
      </c>
      <c r="AW12">
        <v>1</v>
      </c>
      <c r="AX12" t="s">
        <v>119</v>
      </c>
      <c r="BC12" t="s">
        <v>120</v>
      </c>
      <c r="BD12" t="s">
        <v>121</v>
      </c>
      <c r="BF12" t="str">
        <f>("43")</f>
        <v>43</v>
      </c>
      <c r="BG12" t="s">
        <v>119</v>
      </c>
      <c r="BH12" t="s">
        <v>126</v>
      </c>
      <c r="BI12" t="str">
        <f>("Governor, Executive agency")</f>
        <v>Governor, Executive agency</v>
      </c>
      <c r="BJ12" t="s">
        <v>119</v>
      </c>
      <c r="BL12">
        <v>0</v>
      </c>
      <c r="BO12" t="str">
        <f>("Persons who have experience in providing SUD services , Persons who have expertise in medicine , Individuals with lived experience with SUD recovery , Family members of persons with  SUD ")</f>
        <v xml:space="preserve">Persons who have experience in providing SUD services , Persons who have expertise in medicine , Individuals with lived experience with SUD recovery , Family members of persons with  SUD </v>
      </c>
      <c r="BP12" t="s">
        <v>119</v>
      </c>
      <c r="BQ12" t="s">
        <v>127</v>
      </c>
      <c r="BR12" t="str">
        <f>("At least four times within a calendar year ")</f>
        <v>At least four times within a calendar year </v>
      </c>
      <c r="BS12" t="s">
        <v>119</v>
      </c>
      <c r="BU12" t="str">
        <f>("Must be publicly held, Must have publicly available website with related information ")</f>
        <v xml:space="preserve">Must be publicly held, Must have publicly available website with related information </v>
      </c>
      <c r="BV12" t="s">
        <v>128</v>
      </c>
      <c r="BX12">
        <v>0</v>
      </c>
      <c r="CD12" t="s">
        <v>122</v>
      </c>
      <c r="CE12" t="s">
        <v>123</v>
      </c>
      <c r="CG12">
        <v>1</v>
      </c>
      <c r="CH12" t="s">
        <v>124</v>
      </c>
      <c r="CJ12" t="str">
        <f>("Annually ")</f>
        <v xml:space="preserve">Annually </v>
      </c>
      <c r="CK12" t="s">
        <v>124</v>
      </c>
      <c r="CM12" t="str">
        <f>("Accounting of funds, Accounting of grants awarded, Performance indicators, Recipient use of funds  ")</f>
        <v xml:space="preserve">Accounting of funds, Accounting of grants awarded, Performance indicators, Recipient use of funds  </v>
      </c>
      <c r="CN12" t="s">
        <v>124</v>
      </c>
      <c r="CP12">
        <v>0</v>
      </c>
    </row>
    <row r="13" spans="1:99" x14ac:dyDescent="0.35">
      <c r="A13" t="s">
        <v>129</v>
      </c>
      <c r="B13" s="1">
        <v>44774</v>
      </c>
      <c r="C13" s="1">
        <v>45261</v>
      </c>
      <c r="D13">
        <v>1</v>
      </c>
      <c r="E13" t="s">
        <v>130</v>
      </c>
      <c r="G13" t="str">
        <f t="shared" si="0"/>
        <v>Statute</v>
      </c>
      <c r="H13" t="s">
        <v>130</v>
      </c>
      <c r="J13">
        <v>1</v>
      </c>
      <c r="K13" t="s">
        <v>130</v>
      </c>
      <c r="M13" t="str">
        <f>("Proceeds of opioid litigation , Interest on monies in the fund ")</f>
        <v xml:space="preserve">Proceeds of opioid litigation , Interest on monies in the fund </v>
      </c>
      <c r="N13" t="s">
        <v>131</v>
      </c>
      <c r="P13" t="str">
        <f>("No")</f>
        <v>No</v>
      </c>
      <c r="Q13" t="s">
        <v>130</v>
      </c>
      <c r="S13" t="str">
        <f>("General costs related to opioid use disorder prevention, treatment, and harm reduction options")</f>
        <v>General costs related to opioid use disorder prevention, treatment, and harm reduction options</v>
      </c>
      <c r="T13" t="s">
        <v>132</v>
      </c>
      <c r="V13">
        <v>1</v>
      </c>
      <c r="W13" t="s">
        <v>130</v>
      </c>
      <c r="Y13" t="str">
        <f>("The greater of $300,000 or 5% annually")</f>
        <v>The greater of $300,000 or 5% annually</v>
      </c>
      <c r="Z13" t="s">
        <v>130</v>
      </c>
      <c r="AB13">
        <v>0</v>
      </c>
      <c r="AD13" t="s">
        <v>133</v>
      </c>
      <c r="AH13" t="str">
        <f>("Use of the Fund for prospective purposes not specified ")</f>
        <v xml:space="preserve">Use of the Fund for prospective purposes not specified </v>
      </c>
      <c r="AK13" t="str">
        <f>("Entities not specified ")</f>
        <v xml:space="preserve">Entities not specified </v>
      </c>
      <c r="AN13" t="str">
        <f>("Yes")</f>
        <v>Yes</v>
      </c>
      <c r="AO13" t="s">
        <v>130</v>
      </c>
      <c r="AQ13" t="str">
        <f>("Treasurer upon approval of the Council ")</f>
        <v xml:space="preserve">Treasurer upon approval of the Council </v>
      </c>
      <c r="AR13" t="s">
        <v>134</v>
      </c>
      <c r="AT13">
        <v>1</v>
      </c>
      <c r="AU13" t="s">
        <v>135</v>
      </c>
      <c r="AW13">
        <v>0</v>
      </c>
      <c r="AY13" t="s">
        <v>136</v>
      </c>
      <c r="AZ13" t="str">
        <f>("Executive agency")</f>
        <v>Executive agency</v>
      </c>
      <c r="BC13" t="str">
        <f>("Recommend award of monies from the Fund ")</f>
        <v xml:space="preserve">Recommend award of monies from the Fund </v>
      </c>
      <c r="BD13" t="s">
        <v>137</v>
      </c>
      <c r="BF13" t="str">
        <f>("15")</f>
        <v>15</v>
      </c>
      <c r="BG13" t="s">
        <v>137</v>
      </c>
      <c r="BI13" t="str">
        <f>("Attorney General, Governor, Executive agency, Legislature")</f>
        <v>Attorney General, Governor, Executive agency, Legislature</v>
      </c>
      <c r="BJ13" t="s">
        <v>137</v>
      </c>
      <c r="BL13">
        <v>0</v>
      </c>
      <c r="BO13" t="str">
        <f>("Persons who have experience in providing SUD services , Membership shall represent geographic regions of the state ")</f>
        <v xml:space="preserve">Persons who have experience in providing SUD services , Membership shall represent geographic regions of the state </v>
      </c>
      <c r="BR13" t="str">
        <f>("No less than one time every four months")</f>
        <v>No less than one time every four months</v>
      </c>
      <c r="BS13" t="s">
        <v>137</v>
      </c>
      <c r="BU13" t="str">
        <f>("Must have publicly available website with related information ")</f>
        <v xml:space="preserve">Must have publicly available website with related information </v>
      </c>
      <c r="BV13" t="s">
        <v>137</v>
      </c>
      <c r="BW13" t="s">
        <v>138</v>
      </c>
      <c r="BX13">
        <v>0</v>
      </c>
      <c r="CD13" t="str">
        <f>("Exceptions not specified    ")</f>
        <v xml:space="preserve">Exceptions not specified    </v>
      </c>
      <c r="CG13">
        <v>1</v>
      </c>
      <c r="CH13" t="s">
        <v>135</v>
      </c>
      <c r="CJ13" t="str">
        <f>("Annually ")</f>
        <v xml:space="preserve">Annually </v>
      </c>
      <c r="CK13" t="s">
        <v>135</v>
      </c>
      <c r="CM13" t="str">
        <f>("Accounting of funds, Accounting of grants awarded, Recipient use of funds  ")</f>
        <v xml:space="preserve">Accounting of funds, Accounting of grants awarded, Recipient use of funds  </v>
      </c>
      <c r="CN13" t="s">
        <v>135</v>
      </c>
      <c r="CP13">
        <v>0</v>
      </c>
    </row>
    <row r="14" spans="1:99" x14ac:dyDescent="0.35">
      <c r="A14" t="s">
        <v>139</v>
      </c>
      <c r="B14" s="1">
        <v>44774</v>
      </c>
      <c r="C14" s="1">
        <v>44824</v>
      </c>
      <c r="D14">
        <v>0</v>
      </c>
    </row>
    <row r="15" spans="1:99" x14ac:dyDescent="0.35">
      <c r="A15" t="s">
        <v>139</v>
      </c>
      <c r="B15" s="1">
        <v>44825</v>
      </c>
      <c r="C15" s="1">
        <v>44994</v>
      </c>
      <c r="D15">
        <v>1</v>
      </c>
      <c r="E15" t="s">
        <v>140</v>
      </c>
      <c r="G15" t="str">
        <f>("Statute")</f>
        <v>Statute</v>
      </c>
      <c r="H15" t="s">
        <v>140</v>
      </c>
      <c r="J15">
        <v>1</v>
      </c>
      <c r="K15" t="s">
        <v>140</v>
      </c>
      <c r="M15" t="str">
        <f>("Proceeds of opioid litigation , Monies appropriated by the legislature ")</f>
        <v xml:space="preserve">Proceeds of opioid litigation , Monies appropriated by the legislature </v>
      </c>
      <c r="N15" t="s">
        <v>141</v>
      </c>
      <c r="P15" t="str">
        <f>("No")</f>
        <v>No</v>
      </c>
      <c r="Q15" t="s">
        <v>140</v>
      </c>
      <c r="S15" t="str">
        <f>("Spending restrictions not specified ")</f>
        <v xml:space="preserve">Spending restrictions not specified </v>
      </c>
      <c r="T15" t="s">
        <v>140</v>
      </c>
      <c r="U15" t="s">
        <v>142</v>
      </c>
      <c r="V15">
        <v>0</v>
      </c>
      <c r="AB15">
        <v>0</v>
      </c>
      <c r="AH15" t="str">
        <f>("Use of the Fund for prospective purposes not specified ")</f>
        <v xml:space="preserve">Use of the Fund for prospective purposes not specified </v>
      </c>
      <c r="AK15" t="str">
        <f>("Entities not specified ")</f>
        <v xml:space="preserve">Entities not specified </v>
      </c>
      <c r="AN15" t="str">
        <f>("Supplement requirements not specified ")</f>
        <v xml:space="preserve">Supplement requirements not specified </v>
      </c>
      <c r="AQ15" t="str">
        <f>("Entity is not specified  ")</f>
        <v xml:space="preserve">Entity is not specified  </v>
      </c>
      <c r="AT15">
        <v>0</v>
      </c>
      <c r="CD15" t="str">
        <f>("Exceptions not specified    ")</f>
        <v xml:space="preserve">Exceptions not specified    </v>
      </c>
      <c r="CG15">
        <v>0</v>
      </c>
      <c r="CP15">
        <v>1</v>
      </c>
      <c r="CQ15" t="s">
        <v>140</v>
      </c>
      <c r="CS15" t="str">
        <f>("Timeline for establishment of rules not specified")</f>
        <v>Timeline for establishment of rules not specified</v>
      </c>
      <c r="CT15" t="s">
        <v>140</v>
      </c>
    </row>
    <row r="16" spans="1:99" x14ac:dyDescent="0.35">
      <c r="A16" t="s">
        <v>139</v>
      </c>
      <c r="B16" s="1">
        <v>44995</v>
      </c>
      <c r="C16" s="1">
        <v>45006</v>
      </c>
      <c r="D16">
        <v>1</v>
      </c>
      <c r="E16" t="s">
        <v>140</v>
      </c>
      <c r="G16" t="str">
        <f>("Statute")</f>
        <v>Statute</v>
      </c>
      <c r="H16" t="s">
        <v>140</v>
      </c>
      <c r="J16">
        <v>1</v>
      </c>
      <c r="K16" t="s">
        <v>140</v>
      </c>
      <c r="M16" t="str">
        <f>("Proceeds of opioid litigation , Monies appropriated by the legislature ")</f>
        <v xml:space="preserve">Proceeds of opioid litigation , Monies appropriated by the legislature </v>
      </c>
      <c r="N16" t="s">
        <v>141</v>
      </c>
      <c r="P16" t="str">
        <f>("No")</f>
        <v>No</v>
      </c>
      <c r="Q16" t="s">
        <v>140</v>
      </c>
      <c r="S16" t="s">
        <v>143</v>
      </c>
      <c r="T16" t="s">
        <v>144</v>
      </c>
      <c r="U16" t="s">
        <v>145</v>
      </c>
      <c r="V16">
        <v>0</v>
      </c>
      <c r="AB16">
        <v>0</v>
      </c>
      <c r="AH16" t="str">
        <f>("Yes")</f>
        <v>Yes</v>
      </c>
      <c r="AI16" t="s">
        <v>140</v>
      </c>
      <c r="AK16" t="str">
        <f>("Entities not specified ")</f>
        <v xml:space="preserve">Entities not specified </v>
      </c>
      <c r="AN16" t="str">
        <f>("Yes")</f>
        <v>Yes</v>
      </c>
      <c r="AO16" t="s">
        <v>140</v>
      </c>
      <c r="AQ16" t="str">
        <f>("Executive agency")</f>
        <v>Executive agency</v>
      </c>
      <c r="AR16" t="s">
        <v>146</v>
      </c>
      <c r="AT16">
        <v>1</v>
      </c>
      <c r="AU16" t="s">
        <v>147</v>
      </c>
      <c r="AW16">
        <v>0</v>
      </c>
      <c r="AX16" t="s">
        <v>147</v>
      </c>
      <c r="AZ16" t="str">
        <f>("Legislature  , Executive agency, Mayor")</f>
        <v>Legislature  , Executive agency, Mayor</v>
      </c>
      <c r="BA16" t="s">
        <v>148</v>
      </c>
      <c r="BC16" t="s">
        <v>149</v>
      </c>
      <c r="BD16" t="s">
        <v>147</v>
      </c>
      <c r="BF16" t="str">
        <f>("21")</f>
        <v>21</v>
      </c>
      <c r="BG16" t="s">
        <v>147</v>
      </c>
      <c r="BI16" t="str">
        <f>("Legislature, Mayor")</f>
        <v>Legislature, Mayor</v>
      </c>
      <c r="BJ16" t="s">
        <v>150</v>
      </c>
      <c r="BK16" t="s">
        <v>151</v>
      </c>
      <c r="BL16">
        <v>1</v>
      </c>
      <c r="BM16" t="s">
        <v>147</v>
      </c>
      <c r="BO16" t="s">
        <v>152</v>
      </c>
      <c r="BP16" t="s">
        <v>147</v>
      </c>
      <c r="BR16" t="str">
        <f>("At least four times within a calendar year ")</f>
        <v>At least four times within a calendar year </v>
      </c>
      <c r="BS16" t="s">
        <v>147</v>
      </c>
      <c r="BU16" t="str">
        <f>("Must be publicly held, Must have publicly available website with related information ")</f>
        <v xml:space="preserve">Must be publicly held, Must have publicly available website with related information </v>
      </c>
      <c r="BV16" t="s">
        <v>153</v>
      </c>
      <c r="BX16">
        <v>1</v>
      </c>
      <c r="BY16" t="s">
        <v>147</v>
      </c>
      <c r="CA16" t="str">
        <f>("Expense reimbursement")</f>
        <v>Expense reimbursement</v>
      </c>
      <c r="CB16" t="s">
        <v>147</v>
      </c>
      <c r="CD16" t="str">
        <f>("Exceptions not specified    ")</f>
        <v xml:space="preserve">Exceptions not specified    </v>
      </c>
      <c r="CG16">
        <v>1</v>
      </c>
      <c r="CH16" t="s">
        <v>140</v>
      </c>
      <c r="CJ16" t="str">
        <f>("Annually ")</f>
        <v xml:space="preserve">Annually </v>
      </c>
      <c r="CK16" t="s">
        <v>140</v>
      </c>
      <c r="CM16" t="str">
        <f>("Accounting of funds, Accounting of grants awarded, Performance indicators, Recipient use of funds  ")</f>
        <v xml:space="preserve">Accounting of funds, Accounting of grants awarded, Performance indicators, Recipient use of funds  </v>
      </c>
      <c r="CN16" t="s">
        <v>140</v>
      </c>
      <c r="CP16">
        <v>1</v>
      </c>
      <c r="CQ16" t="s">
        <v>154</v>
      </c>
      <c r="CS16" t="str">
        <f>("Timeline for establishment of rules not specified")</f>
        <v>Timeline for establishment of rules not specified</v>
      </c>
    </row>
    <row r="17" spans="1:97" x14ac:dyDescent="0.35">
      <c r="A17" t="s">
        <v>139</v>
      </c>
      <c r="B17" s="1">
        <v>45007</v>
      </c>
      <c r="C17" s="1">
        <v>45174</v>
      </c>
      <c r="D17">
        <v>1</v>
      </c>
      <c r="E17" t="s">
        <v>140</v>
      </c>
      <c r="G17" t="str">
        <f>("Statute")</f>
        <v>Statute</v>
      </c>
      <c r="H17" t="s">
        <v>140</v>
      </c>
      <c r="J17">
        <v>1</v>
      </c>
      <c r="K17" t="s">
        <v>140</v>
      </c>
      <c r="M17" t="str">
        <f>("Proceeds of opioid litigation , Monies appropriated by the legislature ")</f>
        <v xml:space="preserve">Proceeds of opioid litigation , Monies appropriated by the legislature </v>
      </c>
      <c r="N17" t="s">
        <v>155</v>
      </c>
      <c r="P17" t="str">
        <f>("No")</f>
        <v>No</v>
      </c>
      <c r="Q17" t="s">
        <v>140</v>
      </c>
      <c r="S17" t="s">
        <v>116</v>
      </c>
      <c r="T17" t="s">
        <v>156</v>
      </c>
      <c r="U17" t="s">
        <v>145</v>
      </c>
      <c r="V17">
        <v>0</v>
      </c>
      <c r="AB17">
        <v>0</v>
      </c>
      <c r="AH17" t="str">
        <f>("Yes")</f>
        <v>Yes</v>
      </c>
      <c r="AI17" t="s">
        <v>140</v>
      </c>
      <c r="AK17" t="str">
        <f>("Entities not specified ")</f>
        <v xml:space="preserve">Entities not specified </v>
      </c>
      <c r="AN17" t="str">
        <f>("Yes")</f>
        <v>Yes</v>
      </c>
      <c r="AO17" t="s">
        <v>140</v>
      </c>
      <c r="AQ17" t="str">
        <f>("Executive agency")</f>
        <v>Executive agency</v>
      </c>
      <c r="AR17" t="s">
        <v>146</v>
      </c>
      <c r="AT17">
        <v>1</v>
      </c>
      <c r="AU17" t="s">
        <v>147</v>
      </c>
      <c r="AW17">
        <v>0</v>
      </c>
      <c r="AX17" t="s">
        <v>147</v>
      </c>
      <c r="AZ17" t="str">
        <f>("Legislature  , Executive agency")</f>
        <v>Legislature  , Executive agency</v>
      </c>
      <c r="BA17" t="s">
        <v>148</v>
      </c>
      <c r="BB17" t="s">
        <v>157</v>
      </c>
      <c r="BC17" t="s">
        <v>158</v>
      </c>
      <c r="BD17" t="s">
        <v>147</v>
      </c>
      <c r="BF17" t="str">
        <f>("21")</f>
        <v>21</v>
      </c>
      <c r="BG17" t="s">
        <v>147</v>
      </c>
      <c r="BI17" t="str">
        <f>("Legislature, Governor")</f>
        <v>Legislature, Governor</v>
      </c>
      <c r="BJ17" t="s">
        <v>150</v>
      </c>
      <c r="BK17" t="s">
        <v>151</v>
      </c>
      <c r="BL17">
        <v>0</v>
      </c>
      <c r="BO17" t="s">
        <v>152</v>
      </c>
      <c r="BP17" t="s">
        <v>147</v>
      </c>
      <c r="BR17" t="str">
        <f>("At least four times within a calendar year ")</f>
        <v>At least four times within a calendar year </v>
      </c>
      <c r="BS17" t="s">
        <v>147</v>
      </c>
      <c r="BU17" t="str">
        <f>("Must be publicly held, Must have publicly available website with related information ")</f>
        <v xml:space="preserve">Must be publicly held, Must have publicly available website with related information </v>
      </c>
      <c r="BV17" t="s">
        <v>153</v>
      </c>
      <c r="BX17">
        <v>1</v>
      </c>
      <c r="BY17" t="s">
        <v>147</v>
      </c>
      <c r="CA17" t="str">
        <f>("Expense reimbursement")</f>
        <v>Expense reimbursement</v>
      </c>
      <c r="CB17" t="s">
        <v>147</v>
      </c>
      <c r="CD17" t="str">
        <f>("Exceptions not specified    ")</f>
        <v xml:space="preserve">Exceptions not specified    </v>
      </c>
      <c r="CG17">
        <v>1</v>
      </c>
      <c r="CH17" t="s">
        <v>140</v>
      </c>
      <c r="CJ17" t="str">
        <f>("Annually ")</f>
        <v xml:space="preserve">Annually </v>
      </c>
      <c r="CK17" t="s">
        <v>140</v>
      </c>
      <c r="CM17" t="str">
        <f>("Accounting of funds, Accounting of grants awarded, Performance indicators, Recipient use of funds  ")</f>
        <v xml:space="preserve">Accounting of funds, Accounting of grants awarded, Performance indicators, Recipient use of funds  </v>
      </c>
      <c r="CN17" t="s">
        <v>140</v>
      </c>
      <c r="CO17" t="s">
        <v>159</v>
      </c>
      <c r="CP17">
        <v>1</v>
      </c>
      <c r="CQ17" t="s">
        <v>154</v>
      </c>
      <c r="CS17" t="str">
        <f>("Timeline for establishment of rules not specified")</f>
        <v>Timeline for establishment of rules not specified</v>
      </c>
    </row>
    <row r="18" spans="1:97" x14ac:dyDescent="0.35">
      <c r="A18" t="s">
        <v>139</v>
      </c>
      <c r="B18" s="1">
        <v>45175</v>
      </c>
      <c r="C18" s="1">
        <v>45261</v>
      </c>
      <c r="D18">
        <v>1</v>
      </c>
      <c r="E18" t="s">
        <v>140</v>
      </c>
      <c r="G18" t="str">
        <f>("Statute")</f>
        <v>Statute</v>
      </c>
      <c r="H18" t="s">
        <v>140</v>
      </c>
      <c r="J18">
        <v>1</v>
      </c>
      <c r="K18" t="s">
        <v>140</v>
      </c>
      <c r="M18" t="str">
        <f>("Proceeds of opioid litigation , Monies appropriated by the legislature ")</f>
        <v xml:space="preserve">Proceeds of opioid litigation , Monies appropriated by the legislature </v>
      </c>
      <c r="N18" t="s">
        <v>160</v>
      </c>
      <c r="P18" t="str">
        <f>("No")</f>
        <v>No</v>
      </c>
      <c r="Q18" t="s">
        <v>140</v>
      </c>
      <c r="S18" t="s">
        <v>116</v>
      </c>
      <c r="T18" t="s">
        <v>156</v>
      </c>
      <c r="U18" t="s">
        <v>145</v>
      </c>
      <c r="V18">
        <v>0</v>
      </c>
      <c r="AB18">
        <v>0</v>
      </c>
      <c r="AH18" t="str">
        <f>("Yes")</f>
        <v>Yes</v>
      </c>
      <c r="AI18" t="s">
        <v>140</v>
      </c>
      <c r="AK18" t="str">
        <f>("Entities not specified ")</f>
        <v xml:space="preserve">Entities not specified </v>
      </c>
      <c r="AN18" t="str">
        <f>("Yes")</f>
        <v>Yes</v>
      </c>
      <c r="AO18" t="s">
        <v>140</v>
      </c>
      <c r="AQ18" t="str">
        <f>("Executive agency")</f>
        <v>Executive agency</v>
      </c>
      <c r="AR18" t="s">
        <v>146</v>
      </c>
      <c r="AT18">
        <v>1</v>
      </c>
      <c r="AU18" t="s">
        <v>147</v>
      </c>
      <c r="AW18">
        <v>0</v>
      </c>
      <c r="AX18" t="s">
        <v>147</v>
      </c>
      <c r="AZ18" t="str">
        <f>("Legislature  , Executive agency")</f>
        <v>Legislature  , Executive agency</v>
      </c>
      <c r="BA18" t="s">
        <v>148</v>
      </c>
      <c r="BB18" t="s">
        <v>157</v>
      </c>
      <c r="BC18" t="s">
        <v>158</v>
      </c>
      <c r="BD18" t="s">
        <v>147</v>
      </c>
      <c r="BF18" t="str">
        <f>("21")</f>
        <v>21</v>
      </c>
      <c r="BG18" t="s">
        <v>147</v>
      </c>
      <c r="BI18" t="str">
        <f>("Legislature, Governor")</f>
        <v>Legislature, Governor</v>
      </c>
      <c r="BJ18" t="s">
        <v>150</v>
      </c>
      <c r="BK18" t="s">
        <v>151</v>
      </c>
      <c r="BL18">
        <v>0</v>
      </c>
      <c r="BO18" t="s">
        <v>152</v>
      </c>
      <c r="BP18" t="s">
        <v>147</v>
      </c>
      <c r="BR18" t="str">
        <f>("At least four times within a calendar year ")</f>
        <v>At least four times within a calendar year </v>
      </c>
      <c r="BS18" t="s">
        <v>147</v>
      </c>
      <c r="BU18" t="str">
        <f>("Must be publicly held, Must have publicly available website with related information ")</f>
        <v xml:space="preserve">Must be publicly held, Must have publicly available website with related information </v>
      </c>
      <c r="BV18" t="s">
        <v>153</v>
      </c>
      <c r="BX18">
        <v>1</v>
      </c>
      <c r="BY18" t="s">
        <v>147</v>
      </c>
      <c r="CA18" t="str">
        <f>("Expense reimbursement")</f>
        <v>Expense reimbursement</v>
      </c>
      <c r="CB18" t="s">
        <v>147</v>
      </c>
      <c r="CD18" t="str">
        <f>("Exceptions not specified    ")</f>
        <v xml:space="preserve">Exceptions not specified    </v>
      </c>
      <c r="CG18">
        <v>1</v>
      </c>
      <c r="CH18" t="s">
        <v>140</v>
      </c>
      <c r="CJ18" t="str">
        <f>("Annually ")</f>
        <v xml:space="preserve">Annually </v>
      </c>
      <c r="CK18" t="s">
        <v>140</v>
      </c>
      <c r="CM18" t="str">
        <f>("Accounting of funds, Accounting of grants awarded, Performance indicators, Recipient use of funds  ")</f>
        <v xml:space="preserve">Accounting of funds, Accounting of grants awarded, Performance indicators, Recipient use of funds  </v>
      </c>
      <c r="CN18" t="s">
        <v>140</v>
      </c>
      <c r="CO18" t="s">
        <v>159</v>
      </c>
      <c r="CP18">
        <v>1</v>
      </c>
      <c r="CQ18" t="s">
        <v>154</v>
      </c>
      <c r="CS18" t="str">
        <f>("Timeline for establishment of rules not specified")</f>
        <v>Timeline for establishment of rules not specified</v>
      </c>
    </row>
    <row r="19" spans="1:97" x14ac:dyDescent="0.35">
      <c r="A19" t="s">
        <v>161</v>
      </c>
      <c r="B19" s="1">
        <v>44774</v>
      </c>
      <c r="C19" s="1">
        <v>45261</v>
      </c>
      <c r="D19">
        <v>1</v>
      </c>
      <c r="E19" t="s">
        <v>162</v>
      </c>
      <c r="G19" t="str">
        <f>("Statute")</f>
        <v>Statute</v>
      </c>
      <c r="H19" t="s">
        <v>162</v>
      </c>
      <c r="J19">
        <v>1</v>
      </c>
      <c r="K19" t="s">
        <v>162</v>
      </c>
      <c r="M19" t="str">
        <f>("Proceeds of opioid litigation ")</f>
        <v xml:space="preserve">Proceeds of opioid litigation </v>
      </c>
      <c r="N19" t="s">
        <v>162</v>
      </c>
      <c r="P19" t="str">
        <f>("Fund reversion not specified ")</f>
        <v xml:space="preserve">Fund reversion not specified </v>
      </c>
      <c r="S19" t="str">
        <f>("General costs related to opioid use disorder prevention, treatment, and harm reduction options")</f>
        <v>General costs related to opioid use disorder prevention, treatment, and harm reduction options</v>
      </c>
      <c r="T19" t="s">
        <v>162</v>
      </c>
      <c r="V19">
        <v>0</v>
      </c>
      <c r="AB19">
        <v>0</v>
      </c>
      <c r="AH19" t="str">
        <f>("Use of the Fund for prospective purposes not specified ")</f>
        <v xml:space="preserve">Use of the Fund for prospective purposes not specified </v>
      </c>
      <c r="AK19" t="str">
        <f>("Governmental entities")</f>
        <v>Governmental entities</v>
      </c>
      <c r="AL19" t="s">
        <v>163</v>
      </c>
      <c r="AN19" t="str">
        <f>("Supplement requirements not specified ")</f>
        <v xml:space="preserve">Supplement requirements not specified </v>
      </c>
      <c r="AQ19" t="str">
        <f>("Executive agency")</f>
        <v>Executive agency</v>
      </c>
      <c r="AR19" t="s">
        <v>164</v>
      </c>
      <c r="AT19">
        <v>0</v>
      </c>
      <c r="CD19" t="str">
        <f>("Exceptions not specified    ")</f>
        <v xml:space="preserve">Exceptions not specified    </v>
      </c>
      <c r="CG19">
        <v>0</v>
      </c>
      <c r="CP19">
        <v>0</v>
      </c>
    </row>
    <row r="20" spans="1:97" x14ac:dyDescent="0.35">
      <c r="A20" t="s">
        <v>165</v>
      </c>
      <c r="B20" s="1">
        <v>44774</v>
      </c>
      <c r="C20" s="1">
        <v>44985</v>
      </c>
      <c r="D20">
        <v>0</v>
      </c>
      <c r="F20" t="s">
        <v>166</v>
      </c>
    </row>
    <row r="21" spans="1:97" x14ac:dyDescent="0.35">
      <c r="A21" t="s">
        <v>165</v>
      </c>
      <c r="B21" s="1">
        <v>44986</v>
      </c>
      <c r="C21" s="1">
        <v>45261</v>
      </c>
      <c r="D21">
        <v>0</v>
      </c>
      <c r="F21" t="s">
        <v>167</v>
      </c>
    </row>
    <row r="22" spans="1:97" x14ac:dyDescent="0.35">
      <c r="A22" t="s">
        <v>168</v>
      </c>
      <c r="B22" s="1">
        <v>44774</v>
      </c>
      <c r="C22" s="1">
        <v>45261</v>
      </c>
      <c r="D22">
        <v>0</v>
      </c>
      <c r="F22" t="s">
        <v>169</v>
      </c>
    </row>
    <row r="23" spans="1:97" x14ac:dyDescent="0.35">
      <c r="A23" t="s">
        <v>170</v>
      </c>
      <c r="B23" s="1">
        <v>44774</v>
      </c>
      <c r="C23" s="1">
        <v>45261</v>
      </c>
      <c r="D23">
        <v>1</v>
      </c>
      <c r="E23" t="s">
        <v>171</v>
      </c>
      <c r="G23" t="str">
        <f>("Statute")</f>
        <v>Statute</v>
      </c>
      <c r="H23" t="s">
        <v>171</v>
      </c>
      <c r="J23">
        <v>1</v>
      </c>
      <c r="K23" t="s">
        <v>171</v>
      </c>
      <c r="M23"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23" t="s">
        <v>172</v>
      </c>
      <c r="P23" t="str">
        <f>("Fund reversion not specified ")</f>
        <v xml:space="preserve">Fund reversion not specified </v>
      </c>
      <c r="S23" t="str">
        <f>("General costs related to opioid use disorder prevention, treatment, and harm reduction options")</f>
        <v>General costs related to opioid use disorder prevention, treatment, and harm reduction options</v>
      </c>
      <c r="T23" t="s">
        <v>171</v>
      </c>
      <c r="V23">
        <v>0</v>
      </c>
      <c r="AB23">
        <v>0</v>
      </c>
      <c r="AH23" t="str">
        <f t="shared" ref="AH23:AH28" si="1">("Use of the Fund for prospective purposes not specified ")</f>
        <v xml:space="preserve">Use of the Fund for prospective purposes not specified </v>
      </c>
      <c r="AK23" t="str">
        <f>("Entities not specified ")</f>
        <v xml:space="preserve">Entities not specified </v>
      </c>
      <c r="AN23" t="str">
        <f t="shared" ref="AN23:AN28" si="2">("Supplement requirements not specified ")</f>
        <v xml:space="preserve">Supplement requirements not specified </v>
      </c>
      <c r="AQ23" t="str">
        <f>("Legislature")</f>
        <v>Legislature</v>
      </c>
      <c r="AR23" t="s">
        <v>171</v>
      </c>
      <c r="AT23">
        <v>1</v>
      </c>
      <c r="AU23" t="s">
        <v>171</v>
      </c>
      <c r="AW23">
        <v>0</v>
      </c>
      <c r="AX23" t="s">
        <v>171</v>
      </c>
      <c r="AZ23" t="str">
        <f>("Legislature  ")</f>
        <v xml:space="preserve">Legislature  </v>
      </c>
      <c r="BA23" t="s">
        <v>171</v>
      </c>
      <c r="BC23" t="str">
        <f>("Recommend award of monies from the Fund ")</f>
        <v xml:space="preserve">Recommend award of monies from the Fund </v>
      </c>
      <c r="BD23" t="s">
        <v>171</v>
      </c>
      <c r="BF23" t="str">
        <f>("Required number of members not specified ")</f>
        <v xml:space="preserve">Required number of members not specified </v>
      </c>
      <c r="BI23" t="str">
        <f>("Appointment authority not specified ")</f>
        <v xml:space="preserve">Appointment authority not specified </v>
      </c>
      <c r="BL23">
        <v>0</v>
      </c>
      <c r="BO23" t="str">
        <f>("Council membership composition not specified")</f>
        <v>Council membership composition not specified</v>
      </c>
      <c r="BR23" t="str">
        <f>("As necessary ")</f>
        <v xml:space="preserve">As necessary </v>
      </c>
      <c r="BS23" t="s">
        <v>171</v>
      </c>
      <c r="BU23" t="str">
        <f>("Meeting requirements not specified ")</f>
        <v xml:space="preserve">Meeting requirements not specified </v>
      </c>
      <c r="BV23" t="s">
        <v>171</v>
      </c>
      <c r="BX23">
        <v>0</v>
      </c>
      <c r="CD23" t="str">
        <f>("Exceptions not specified    ")</f>
        <v xml:space="preserve">Exceptions not specified    </v>
      </c>
      <c r="CG23">
        <v>0</v>
      </c>
      <c r="CP23">
        <v>0</v>
      </c>
    </row>
    <row r="24" spans="1:97" x14ac:dyDescent="0.35">
      <c r="A24" t="s">
        <v>173</v>
      </c>
      <c r="B24" s="1">
        <v>44774</v>
      </c>
      <c r="C24" s="1">
        <v>45083</v>
      </c>
      <c r="D24">
        <v>1</v>
      </c>
      <c r="E24" t="s">
        <v>174</v>
      </c>
      <c r="G24" t="str">
        <f>("Statute referencing a Memorandum of Understanding from the Attorney General")</f>
        <v>Statute referencing a Memorandum of Understanding from the Attorney General</v>
      </c>
      <c r="H24" t="s">
        <v>174</v>
      </c>
      <c r="J24">
        <v>1</v>
      </c>
      <c r="K24" t="s">
        <v>175</v>
      </c>
      <c r="M24" t="str">
        <f>("Proceeds of opioid litigation , Gifts and donations received on behalf of the fund ")</f>
        <v xml:space="preserve">Proceeds of opioid litigation , Gifts and donations received on behalf of the fund </v>
      </c>
      <c r="N24" t="s">
        <v>176</v>
      </c>
      <c r="P24" t="str">
        <f>("Fund reversion not specified ")</f>
        <v xml:space="preserve">Fund reversion not specified </v>
      </c>
      <c r="S24" t="s">
        <v>177</v>
      </c>
      <c r="T24" t="s">
        <v>178</v>
      </c>
      <c r="V24">
        <v>0</v>
      </c>
      <c r="AB24">
        <v>0</v>
      </c>
      <c r="AH24" t="str">
        <f t="shared" si="1"/>
        <v xml:space="preserve">Use of the Fund for prospective purposes not specified </v>
      </c>
      <c r="AK24" t="str">
        <f>("Governmental entities, Not-for-profit non-governmental entities ")</f>
        <v xml:space="preserve">Governmental entities, Not-for-profit non-governmental entities </v>
      </c>
      <c r="AL24" t="s">
        <v>179</v>
      </c>
      <c r="AN24" t="str">
        <f t="shared" si="2"/>
        <v xml:space="preserve">Supplement requirements not specified </v>
      </c>
      <c r="AQ24" t="str">
        <f>("Executive agency")</f>
        <v>Executive agency</v>
      </c>
      <c r="AR24" t="s">
        <v>180</v>
      </c>
      <c r="AT24">
        <v>1</v>
      </c>
      <c r="AU24" t="s">
        <v>179</v>
      </c>
      <c r="AW24">
        <v>0</v>
      </c>
      <c r="AX24" t="s">
        <v>179</v>
      </c>
      <c r="AZ24" t="str">
        <f>("Attorney general ")</f>
        <v>Attorney general </v>
      </c>
      <c r="BA24" t="s">
        <v>181</v>
      </c>
      <c r="BC24" t="str">
        <f>("Recommend award of monies from the Fund ")</f>
        <v xml:space="preserve">Recommend award of monies from the Fund </v>
      </c>
      <c r="BD24" t="s">
        <v>179</v>
      </c>
      <c r="BF24" t="str">
        <f>("Required number of members not specified ")</f>
        <v xml:space="preserve">Required number of members not specified </v>
      </c>
      <c r="BI24" t="str">
        <f>("Attorney General")</f>
        <v>Attorney General</v>
      </c>
      <c r="BJ24" t="s">
        <v>179</v>
      </c>
      <c r="BL24">
        <v>0</v>
      </c>
      <c r="BO24" t="str">
        <f>("Plaintiff municipalities to opioid litigation")</f>
        <v>Plaintiff municipalities to opioid litigation</v>
      </c>
      <c r="BP24" t="s">
        <v>179</v>
      </c>
      <c r="BR24" t="str">
        <f>("Not specified ")</f>
        <v xml:space="preserve">Not specified </v>
      </c>
      <c r="BU24" t="str">
        <f>("Meeting requirements not specified ")</f>
        <v xml:space="preserve">Meeting requirements not specified </v>
      </c>
      <c r="BX24">
        <v>0</v>
      </c>
      <c r="CD24" t="str">
        <f>("If statute permits expenditures not authorized by the terms of a controlling court order, the court order shall control ")</f>
        <v xml:space="preserve">If statute permits expenditures not authorized by the terms of a controlling court order, the court order shall control </v>
      </c>
      <c r="CE24" t="s">
        <v>179</v>
      </c>
      <c r="CG24">
        <v>0</v>
      </c>
      <c r="CP24">
        <v>0</v>
      </c>
    </row>
    <row r="25" spans="1:97" x14ac:dyDescent="0.35">
      <c r="A25" t="s">
        <v>173</v>
      </c>
      <c r="B25" s="1">
        <v>45084</v>
      </c>
      <c r="C25" s="1">
        <v>45261</v>
      </c>
      <c r="D25">
        <v>1</v>
      </c>
      <c r="E25" t="s">
        <v>182</v>
      </c>
      <c r="G25" t="str">
        <f>("Statute referencing a Memorandum of Understanding from the Attorney General")</f>
        <v>Statute referencing a Memorandum of Understanding from the Attorney General</v>
      </c>
      <c r="H25" t="s">
        <v>174</v>
      </c>
      <c r="J25">
        <v>1</v>
      </c>
      <c r="K25" t="s">
        <v>175</v>
      </c>
      <c r="M25" t="str">
        <f>("Proceeds of opioid litigation , Gifts and donations received on behalf of the fund ")</f>
        <v xml:space="preserve">Proceeds of opioid litigation , Gifts and donations received on behalf of the fund </v>
      </c>
      <c r="N25" t="s">
        <v>176</v>
      </c>
      <c r="P25" t="str">
        <f>("Fund reversion not specified ")</f>
        <v xml:space="preserve">Fund reversion not specified </v>
      </c>
      <c r="S25" t="s">
        <v>177</v>
      </c>
      <c r="T25" t="s">
        <v>178</v>
      </c>
      <c r="V25">
        <v>0</v>
      </c>
      <c r="AB25">
        <v>0</v>
      </c>
      <c r="AH25" t="str">
        <f t="shared" si="1"/>
        <v xml:space="preserve">Use of the Fund for prospective purposes not specified </v>
      </c>
      <c r="AK25" t="str">
        <f>("Governmental entities, Not-for-profit non-governmental entities ")</f>
        <v xml:space="preserve">Governmental entities, Not-for-profit non-governmental entities </v>
      </c>
      <c r="AL25" t="s">
        <v>179</v>
      </c>
      <c r="AN25" t="str">
        <f t="shared" si="2"/>
        <v xml:space="preserve">Supplement requirements not specified </v>
      </c>
      <c r="AQ25" t="str">
        <f>("Executive agency")</f>
        <v>Executive agency</v>
      </c>
      <c r="AR25" t="s">
        <v>180</v>
      </c>
      <c r="AT25">
        <v>1</v>
      </c>
      <c r="AU25" t="s">
        <v>179</v>
      </c>
      <c r="AW25">
        <v>0</v>
      </c>
      <c r="AX25" t="s">
        <v>179</v>
      </c>
      <c r="AZ25" t="str">
        <f>("Attorney general ")</f>
        <v>Attorney general </v>
      </c>
      <c r="BA25" t="s">
        <v>181</v>
      </c>
      <c r="BC25" t="str">
        <f>("Recommend award of monies from the Fund ")</f>
        <v xml:space="preserve">Recommend award of monies from the Fund </v>
      </c>
      <c r="BD25" t="s">
        <v>179</v>
      </c>
      <c r="BF25" t="str">
        <f>("Required number of members not specified ")</f>
        <v xml:space="preserve">Required number of members not specified </v>
      </c>
      <c r="BI25" t="str">
        <f>("Attorney General")</f>
        <v>Attorney General</v>
      </c>
      <c r="BJ25" t="s">
        <v>179</v>
      </c>
      <c r="BL25">
        <v>0</v>
      </c>
      <c r="BO25" t="str">
        <f>("Plaintiff municipalities to opioid litigation")</f>
        <v>Plaintiff municipalities to opioid litigation</v>
      </c>
      <c r="BP25" t="s">
        <v>179</v>
      </c>
      <c r="BR25" t="str">
        <f>("Not specified ")</f>
        <v xml:space="preserve">Not specified </v>
      </c>
      <c r="BU25" t="str">
        <f>("Meeting requirements not specified ")</f>
        <v xml:space="preserve">Meeting requirements not specified </v>
      </c>
      <c r="BX25">
        <v>0</v>
      </c>
      <c r="CD25" t="str">
        <f>("If statute permits expenditures not authorized by the terms of a controlling court order, the court order shall control ")</f>
        <v xml:space="preserve">If statute permits expenditures not authorized by the terms of a controlling court order, the court order shall control </v>
      </c>
      <c r="CE25" t="s">
        <v>179</v>
      </c>
      <c r="CG25">
        <v>0</v>
      </c>
      <c r="CP25">
        <v>0</v>
      </c>
    </row>
    <row r="26" spans="1:97" x14ac:dyDescent="0.35">
      <c r="A26" t="s">
        <v>183</v>
      </c>
      <c r="B26" s="1">
        <v>44774</v>
      </c>
      <c r="C26" s="1">
        <v>45261</v>
      </c>
      <c r="D26">
        <v>1</v>
      </c>
      <c r="E26" t="s">
        <v>184</v>
      </c>
      <c r="G26" t="str">
        <f t="shared" ref="G26:G31" si="3">("Statute")</f>
        <v>Statute</v>
      </c>
      <c r="H26" t="s">
        <v>184</v>
      </c>
      <c r="J26">
        <v>1</v>
      </c>
      <c r="K26" t="s">
        <v>185</v>
      </c>
      <c r="M26" t="str">
        <f>("Proceeds of opioid litigation ")</f>
        <v xml:space="preserve">Proceeds of opioid litigation </v>
      </c>
      <c r="N26" t="s">
        <v>184</v>
      </c>
      <c r="P26" t="str">
        <f>("Fund reversion not specified ")</f>
        <v xml:space="preserve">Fund reversion not specified </v>
      </c>
      <c r="S26" t="str">
        <f>("Spending restrictions not specified ")</f>
        <v xml:space="preserve">Spending restrictions not specified </v>
      </c>
      <c r="V26">
        <v>0</v>
      </c>
      <c r="AB26">
        <v>0</v>
      </c>
      <c r="AH26" t="str">
        <f t="shared" si="1"/>
        <v xml:space="preserve">Use of the Fund for prospective purposes not specified </v>
      </c>
      <c r="AK26" t="str">
        <f>("Governmental entities")</f>
        <v>Governmental entities</v>
      </c>
      <c r="AN26" t="str">
        <f t="shared" si="2"/>
        <v xml:space="preserve">Supplement requirements not specified </v>
      </c>
      <c r="AQ26" t="str">
        <f>("Attorney General , Executive agency")</f>
        <v>Attorney General , Executive agency</v>
      </c>
      <c r="AR26" t="s">
        <v>184</v>
      </c>
      <c r="AS26" t="s">
        <v>186</v>
      </c>
      <c r="AT26">
        <v>0</v>
      </c>
      <c r="CD26" t="str">
        <f>("Exceptions not specified    ")</f>
        <v xml:space="preserve">Exceptions not specified    </v>
      </c>
      <c r="CG26">
        <v>1</v>
      </c>
      <c r="CH26" t="s">
        <v>187</v>
      </c>
      <c r="CJ26" t="str">
        <f>("Annually ")</f>
        <v xml:space="preserve">Annually </v>
      </c>
      <c r="CK26" t="s">
        <v>187</v>
      </c>
      <c r="CM26" t="str">
        <f>("Accounting of grants awarded, Recipient use of funds  ")</f>
        <v xml:space="preserve">Accounting of grants awarded, Recipient use of funds  </v>
      </c>
      <c r="CN26" t="s">
        <v>187</v>
      </c>
      <c r="CP26">
        <v>0</v>
      </c>
    </row>
    <row r="27" spans="1:97" x14ac:dyDescent="0.35">
      <c r="A27" t="s">
        <v>188</v>
      </c>
      <c r="B27" s="1">
        <v>44774</v>
      </c>
      <c r="C27" s="1">
        <v>45107</v>
      </c>
      <c r="D27">
        <v>1</v>
      </c>
      <c r="E27" t="s">
        <v>189</v>
      </c>
      <c r="G27" t="str">
        <f t="shared" si="3"/>
        <v>Statute</v>
      </c>
      <c r="H27" t="s">
        <v>189</v>
      </c>
      <c r="J27">
        <v>1</v>
      </c>
      <c r="K27" t="s">
        <v>189</v>
      </c>
      <c r="M27" t="str">
        <f>("Proceeds of opioid litigation , Interest on monies in the fund ")</f>
        <v xml:space="preserve">Proceeds of opioid litigation , Interest on monies in the fund </v>
      </c>
      <c r="N27" t="s">
        <v>190</v>
      </c>
      <c r="P27" t="str">
        <f>("No")</f>
        <v>No</v>
      </c>
      <c r="Q27" t="s">
        <v>189</v>
      </c>
      <c r="S27" t="str">
        <f>("List of specific SUD activities that could qualify for funding   , General costs related to opioid use disorder prevention, treatment, and harm reduction options")</f>
        <v>List of specific SUD activities that could qualify for funding   , General costs related to opioid use disorder prevention, treatment, and harm reduction options</v>
      </c>
      <c r="T27" t="s">
        <v>191</v>
      </c>
      <c r="V27">
        <v>0</v>
      </c>
      <c r="AB27">
        <v>0</v>
      </c>
      <c r="AH27" t="str">
        <f t="shared" si="1"/>
        <v xml:space="preserve">Use of the Fund for prospective purposes not specified </v>
      </c>
      <c r="AK27" t="str">
        <f>("Entities not specified ")</f>
        <v xml:space="preserve">Entities not specified </v>
      </c>
      <c r="AN27" t="str">
        <f t="shared" si="2"/>
        <v xml:space="preserve">Supplement requirements not specified </v>
      </c>
      <c r="AQ27" t="str">
        <f>("Legislature")</f>
        <v>Legislature</v>
      </c>
      <c r="AR27" t="s">
        <v>189</v>
      </c>
      <c r="AT27">
        <v>0</v>
      </c>
      <c r="CD27" t="str">
        <f>("Exceptions not specified    ")</f>
        <v xml:space="preserve">Exceptions not specified    </v>
      </c>
      <c r="CG27">
        <v>0</v>
      </c>
      <c r="CP27">
        <v>0</v>
      </c>
    </row>
    <row r="28" spans="1:97" x14ac:dyDescent="0.35">
      <c r="A28" t="s">
        <v>188</v>
      </c>
      <c r="B28" s="1">
        <v>45108</v>
      </c>
      <c r="C28" s="1">
        <v>45261</v>
      </c>
      <c r="D28">
        <v>1</v>
      </c>
      <c r="E28" t="s">
        <v>189</v>
      </c>
      <c r="G28" t="str">
        <f t="shared" si="3"/>
        <v>Statute</v>
      </c>
      <c r="H28" t="s">
        <v>189</v>
      </c>
      <c r="J28">
        <v>1</v>
      </c>
      <c r="K28" t="s">
        <v>189</v>
      </c>
      <c r="M28" t="str">
        <f>("Proceeds of opioid litigation , Interest on monies in the fund ")</f>
        <v xml:space="preserve">Proceeds of opioid litigation , Interest on monies in the fund </v>
      </c>
      <c r="N28" t="s">
        <v>190</v>
      </c>
      <c r="P28" t="str">
        <f>("No")</f>
        <v>No</v>
      </c>
      <c r="Q28" t="s">
        <v>189</v>
      </c>
      <c r="S28" t="str">
        <f>("List of specific SUD activities that could qualify for funding   , General costs related to opioid use disorder prevention, treatment, and harm reduction options")</f>
        <v>List of specific SUD activities that could qualify for funding   , General costs related to opioid use disorder prevention, treatment, and harm reduction options</v>
      </c>
      <c r="T28" t="s">
        <v>191</v>
      </c>
      <c r="V28">
        <v>0</v>
      </c>
      <c r="AB28">
        <v>0</v>
      </c>
      <c r="AH28" t="str">
        <f t="shared" si="1"/>
        <v xml:space="preserve">Use of the Fund for prospective purposes not specified </v>
      </c>
      <c r="AK28" t="str">
        <f>("Entities not specified ")</f>
        <v xml:space="preserve">Entities not specified </v>
      </c>
      <c r="AN28" t="str">
        <f t="shared" si="2"/>
        <v xml:space="preserve">Supplement requirements not specified </v>
      </c>
      <c r="AQ28" t="str">
        <f>("Legislature")</f>
        <v>Legislature</v>
      </c>
      <c r="AR28" t="s">
        <v>189</v>
      </c>
      <c r="AT28">
        <v>0</v>
      </c>
      <c r="CD28" t="str">
        <f>("Exceptions not specified    ")</f>
        <v xml:space="preserve">Exceptions not specified    </v>
      </c>
      <c r="CG28">
        <v>0</v>
      </c>
      <c r="CP28">
        <v>0</v>
      </c>
    </row>
    <row r="29" spans="1:97" x14ac:dyDescent="0.35">
      <c r="A29" t="s">
        <v>192</v>
      </c>
      <c r="B29" s="1">
        <v>44774</v>
      </c>
      <c r="C29" s="1">
        <v>45107</v>
      </c>
      <c r="D29">
        <v>1</v>
      </c>
      <c r="E29" t="s">
        <v>193</v>
      </c>
      <c r="G29" t="str">
        <f t="shared" si="3"/>
        <v>Statute</v>
      </c>
      <c r="H29" t="s">
        <v>194</v>
      </c>
      <c r="J29">
        <v>1</v>
      </c>
      <c r="K29" t="s">
        <v>195</v>
      </c>
      <c r="M29" t="str">
        <f>("Proceeds of opioid litigation ")</f>
        <v xml:space="preserve">Proceeds of opioid litigation </v>
      </c>
      <c r="N29" t="s">
        <v>194</v>
      </c>
      <c r="P29" t="str">
        <f>("Fund reversion not specified ")</f>
        <v xml:space="preserve">Fund reversion not specified </v>
      </c>
      <c r="S29" t="str">
        <f>("General costs related to opioid use disorder prevention, treatment, and harm reduction options")</f>
        <v>General costs related to opioid use disorder prevention, treatment, and harm reduction options</v>
      </c>
      <c r="T29" t="s">
        <v>196</v>
      </c>
      <c r="V29">
        <v>0</v>
      </c>
      <c r="AB29">
        <v>0</v>
      </c>
      <c r="AH29" t="str">
        <f>("No")</f>
        <v>No</v>
      </c>
      <c r="AI29" t="s">
        <v>193</v>
      </c>
      <c r="AK29" t="str">
        <f>("Governmental entities, Not-for-profit non-governmental entities ")</f>
        <v xml:space="preserve">Governmental entities, Not-for-profit non-governmental entities </v>
      </c>
      <c r="AL29" t="s">
        <v>194</v>
      </c>
      <c r="AN29" t="str">
        <f>("Yes")</f>
        <v>Yes</v>
      </c>
      <c r="AO29" t="s">
        <v>193</v>
      </c>
      <c r="AQ29" t="str">
        <f>("Attorney General ")</f>
        <v xml:space="preserve">Attorney General </v>
      </c>
      <c r="AT29">
        <v>1</v>
      </c>
      <c r="AU29" t="s">
        <v>197</v>
      </c>
      <c r="AW29">
        <v>1</v>
      </c>
      <c r="AX29" t="s">
        <v>197</v>
      </c>
      <c r="BC29" t="s">
        <v>198</v>
      </c>
      <c r="BD29" t="s">
        <v>197</v>
      </c>
      <c r="BF29" t="str">
        <f>("11")</f>
        <v>11</v>
      </c>
      <c r="BG29" t="s">
        <v>197</v>
      </c>
      <c r="BI29" t="str">
        <f>("Attorney General, Governor, Legislature, Association of Counties    ")</f>
        <v xml:space="preserve">Attorney General, Governor, Legislature, Association of Counties    </v>
      </c>
      <c r="BJ29" t="s">
        <v>199</v>
      </c>
      <c r="BL29">
        <v>0</v>
      </c>
      <c r="BO29" t="str">
        <f>("Persons who have experience in providing SUD services , Membership shall represent geographic regions of the state ")</f>
        <v xml:space="preserve">Persons who have experience in providing SUD services , Membership shall represent geographic regions of the state </v>
      </c>
      <c r="BP29" t="s">
        <v>197</v>
      </c>
      <c r="BR29" t="str">
        <f>("Not specified ")</f>
        <v xml:space="preserve">Not specified </v>
      </c>
      <c r="BU29" t="str">
        <f>("Meeting requirements not specified ")</f>
        <v xml:space="preserve">Meeting requirements not specified </v>
      </c>
      <c r="BX29">
        <v>0</v>
      </c>
      <c r="BY29" t="s">
        <v>197</v>
      </c>
      <c r="CD29" t="str">
        <f>("If statute permits expenditures not authorized by the terms of a controlling court order, the court order shall control ")</f>
        <v xml:space="preserve">If statute permits expenditures not authorized by the terms of a controlling court order, the court order shall control </v>
      </c>
      <c r="CE29" t="s">
        <v>194</v>
      </c>
      <c r="CG29">
        <v>1</v>
      </c>
      <c r="CH29" t="s">
        <v>200</v>
      </c>
      <c r="CJ29" t="str">
        <f>("Annually ")</f>
        <v xml:space="preserve">Annually </v>
      </c>
      <c r="CK29" t="s">
        <v>200</v>
      </c>
      <c r="CM29" t="str">
        <f>("Accounting of funds, Accounting of grants awarded")</f>
        <v>Accounting of funds, Accounting of grants awarded</v>
      </c>
      <c r="CN29" t="s">
        <v>200</v>
      </c>
      <c r="CP29">
        <v>0</v>
      </c>
    </row>
    <row r="30" spans="1:97" x14ac:dyDescent="0.35">
      <c r="A30" t="s">
        <v>192</v>
      </c>
      <c r="B30" s="1">
        <v>45108</v>
      </c>
      <c r="C30" s="1">
        <v>45261</v>
      </c>
      <c r="D30">
        <v>1</v>
      </c>
      <c r="E30" t="s">
        <v>193</v>
      </c>
      <c r="G30" t="str">
        <f t="shared" si="3"/>
        <v>Statute</v>
      </c>
      <c r="H30" t="s">
        <v>194</v>
      </c>
      <c r="J30">
        <v>1</v>
      </c>
      <c r="K30" t="s">
        <v>195</v>
      </c>
      <c r="M30" t="str">
        <f>("Proceeds of opioid litigation ")</f>
        <v xml:space="preserve">Proceeds of opioid litigation </v>
      </c>
      <c r="N30" t="s">
        <v>194</v>
      </c>
      <c r="P30" t="str">
        <f>("Fund reversion not specified ")</f>
        <v xml:space="preserve">Fund reversion not specified </v>
      </c>
      <c r="S30" t="str">
        <f>("General costs related to opioid use disorder prevention, treatment, and harm reduction options")</f>
        <v>General costs related to opioid use disorder prevention, treatment, and harm reduction options</v>
      </c>
      <c r="T30" t="s">
        <v>201</v>
      </c>
      <c r="V30">
        <v>0</v>
      </c>
      <c r="AB30">
        <v>0</v>
      </c>
      <c r="AH30" t="str">
        <f>("No")</f>
        <v>No</v>
      </c>
      <c r="AI30" t="s">
        <v>193</v>
      </c>
      <c r="AK30" t="str">
        <f>("Governmental entities, Not-for-profit non-governmental entities ")</f>
        <v xml:space="preserve">Governmental entities, Not-for-profit non-governmental entities </v>
      </c>
      <c r="AL30" t="s">
        <v>194</v>
      </c>
      <c r="AN30" t="str">
        <f>("Yes")</f>
        <v>Yes</v>
      </c>
      <c r="AO30" t="s">
        <v>193</v>
      </c>
      <c r="AQ30" t="str">
        <f>("Attorney General ")</f>
        <v xml:space="preserve">Attorney General </v>
      </c>
      <c r="AT30">
        <v>1</v>
      </c>
      <c r="AU30" t="s">
        <v>197</v>
      </c>
      <c r="AW30">
        <v>1</v>
      </c>
      <c r="AX30" t="s">
        <v>197</v>
      </c>
      <c r="BC30" t="s">
        <v>198</v>
      </c>
      <c r="BD30" t="s">
        <v>197</v>
      </c>
      <c r="BF30" t="str">
        <f>("11")</f>
        <v>11</v>
      </c>
      <c r="BG30" t="s">
        <v>197</v>
      </c>
      <c r="BI30" t="str">
        <f>("Attorney General, Governor, Legislature, Association of Counties    ")</f>
        <v xml:space="preserve">Attorney General, Governor, Legislature, Association of Counties    </v>
      </c>
      <c r="BJ30" t="s">
        <v>199</v>
      </c>
      <c r="BL30">
        <v>0</v>
      </c>
      <c r="BO30" t="str">
        <f>("Persons who have experience in providing SUD services , Membership shall represent geographic regions of the state ")</f>
        <v xml:space="preserve">Persons who have experience in providing SUD services , Membership shall represent geographic regions of the state </v>
      </c>
      <c r="BP30" t="s">
        <v>197</v>
      </c>
      <c r="BR30" t="str">
        <f>("Not specified ")</f>
        <v xml:space="preserve">Not specified </v>
      </c>
      <c r="BU30" t="str">
        <f>("Meeting requirements not specified ")</f>
        <v xml:space="preserve">Meeting requirements not specified </v>
      </c>
      <c r="BX30">
        <v>0</v>
      </c>
      <c r="BY30" t="s">
        <v>197</v>
      </c>
      <c r="CD30" t="str">
        <f>("If statute permits expenditures not authorized by the terms of a controlling court order, the court order shall control ")</f>
        <v xml:space="preserve">If statute permits expenditures not authorized by the terms of a controlling court order, the court order shall control </v>
      </c>
      <c r="CE30" t="s">
        <v>194</v>
      </c>
      <c r="CG30">
        <v>1</v>
      </c>
      <c r="CH30" t="s">
        <v>200</v>
      </c>
      <c r="CJ30" t="str">
        <f>("Annually ")</f>
        <v xml:space="preserve">Annually </v>
      </c>
      <c r="CK30" t="s">
        <v>200</v>
      </c>
      <c r="CM30" t="str">
        <f>("Accounting of funds, Accounting of grants awarded")</f>
        <v>Accounting of funds, Accounting of grants awarded</v>
      </c>
      <c r="CN30" t="s">
        <v>200</v>
      </c>
      <c r="CP30">
        <v>0</v>
      </c>
    </row>
    <row r="31" spans="1:97" x14ac:dyDescent="0.35">
      <c r="A31" t="s">
        <v>202</v>
      </c>
      <c r="B31" s="1">
        <v>44774</v>
      </c>
      <c r="C31" s="1">
        <v>45261</v>
      </c>
      <c r="D31">
        <v>1</v>
      </c>
      <c r="E31" t="s">
        <v>203</v>
      </c>
      <c r="G31" t="str">
        <f t="shared" si="3"/>
        <v>Statute</v>
      </c>
      <c r="H31" t="s">
        <v>203</v>
      </c>
      <c r="J31">
        <v>1</v>
      </c>
      <c r="K31" t="s">
        <v>204</v>
      </c>
      <c r="M31"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31" t="s">
        <v>205</v>
      </c>
      <c r="O31" t="s">
        <v>206</v>
      </c>
      <c r="P31" t="str">
        <f>("No")</f>
        <v>No</v>
      </c>
      <c r="S31" t="str">
        <f>("Infrastructure required for evidence-based SUD programming , Evidence-based SUD programming , Evidence-informed SUD pilot programs , List of specific SUD activities that could qualify for funding   ")</f>
        <v xml:space="preserve">Infrastructure required for evidence-based SUD programming , Evidence-based SUD programming , Evidence-informed SUD pilot programs , List of specific SUD activities that could qualify for funding   </v>
      </c>
      <c r="T31" t="s">
        <v>207</v>
      </c>
      <c r="V31">
        <v>0</v>
      </c>
      <c r="AB31">
        <v>0</v>
      </c>
      <c r="AH31" t="str">
        <f>("No")</f>
        <v>No</v>
      </c>
      <c r="AK31" t="str">
        <f>("Entities not specified ")</f>
        <v xml:space="preserve">Entities not specified </v>
      </c>
      <c r="AN31" t="str">
        <f>("Supplement requirements not specified ")</f>
        <v xml:space="preserve">Supplement requirements not specified </v>
      </c>
      <c r="AQ31" t="str">
        <f>("Council ")</f>
        <v xml:space="preserve">Council </v>
      </c>
      <c r="AR31" t="s">
        <v>208</v>
      </c>
      <c r="AT31">
        <v>1</v>
      </c>
      <c r="AU31" t="s">
        <v>208</v>
      </c>
      <c r="AW31">
        <v>1</v>
      </c>
      <c r="AX31" t="s">
        <v>209</v>
      </c>
      <c r="AZ31" t="str">
        <f>("")</f>
        <v/>
      </c>
      <c r="BC31" t="s">
        <v>210</v>
      </c>
      <c r="BD31" t="s">
        <v>211</v>
      </c>
      <c r="BF31" t="str">
        <f>("11")</f>
        <v>11</v>
      </c>
      <c r="BG31" t="s">
        <v>208</v>
      </c>
      <c r="BI31" t="str">
        <f>("Attorney General, Legislature")</f>
        <v>Attorney General, Legislature</v>
      </c>
      <c r="BJ31" t="s">
        <v>208</v>
      </c>
      <c r="BL31">
        <v>1</v>
      </c>
      <c r="BM31" t="s">
        <v>208</v>
      </c>
      <c r="BO31" t="str">
        <f>("Persons who have experience in providing SUD services , Representatives of law enforcement, Individuals with lived experience with SUD recovery , Family members of persons with  SUD ")</f>
        <v xml:space="preserve">Persons who have experience in providing SUD services , Representatives of law enforcement, Individuals with lived experience with SUD recovery , Family members of persons with  SUD </v>
      </c>
      <c r="BP31" t="s">
        <v>208</v>
      </c>
      <c r="BR31" t="str">
        <f>("At least twice within a calendar year ")</f>
        <v xml:space="preserve">At least twice within a calendar year </v>
      </c>
      <c r="BS31" t="s">
        <v>208</v>
      </c>
      <c r="BU31" t="str">
        <f>("Must be publicly held, Must be reasonably designed to facilitate  attendance by state residents  ")</f>
        <v xml:space="preserve">Must be publicly held, Must be reasonably designed to facilitate  attendance by state residents  </v>
      </c>
      <c r="BV31" t="s">
        <v>212</v>
      </c>
      <c r="BX31">
        <v>1</v>
      </c>
      <c r="BY31" t="s">
        <v>208</v>
      </c>
      <c r="CA31" t="str">
        <f>("Expense reimbursement")</f>
        <v>Expense reimbursement</v>
      </c>
      <c r="CB31" t="s">
        <v>208</v>
      </c>
      <c r="CD31" t="str">
        <f>("Exceptions not specified    ")</f>
        <v xml:space="preserve">Exceptions not specified    </v>
      </c>
      <c r="CG31">
        <v>1</v>
      </c>
      <c r="CH31" t="s">
        <v>204</v>
      </c>
      <c r="CJ31" t="str">
        <f>("Annually ")</f>
        <v xml:space="preserve">Annually </v>
      </c>
      <c r="CK31" t="s">
        <v>204</v>
      </c>
      <c r="CM31" t="str">
        <f>("Recipient use of funds  ")</f>
        <v xml:space="preserve">Recipient use of funds  </v>
      </c>
      <c r="CN31" t="s">
        <v>204</v>
      </c>
      <c r="CP31">
        <v>1</v>
      </c>
      <c r="CQ31" t="s">
        <v>208</v>
      </c>
      <c r="CS31" t="str">
        <f>("Timeline for establishment of rules not specified")</f>
        <v>Timeline for establishment of rules not specified</v>
      </c>
    </row>
    <row r="32" spans="1:97" x14ac:dyDescent="0.35">
      <c r="A32" t="s">
        <v>213</v>
      </c>
      <c r="B32" s="1">
        <v>44774</v>
      </c>
      <c r="C32" s="1">
        <v>45261</v>
      </c>
      <c r="D32">
        <v>0</v>
      </c>
      <c r="F32" t="s">
        <v>214</v>
      </c>
    </row>
    <row r="33" spans="1:94" x14ac:dyDescent="0.35">
      <c r="A33" t="s">
        <v>215</v>
      </c>
      <c r="B33" s="1">
        <v>44774</v>
      </c>
      <c r="C33" s="1">
        <v>45223</v>
      </c>
      <c r="D33">
        <v>1</v>
      </c>
      <c r="E33" t="s">
        <v>216</v>
      </c>
      <c r="G33" t="str">
        <f>("Statute referencing a Memorandum of Understanding from the Attorney General")</f>
        <v>Statute referencing a Memorandum of Understanding from the Attorney General</v>
      </c>
      <c r="H33" t="s">
        <v>216</v>
      </c>
      <c r="J33">
        <v>1</v>
      </c>
      <c r="K33" t="s">
        <v>216</v>
      </c>
      <c r="M33"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33" t="s">
        <v>217</v>
      </c>
      <c r="P33" t="str">
        <f t="shared" ref="P33:P40" si="4">("No")</f>
        <v>No</v>
      </c>
      <c r="Q33" t="s">
        <v>218</v>
      </c>
      <c r="S33" t="s">
        <v>177</v>
      </c>
      <c r="T33" t="s">
        <v>219</v>
      </c>
      <c r="V33">
        <v>0</v>
      </c>
      <c r="AB33">
        <v>0</v>
      </c>
      <c r="AH33" t="str">
        <f t="shared" ref="AH33:AH44" si="5">("Use of the Fund for prospective purposes not specified ")</f>
        <v xml:space="preserve">Use of the Fund for prospective purposes not specified </v>
      </c>
      <c r="AK33" t="str">
        <f>("Governmental entities")</f>
        <v>Governmental entities</v>
      </c>
      <c r="AL33" t="s">
        <v>220</v>
      </c>
      <c r="AN33" t="str">
        <f>("Supplement requirements not specified ")</f>
        <v xml:space="preserve">Supplement requirements not specified </v>
      </c>
      <c r="AQ33" t="str">
        <f>("Council ")</f>
        <v xml:space="preserve">Council </v>
      </c>
      <c r="AR33" t="s">
        <v>220</v>
      </c>
      <c r="AT33">
        <v>1</v>
      </c>
      <c r="AU33" t="s">
        <v>221</v>
      </c>
      <c r="AW33">
        <v>1</v>
      </c>
      <c r="AX33" t="s">
        <v>222</v>
      </c>
      <c r="BC33" t="str">
        <f>("Approve award of monies from the Fund ")</f>
        <v xml:space="preserve">Approve award of monies from the Fund </v>
      </c>
      <c r="BD33" t="s">
        <v>223</v>
      </c>
      <c r="BF33" t="str">
        <f>("15")</f>
        <v>15</v>
      </c>
      <c r="BG33" t="s">
        <v>221</v>
      </c>
      <c r="BI33" t="str">
        <f>("Legislature, Attorney General, Governor")</f>
        <v>Legislature, Attorney General, Governor</v>
      </c>
      <c r="BJ33" t="s">
        <v>221</v>
      </c>
      <c r="BL33">
        <v>0</v>
      </c>
      <c r="BO33" t="s">
        <v>224</v>
      </c>
      <c r="BP33" t="s">
        <v>221</v>
      </c>
      <c r="BR33" t="str">
        <f>("At least twice within a calendar year ")</f>
        <v xml:space="preserve">At least twice within a calendar year </v>
      </c>
      <c r="BS33" t="s">
        <v>220</v>
      </c>
      <c r="BU33" t="str">
        <f>("Meeting requirements not specified ")</f>
        <v xml:space="preserve">Meeting requirements not specified </v>
      </c>
      <c r="BX33">
        <v>0</v>
      </c>
      <c r="BY33" t="s">
        <v>220</v>
      </c>
      <c r="CD33" t="str">
        <f t="shared" ref="CD33:CD44" si="6">("Exceptions not specified    ")</f>
        <v xml:space="preserve">Exceptions not specified    </v>
      </c>
      <c r="CG33">
        <v>1</v>
      </c>
      <c r="CH33" t="s">
        <v>223</v>
      </c>
      <c r="CJ33" t="str">
        <f t="shared" ref="CJ33:CJ44" si="7">("Annually ")</f>
        <v xml:space="preserve">Annually </v>
      </c>
      <c r="CK33" t="s">
        <v>223</v>
      </c>
      <c r="CM33" t="str">
        <f>("Accounting of funds, Accounting of grants awarded, Performance indicators, Recipient use of funds  ")</f>
        <v xml:space="preserve">Accounting of funds, Accounting of grants awarded, Performance indicators, Recipient use of funds  </v>
      </c>
      <c r="CN33" t="s">
        <v>223</v>
      </c>
      <c r="CP33">
        <v>0</v>
      </c>
    </row>
    <row r="34" spans="1:94" x14ac:dyDescent="0.35">
      <c r="A34" t="s">
        <v>215</v>
      </c>
      <c r="B34" s="1">
        <v>45224</v>
      </c>
      <c r="C34" s="1">
        <v>45261</v>
      </c>
      <c r="D34">
        <v>1</v>
      </c>
      <c r="E34" t="s">
        <v>225</v>
      </c>
      <c r="G34" t="str">
        <f>("Statute referencing a Memorandum of Understanding from the Attorney General")</f>
        <v>Statute referencing a Memorandum of Understanding from the Attorney General</v>
      </c>
      <c r="H34" t="s">
        <v>225</v>
      </c>
      <c r="J34">
        <v>1</v>
      </c>
      <c r="K34" t="s">
        <v>225</v>
      </c>
      <c r="M34"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34" t="s">
        <v>218</v>
      </c>
      <c r="P34" t="str">
        <f t="shared" si="4"/>
        <v>No</v>
      </c>
      <c r="Q34" t="s">
        <v>218</v>
      </c>
      <c r="S34" t="s">
        <v>177</v>
      </c>
      <c r="T34" t="s">
        <v>219</v>
      </c>
      <c r="V34">
        <v>0</v>
      </c>
      <c r="AB34">
        <v>0</v>
      </c>
      <c r="AH34" t="str">
        <f t="shared" si="5"/>
        <v xml:space="preserve">Use of the Fund for prospective purposes not specified </v>
      </c>
      <c r="AK34" t="str">
        <f>("Governmental entities")</f>
        <v>Governmental entities</v>
      </c>
      <c r="AL34" t="s">
        <v>220</v>
      </c>
      <c r="AN34" t="str">
        <f>("Supplement requirements not specified ")</f>
        <v xml:space="preserve">Supplement requirements not specified </v>
      </c>
      <c r="AQ34" t="str">
        <f>("Council ")</f>
        <v xml:space="preserve">Council </v>
      </c>
      <c r="AR34" t="s">
        <v>220</v>
      </c>
      <c r="AT34">
        <v>1</v>
      </c>
      <c r="AU34" t="s">
        <v>221</v>
      </c>
      <c r="AW34">
        <v>1</v>
      </c>
      <c r="AX34" t="s">
        <v>222</v>
      </c>
      <c r="BC34" t="str">
        <f>("Approve award of monies from the Fund ")</f>
        <v xml:space="preserve">Approve award of monies from the Fund </v>
      </c>
      <c r="BD34" t="s">
        <v>223</v>
      </c>
      <c r="BF34" t="str">
        <f>("15")</f>
        <v>15</v>
      </c>
      <c r="BG34" t="s">
        <v>226</v>
      </c>
      <c r="BI34" t="str">
        <f>("Legislature, Attorney General, Governor")</f>
        <v>Legislature, Attorney General, Governor</v>
      </c>
      <c r="BJ34" t="s">
        <v>226</v>
      </c>
      <c r="BL34">
        <v>0</v>
      </c>
      <c r="BO34" t="s">
        <v>224</v>
      </c>
      <c r="BP34" t="s">
        <v>226</v>
      </c>
      <c r="BR34" t="str">
        <f>("At least twice within a calendar year ")</f>
        <v xml:space="preserve">At least twice within a calendar year </v>
      </c>
      <c r="BS34" t="s">
        <v>220</v>
      </c>
      <c r="BU34" t="str">
        <f>("Meeting requirements not specified ")</f>
        <v xml:space="preserve">Meeting requirements not specified </v>
      </c>
      <c r="BX34">
        <v>0</v>
      </c>
      <c r="BY34" t="s">
        <v>220</v>
      </c>
      <c r="CD34" t="str">
        <f t="shared" si="6"/>
        <v xml:space="preserve">Exceptions not specified    </v>
      </c>
      <c r="CG34">
        <v>1</v>
      </c>
      <c r="CH34" t="s">
        <v>223</v>
      </c>
      <c r="CJ34" t="str">
        <f t="shared" si="7"/>
        <v xml:space="preserve">Annually </v>
      </c>
      <c r="CK34" t="s">
        <v>223</v>
      </c>
      <c r="CM34" t="str">
        <f>("Accounting of funds, Accounting of grants awarded, Performance indicators, Recipient use of funds  ")</f>
        <v xml:space="preserve">Accounting of funds, Accounting of grants awarded, Performance indicators, Recipient use of funds  </v>
      </c>
      <c r="CN34" t="s">
        <v>223</v>
      </c>
      <c r="CP34">
        <v>0</v>
      </c>
    </row>
    <row r="35" spans="1:94" x14ac:dyDescent="0.35">
      <c r="A35" t="s">
        <v>227</v>
      </c>
      <c r="B35" s="1">
        <v>44774</v>
      </c>
      <c r="C35" s="1">
        <v>44834</v>
      </c>
      <c r="D35">
        <v>1</v>
      </c>
      <c r="E35" t="s">
        <v>228</v>
      </c>
      <c r="G35" t="str">
        <f t="shared" ref="G35:G44" si="8">("Statute")</f>
        <v>Statute</v>
      </c>
      <c r="H35" t="s">
        <v>228</v>
      </c>
      <c r="J35">
        <v>1</v>
      </c>
      <c r="K35" t="s">
        <v>228</v>
      </c>
      <c r="M35" t="str">
        <f>("Proceeds of opioid litigation , Interest on monies in the fund ")</f>
        <v xml:space="preserve">Proceeds of opioid litigation , Interest on monies in the fund </v>
      </c>
      <c r="N35" t="s">
        <v>228</v>
      </c>
      <c r="P35" t="str">
        <f t="shared" si="4"/>
        <v>No</v>
      </c>
      <c r="Q35" t="s">
        <v>229</v>
      </c>
      <c r="S35" t="str">
        <f>("Infrastructure required for evidence-based SUD programming , Evidence-based SUD programming , List of specific SUD activities that could qualify for funding   ")</f>
        <v xml:space="preserve">Infrastructure required for evidence-based SUD programming , Evidence-based SUD programming , List of specific SUD activities that could qualify for funding   </v>
      </c>
      <c r="T35" t="s">
        <v>230</v>
      </c>
      <c r="V35">
        <v>0</v>
      </c>
      <c r="X35" t="s">
        <v>231</v>
      </c>
      <c r="AB35">
        <v>0</v>
      </c>
      <c r="AH35" t="str">
        <f t="shared" si="5"/>
        <v xml:space="preserve">Use of the Fund for prospective purposes not specified </v>
      </c>
      <c r="AK35" t="str">
        <f t="shared" ref="AK35:AK40" si="9">("Entities not specified ")</f>
        <v xml:space="preserve">Entities not specified </v>
      </c>
      <c r="AN35" t="str">
        <f>("Yes")</f>
        <v>Yes</v>
      </c>
      <c r="AO35" t="s">
        <v>228</v>
      </c>
      <c r="AQ35" t="str">
        <f>("Executive agency")</f>
        <v>Executive agency</v>
      </c>
      <c r="AR35" t="s">
        <v>230</v>
      </c>
      <c r="AT35">
        <v>0</v>
      </c>
      <c r="AV35" t="s">
        <v>232</v>
      </c>
      <c r="CD35" t="str">
        <f t="shared" si="6"/>
        <v xml:space="preserve">Exceptions not specified    </v>
      </c>
      <c r="CG35">
        <v>1</v>
      </c>
      <c r="CH35" t="s">
        <v>228</v>
      </c>
      <c r="CJ35" t="str">
        <f t="shared" si="7"/>
        <v xml:space="preserve">Annually </v>
      </c>
      <c r="CK35" t="s">
        <v>228</v>
      </c>
      <c r="CM35" t="str">
        <f>("Accounting of funds, Accounting of grants awarded, Performance indicators")</f>
        <v>Accounting of funds, Accounting of grants awarded, Performance indicators</v>
      </c>
      <c r="CN35" t="s">
        <v>228</v>
      </c>
      <c r="CP35">
        <v>0</v>
      </c>
    </row>
    <row r="36" spans="1:94" x14ac:dyDescent="0.35">
      <c r="A36" t="s">
        <v>227</v>
      </c>
      <c r="B36" s="1">
        <v>44835</v>
      </c>
      <c r="C36" s="1">
        <v>45107</v>
      </c>
      <c r="D36">
        <v>1</v>
      </c>
      <c r="E36" t="s">
        <v>228</v>
      </c>
      <c r="G36" t="str">
        <f t="shared" si="8"/>
        <v>Statute</v>
      </c>
      <c r="H36" t="s">
        <v>228</v>
      </c>
      <c r="J36">
        <v>1</v>
      </c>
      <c r="K36" t="s">
        <v>228</v>
      </c>
      <c r="M36" t="str">
        <f>("Proceeds of opioid litigation , Interest on monies in the fund ")</f>
        <v xml:space="preserve">Proceeds of opioid litigation , Interest on monies in the fund </v>
      </c>
      <c r="N36" t="s">
        <v>228</v>
      </c>
      <c r="P36" t="str">
        <f t="shared" si="4"/>
        <v>No</v>
      </c>
      <c r="Q36" t="s">
        <v>229</v>
      </c>
      <c r="S36" t="s">
        <v>233</v>
      </c>
      <c r="T36" t="s">
        <v>230</v>
      </c>
      <c r="V36">
        <v>0</v>
      </c>
      <c r="X36" t="s">
        <v>231</v>
      </c>
      <c r="AB36">
        <v>0</v>
      </c>
      <c r="AH36" t="str">
        <f t="shared" si="5"/>
        <v xml:space="preserve">Use of the Fund for prospective purposes not specified </v>
      </c>
      <c r="AK36" t="str">
        <f t="shared" si="9"/>
        <v xml:space="preserve">Entities not specified </v>
      </c>
      <c r="AN36" t="str">
        <f>("Yes")</f>
        <v>Yes</v>
      </c>
      <c r="AO36" t="s">
        <v>228</v>
      </c>
      <c r="AQ36" t="str">
        <f>("Executive agency")</f>
        <v>Executive agency</v>
      </c>
      <c r="AR36" t="s">
        <v>228</v>
      </c>
      <c r="AT36">
        <v>1</v>
      </c>
      <c r="AU36" t="s">
        <v>234</v>
      </c>
      <c r="AW36">
        <v>0</v>
      </c>
      <c r="AZ36" t="str">
        <f>("Executive agency")</f>
        <v>Executive agency</v>
      </c>
      <c r="BA36" t="s">
        <v>235</v>
      </c>
      <c r="BC36" t="s">
        <v>236</v>
      </c>
      <c r="BD36" t="s">
        <v>237</v>
      </c>
      <c r="BF36" t="str">
        <f>("14")</f>
        <v>14</v>
      </c>
      <c r="BG36" t="s">
        <v>238</v>
      </c>
      <c r="BI36" t="str">
        <f>("Legislature, Governor, Executive agency, Association of Counties    ")</f>
        <v xml:space="preserve">Legislature, Governor, Executive agency, Association of Counties    </v>
      </c>
      <c r="BJ36" t="s">
        <v>238</v>
      </c>
      <c r="BK36" t="s">
        <v>239</v>
      </c>
      <c r="BL36">
        <v>1</v>
      </c>
      <c r="BM36" t="s">
        <v>238</v>
      </c>
      <c r="BO36" t="s">
        <v>240</v>
      </c>
      <c r="BP36" t="s">
        <v>241</v>
      </c>
      <c r="BQ36" t="s">
        <v>242</v>
      </c>
      <c r="BR36" t="str">
        <f>("At least four times within a calendar year ")</f>
        <v>At least four times within a calendar year </v>
      </c>
      <c r="BS36" t="s">
        <v>243</v>
      </c>
      <c r="BU36" t="str">
        <f>("Meeting requirements not specified ")</f>
        <v xml:space="preserve">Meeting requirements not specified </v>
      </c>
      <c r="BX36">
        <v>1</v>
      </c>
      <c r="BY36" t="s">
        <v>238</v>
      </c>
      <c r="CA36" t="str">
        <f>("Expense reimbursement")</f>
        <v>Expense reimbursement</v>
      </c>
      <c r="CB36" t="s">
        <v>238</v>
      </c>
      <c r="CD36" t="str">
        <f t="shared" si="6"/>
        <v xml:space="preserve">Exceptions not specified    </v>
      </c>
      <c r="CG36">
        <v>1</v>
      </c>
      <c r="CH36" t="s">
        <v>228</v>
      </c>
      <c r="CJ36" t="str">
        <f t="shared" si="7"/>
        <v xml:space="preserve">Annually </v>
      </c>
      <c r="CK36" t="s">
        <v>228</v>
      </c>
      <c r="CM36" t="str">
        <f>("Accounting of funds, Accounting of grants awarded, Performance indicators")</f>
        <v>Accounting of funds, Accounting of grants awarded, Performance indicators</v>
      </c>
      <c r="CN36" t="s">
        <v>244</v>
      </c>
      <c r="CP36">
        <v>0</v>
      </c>
    </row>
    <row r="37" spans="1:94" x14ac:dyDescent="0.35">
      <c r="A37" t="s">
        <v>227</v>
      </c>
      <c r="B37" s="1">
        <v>45108</v>
      </c>
      <c r="C37" s="1">
        <v>45261</v>
      </c>
      <c r="D37">
        <v>1</v>
      </c>
      <c r="E37" t="s">
        <v>228</v>
      </c>
      <c r="G37" t="str">
        <f t="shared" si="8"/>
        <v>Statute</v>
      </c>
      <c r="H37" t="s">
        <v>228</v>
      </c>
      <c r="J37">
        <v>1</v>
      </c>
      <c r="K37" t="s">
        <v>228</v>
      </c>
      <c r="M37" t="str">
        <f>("Proceeds of opioid litigation , Interest on monies in the fund ")</f>
        <v xml:space="preserve">Proceeds of opioid litigation , Interest on monies in the fund </v>
      </c>
      <c r="N37" t="s">
        <v>228</v>
      </c>
      <c r="P37" t="str">
        <f t="shared" si="4"/>
        <v>No</v>
      </c>
      <c r="Q37" t="s">
        <v>229</v>
      </c>
      <c r="S37" t="s">
        <v>233</v>
      </c>
      <c r="T37" t="s">
        <v>245</v>
      </c>
      <c r="V37">
        <v>0</v>
      </c>
      <c r="X37" t="s">
        <v>231</v>
      </c>
      <c r="AB37">
        <v>0</v>
      </c>
      <c r="AH37" t="str">
        <f t="shared" si="5"/>
        <v xml:space="preserve">Use of the Fund for prospective purposes not specified </v>
      </c>
      <c r="AK37" t="str">
        <f t="shared" si="9"/>
        <v xml:space="preserve">Entities not specified </v>
      </c>
      <c r="AN37" t="str">
        <f>("Yes")</f>
        <v>Yes</v>
      </c>
      <c r="AO37" t="s">
        <v>228</v>
      </c>
      <c r="AQ37" t="str">
        <f>("Executive agency")</f>
        <v>Executive agency</v>
      </c>
      <c r="AR37" t="s">
        <v>228</v>
      </c>
      <c r="AT37">
        <v>1</v>
      </c>
      <c r="AU37" t="s">
        <v>234</v>
      </c>
      <c r="AW37">
        <v>0</v>
      </c>
      <c r="AZ37" t="str">
        <f>("Executive agency")</f>
        <v>Executive agency</v>
      </c>
      <c r="BA37" t="s">
        <v>235</v>
      </c>
      <c r="BC37" t="s">
        <v>236</v>
      </c>
      <c r="BD37" t="s">
        <v>237</v>
      </c>
      <c r="BF37" t="str">
        <f>("14")</f>
        <v>14</v>
      </c>
      <c r="BG37" t="s">
        <v>238</v>
      </c>
      <c r="BI37" t="str">
        <f>("Legislature, Governor, Executive agency, Association of Counties    ")</f>
        <v xml:space="preserve">Legislature, Governor, Executive agency, Association of Counties    </v>
      </c>
      <c r="BJ37" t="s">
        <v>238</v>
      </c>
      <c r="BK37" t="s">
        <v>239</v>
      </c>
      <c r="BL37">
        <v>1</v>
      </c>
      <c r="BM37" t="s">
        <v>238</v>
      </c>
      <c r="BO37" t="s">
        <v>240</v>
      </c>
      <c r="BP37" t="s">
        <v>241</v>
      </c>
      <c r="BR37" t="str">
        <f>("At least four times within a calendar year ")</f>
        <v>At least four times within a calendar year </v>
      </c>
      <c r="BS37" t="s">
        <v>243</v>
      </c>
      <c r="BU37" t="str">
        <f>("Meeting requirements not specified ")</f>
        <v xml:space="preserve">Meeting requirements not specified </v>
      </c>
      <c r="BX37">
        <v>1</v>
      </c>
      <c r="BY37" t="s">
        <v>238</v>
      </c>
      <c r="CA37" t="str">
        <f>("Expense reimbursement")</f>
        <v>Expense reimbursement</v>
      </c>
      <c r="CB37" t="s">
        <v>238</v>
      </c>
      <c r="CD37" t="str">
        <f t="shared" si="6"/>
        <v xml:space="preserve">Exceptions not specified    </v>
      </c>
      <c r="CG37">
        <v>1</v>
      </c>
      <c r="CH37" t="s">
        <v>228</v>
      </c>
      <c r="CJ37" t="str">
        <f t="shared" si="7"/>
        <v xml:space="preserve">Annually </v>
      </c>
      <c r="CK37" t="s">
        <v>228</v>
      </c>
      <c r="CM37" t="str">
        <f>("Accounting of funds, Accounting of grants awarded, Performance indicators")</f>
        <v>Accounting of funds, Accounting of grants awarded, Performance indicators</v>
      </c>
      <c r="CN37" t="s">
        <v>244</v>
      </c>
      <c r="CP37">
        <v>0</v>
      </c>
    </row>
    <row r="38" spans="1:94" x14ac:dyDescent="0.35">
      <c r="A38" t="s">
        <v>246</v>
      </c>
      <c r="B38" s="1">
        <v>44774</v>
      </c>
      <c r="C38" s="1">
        <v>45261</v>
      </c>
      <c r="D38">
        <v>1</v>
      </c>
      <c r="E38" t="s">
        <v>247</v>
      </c>
      <c r="G38" t="str">
        <f t="shared" si="8"/>
        <v>Statute</v>
      </c>
      <c r="H38" t="s">
        <v>247</v>
      </c>
      <c r="J38">
        <v>1</v>
      </c>
      <c r="K38" t="s">
        <v>247</v>
      </c>
      <c r="M38"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38" t="s">
        <v>247</v>
      </c>
      <c r="P38" t="str">
        <f t="shared" si="4"/>
        <v>No</v>
      </c>
      <c r="Q38" t="s">
        <v>247</v>
      </c>
      <c r="S38" t="str">
        <f>("General costs related to opioid use disorder prevention, treatment, and harm reduction options")</f>
        <v>General costs related to opioid use disorder prevention, treatment, and harm reduction options</v>
      </c>
      <c r="T38" t="s">
        <v>247</v>
      </c>
      <c r="V38">
        <v>0</v>
      </c>
      <c r="AB38">
        <v>0</v>
      </c>
      <c r="AH38" t="str">
        <f t="shared" si="5"/>
        <v xml:space="preserve">Use of the Fund for prospective purposes not specified </v>
      </c>
      <c r="AK38" t="str">
        <f t="shared" si="9"/>
        <v xml:space="preserve">Entities not specified </v>
      </c>
      <c r="AN38" t="str">
        <f>("Supplement requirements not specified ")</f>
        <v xml:space="preserve">Supplement requirements not specified </v>
      </c>
      <c r="AQ38" t="str">
        <f>("Executive agency")</f>
        <v>Executive agency</v>
      </c>
      <c r="AR38" t="s">
        <v>247</v>
      </c>
      <c r="AT38">
        <v>1</v>
      </c>
      <c r="AU38" t="s">
        <v>247</v>
      </c>
      <c r="AW38">
        <v>0</v>
      </c>
      <c r="AZ38" t="str">
        <f>("Executive agency")</f>
        <v>Executive agency</v>
      </c>
      <c r="BA38" t="s">
        <v>248</v>
      </c>
      <c r="BC38" t="str">
        <f>("Recommend award of monies from the Fund ")</f>
        <v xml:space="preserve">Recommend award of monies from the Fund </v>
      </c>
      <c r="BD38" t="s">
        <v>248</v>
      </c>
      <c r="BF38" t="str">
        <f>("21")</f>
        <v>21</v>
      </c>
      <c r="BG38" t="s">
        <v>247</v>
      </c>
      <c r="BI38" t="str">
        <f>("Attorney General, Governor, Legislature, Association of Counties    ")</f>
        <v xml:space="preserve">Attorney General, Governor, Legislature, Association of Counties    </v>
      </c>
      <c r="BJ38" t="s">
        <v>247</v>
      </c>
      <c r="BL38">
        <v>0</v>
      </c>
      <c r="BO38" t="s">
        <v>249</v>
      </c>
      <c r="BP38" t="s">
        <v>248</v>
      </c>
      <c r="BR38" t="str">
        <f>("At least four times within a calendar year ")</f>
        <v>At least four times within a calendar year </v>
      </c>
      <c r="BS38" t="s">
        <v>247</v>
      </c>
      <c r="BU38" t="str">
        <f>("Must be publicly held")</f>
        <v>Must be publicly held</v>
      </c>
      <c r="BV38" t="s">
        <v>250</v>
      </c>
      <c r="BX38">
        <v>1</v>
      </c>
      <c r="BY38" t="s">
        <v>247</v>
      </c>
      <c r="CA38" t="str">
        <f>("Expense reimbursement")</f>
        <v>Expense reimbursement</v>
      </c>
      <c r="CB38" t="s">
        <v>247</v>
      </c>
      <c r="CD38" t="str">
        <f t="shared" si="6"/>
        <v xml:space="preserve">Exceptions not specified    </v>
      </c>
      <c r="CG38">
        <v>1</v>
      </c>
      <c r="CH38" t="s">
        <v>247</v>
      </c>
      <c r="CJ38" t="str">
        <f t="shared" si="7"/>
        <v xml:space="preserve">Annually </v>
      </c>
      <c r="CK38" t="s">
        <v>247</v>
      </c>
      <c r="CM38" t="str">
        <f>("Accounting of funds, Accounting of grants awarded")</f>
        <v>Accounting of funds, Accounting of grants awarded</v>
      </c>
      <c r="CN38" t="s">
        <v>247</v>
      </c>
      <c r="CP38">
        <v>0</v>
      </c>
    </row>
    <row r="39" spans="1:94" x14ac:dyDescent="0.35">
      <c r="A39" t="s">
        <v>251</v>
      </c>
      <c r="B39" s="1">
        <v>44774</v>
      </c>
      <c r="C39" s="1">
        <v>45222</v>
      </c>
      <c r="D39">
        <v>1</v>
      </c>
      <c r="E39" t="s">
        <v>252</v>
      </c>
      <c r="G39" t="str">
        <f t="shared" si="8"/>
        <v>Statute</v>
      </c>
      <c r="H39" t="s">
        <v>253</v>
      </c>
      <c r="J39">
        <v>1</v>
      </c>
      <c r="K39" t="s">
        <v>254</v>
      </c>
      <c r="M39" t="str">
        <f>("Proceeds of opioid litigation , Monies appropriated by the legislature , Interest on monies in the fund ")</f>
        <v xml:space="preserve">Proceeds of opioid litigation , Monies appropriated by the legislature , Interest on monies in the fund </v>
      </c>
      <c r="N39" t="s">
        <v>252</v>
      </c>
      <c r="P39" t="str">
        <f t="shared" si="4"/>
        <v>No</v>
      </c>
      <c r="Q39" t="s">
        <v>252</v>
      </c>
      <c r="S39" t="str">
        <f>("")</f>
        <v/>
      </c>
      <c r="T39" t="s">
        <v>252</v>
      </c>
      <c r="U39" t="s">
        <v>255</v>
      </c>
      <c r="V39">
        <v>0</v>
      </c>
      <c r="AB39">
        <v>0</v>
      </c>
      <c r="AH39" t="str">
        <f t="shared" si="5"/>
        <v xml:space="preserve">Use of the Fund for prospective purposes not specified </v>
      </c>
      <c r="AK39" t="str">
        <f t="shared" si="9"/>
        <v xml:space="preserve">Entities not specified </v>
      </c>
      <c r="AN39" t="str">
        <f>("Yes")</f>
        <v>Yes</v>
      </c>
      <c r="AO39" t="s">
        <v>252</v>
      </c>
      <c r="AQ39" t="str">
        <f>("Treasurer ")</f>
        <v xml:space="preserve">Treasurer </v>
      </c>
      <c r="AR39" t="s">
        <v>254</v>
      </c>
      <c r="AT39">
        <v>1</v>
      </c>
      <c r="AU39" t="s">
        <v>256</v>
      </c>
      <c r="AW39">
        <v>0</v>
      </c>
      <c r="AX39" t="s">
        <v>252</v>
      </c>
      <c r="AZ39" t="str">
        <f>("Treasurer")</f>
        <v>Treasurer</v>
      </c>
      <c r="BA39" t="s">
        <v>254</v>
      </c>
      <c r="BC39" t="s">
        <v>257</v>
      </c>
      <c r="BD39" t="s">
        <v>258</v>
      </c>
      <c r="BF39" t="str">
        <f>("14")</f>
        <v>14</v>
      </c>
      <c r="BG39" t="s">
        <v>256</v>
      </c>
      <c r="BI39" t="str">
        <f>("Legislature, Executive agency")</f>
        <v>Legislature, Executive agency</v>
      </c>
      <c r="BJ39" t="s">
        <v>256</v>
      </c>
      <c r="BL39">
        <v>1</v>
      </c>
      <c r="BM39" t="s">
        <v>256</v>
      </c>
      <c r="BO39" t="str">
        <f>("Persons who have expertise in medicine , Persons who have expertise in mental health services , Membership shall represent geographic regions of the state ")</f>
        <v xml:space="preserve">Persons who have expertise in medicine , Persons who have expertise in mental health services , Membership shall represent geographic regions of the state </v>
      </c>
      <c r="BP39" t="s">
        <v>256</v>
      </c>
      <c r="BR39" t="str">
        <f>("Four times within a calendar year ")</f>
        <v xml:space="preserve">Four times within a calendar year </v>
      </c>
      <c r="BS39" t="s">
        <v>256</v>
      </c>
      <c r="BU39" t="str">
        <f>("Must be publicly held")</f>
        <v>Must be publicly held</v>
      </c>
      <c r="BV39" t="s">
        <v>256</v>
      </c>
      <c r="BX39">
        <v>0</v>
      </c>
      <c r="BY39" t="s">
        <v>256</v>
      </c>
      <c r="CD39" t="str">
        <f t="shared" si="6"/>
        <v xml:space="preserve">Exceptions not specified    </v>
      </c>
      <c r="CG39">
        <v>1</v>
      </c>
      <c r="CH39" t="s">
        <v>256</v>
      </c>
      <c r="CJ39" t="str">
        <f t="shared" si="7"/>
        <v xml:space="preserve">Annually </v>
      </c>
      <c r="CK39" t="s">
        <v>256</v>
      </c>
      <c r="CM39" t="str">
        <f>("Performance indicators, Statewide evidence-based needs assessment")</f>
        <v>Performance indicators, Statewide evidence-based needs assessment</v>
      </c>
      <c r="CN39" t="s">
        <v>259</v>
      </c>
      <c r="CP39">
        <v>0</v>
      </c>
    </row>
    <row r="40" spans="1:94" x14ac:dyDescent="0.35">
      <c r="A40" t="s">
        <v>251</v>
      </c>
      <c r="B40" s="1">
        <v>45223</v>
      </c>
      <c r="C40" s="1">
        <v>45261</v>
      </c>
      <c r="D40">
        <v>1</v>
      </c>
      <c r="E40" t="s">
        <v>252</v>
      </c>
      <c r="G40" t="str">
        <f t="shared" si="8"/>
        <v>Statute</v>
      </c>
      <c r="H40" t="s">
        <v>253</v>
      </c>
      <c r="J40">
        <v>1</v>
      </c>
      <c r="K40" t="s">
        <v>254</v>
      </c>
      <c r="M40" t="str">
        <f>("Proceeds of opioid litigation , Monies appropriated by the legislature , Interest on monies in the fund ")</f>
        <v xml:space="preserve">Proceeds of opioid litigation , Monies appropriated by the legislature , Interest on monies in the fund </v>
      </c>
      <c r="N40" t="s">
        <v>252</v>
      </c>
      <c r="P40" t="str">
        <f t="shared" si="4"/>
        <v>No</v>
      </c>
      <c r="Q40" t="s">
        <v>252</v>
      </c>
      <c r="S40" t="str">
        <f>("")</f>
        <v/>
      </c>
      <c r="T40" t="s">
        <v>252</v>
      </c>
      <c r="U40" t="s">
        <v>255</v>
      </c>
      <c r="V40">
        <v>0</v>
      </c>
      <c r="AB40">
        <v>0</v>
      </c>
      <c r="AH40" t="str">
        <f t="shared" si="5"/>
        <v xml:space="preserve">Use of the Fund for prospective purposes not specified </v>
      </c>
      <c r="AK40" t="str">
        <f t="shared" si="9"/>
        <v xml:space="preserve">Entities not specified </v>
      </c>
      <c r="AN40" t="str">
        <f>("Yes")</f>
        <v>Yes</v>
      </c>
      <c r="AO40" t="s">
        <v>252</v>
      </c>
      <c r="AQ40" t="str">
        <f>("Treasurer ")</f>
        <v xml:space="preserve">Treasurer </v>
      </c>
      <c r="AR40" t="s">
        <v>254</v>
      </c>
      <c r="AT40">
        <v>1</v>
      </c>
      <c r="AU40" t="s">
        <v>256</v>
      </c>
      <c r="AW40">
        <v>0</v>
      </c>
      <c r="AX40" t="s">
        <v>252</v>
      </c>
      <c r="AZ40" t="str">
        <f>("Treasurer")</f>
        <v>Treasurer</v>
      </c>
      <c r="BA40" t="s">
        <v>254</v>
      </c>
      <c r="BC40" t="s">
        <v>257</v>
      </c>
      <c r="BD40" t="s">
        <v>258</v>
      </c>
      <c r="BF40" t="str">
        <f>("14")</f>
        <v>14</v>
      </c>
      <c r="BG40" t="s">
        <v>256</v>
      </c>
      <c r="BI40" t="str">
        <f>("Legislature, Executive agency")</f>
        <v>Legislature, Executive agency</v>
      </c>
      <c r="BJ40" t="s">
        <v>256</v>
      </c>
      <c r="BL40">
        <v>1</v>
      </c>
      <c r="BM40" t="s">
        <v>256</v>
      </c>
      <c r="BO40" t="str">
        <f>("Persons who have expertise in medicine , Persons who have expertise in mental health services , Membership shall represent geographic regions of the state ")</f>
        <v xml:space="preserve">Persons who have expertise in medicine , Persons who have expertise in mental health services , Membership shall represent geographic regions of the state </v>
      </c>
      <c r="BP40" t="s">
        <v>256</v>
      </c>
      <c r="BR40" t="str">
        <f>("Four times within a calendar year ")</f>
        <v xml:space="preserve">Four times within a calendar year </v>
      </c>
      <c r="BS40" t="s">
        <v>256</v>
      </c>
      <c r="BU40" t="str">
        <f>("Must be publicly held")</f>
        <v>Must be publicly held</v>
      </c>
      <c r="BV40" t="s">
        <v>256</v>
      </c>
      <c r="BX40">
        <v>0</v>
      </c>
      <c r="BY40" t="s">
        <v>256</v>
      </c>
      <c r="CD40" t="str">
        <f t="shared" si="6"/>
        <v xml:space="preserve">Exceptions not specified    </v>
      </c>
      <c r="CG40">
        <v>1</v>
      </c>
      <c r="CH40" t="s">
        <v>256</v>
      </c>
      <c r="CJ40" t="str">
        <f t="shared" si="7"/>
        <v xml:space="preserve">Annually </v>
      </c>
      <c r="CK40" t="s">
        <v>256</v>
      </c>
      <c r="CM40" t="str">
        <f>("Performance indicators, Statewide evidence-based needs assessment")</f>
        <v>Performance indicators, Statewide evidence-based needs assessment</v>
      </c>
      <c r="CN40" t="s">
        <v>259</v>
      </c>
      <c r="CP40">
        <v>0</v>
      </c>
    </row>
    <row r="41" spans="1:94" x14ac:dyDescent="0.35">
      <c r="A41" t="s">
        <v>260</v>
      </c>
      <c r="B41" s="1">
        <v>44774</v>
      </c>
      <c r="C41" s="1">
        <v>45016</v>
      </c>
      <c r="D41">
        <v>1</v>
      </c>
      <c r="E41" t="s">
        <v>261</v>
      </c>
      <c r="G41" t="str">
        <f t="shared" si="8"/>
        <v>Statute</v>
      </c>
      <c r="H41" t="s">
        <v>261</v>
      </c>
      <c r="J41">
        <v>1</v>
      </c>
      <c r="K41" t="s">
        <v>261</v>
      </c>
      <c r="L41" t="s">
        <v>262</v>
      </c>
      <c r="M41" t="str">
        <f>("Proceeds of opioid litigation ")</f>
        <v xml:space="preserve">Proceeds of opioid litigation </v>
      </c>
      <c r="N41" t="s">
        <v>263</v>
      </c>
      <c r="O41" t="s">
        <v>264</v>
      </c>
      <c r="P41" t="str">
        <f>("Fund reversion not specified ")</f>
        <v xml:space="preserve">Fund reversion not specified </v>
      </c>
      <c r="S41" t="str">
        <f>("Evidence-informed SUD pilot programs , Evaluation of SUD programming  ")</f>
        <v xml:space="preserve">Evidence-informed SUD pilot programs , Evaluation of SUD programming  </v>
      </c>
      <c r="T41" t="s">
        <v>265</v>
      </c>
      <c r="U41" t="s">
        <v>266</v>
      </c>
      <c r="V41">
        <v>1</v>
      </c>
      <c r="W41" t="s">
        <v>267</v>
      </c>
      <c r="Y41" t="str">
        <f>("$249,000 annually")</f>
        <v>$249,000 annually</v>
      </c>
      <c r="Z41" t="s">
        <v>267</v>
      </c>
      <c r="AB41">
        <v>0</v>
      </c>
      <c r="AH41" t="str">
        <f t="shared" si="5"/>
        <v xml:space="preserve">Use of the Fund for prospective purposes not specified </v>
      </c>
      <c r="AK41" t="str">
        <f>("Governmental entities")</f>
        <v>Governmental entities</v>
      </c>
      <c r="AL41" t="s">
        <v>268</v>
      </c>
      <c r="AN41" t="str">
        <f>("Supplement requirements not specified ")</f>
        <v xml:space="preserve">Supplement requirements not specified </v>
      </c>
      <c r="AQ41" t="str">
        <f>("Council , Executive agency")</f>
        <v>Council , Executive agency</v>
      </c>
      <c r="AR41" t="s">
        <v>269</v>
      </c>
      <c r="AT41">
        <v>1</v>
      </c>
      <c r="AU41" t="s">
        <v>269</v>
      </c>
      <c r="AV41" t="s">
        <v>270</v>
      </c>
      <c r="AW41">
        <v>1</v>
      </c>
      <c r="AX41" t="s">
        <v>269</v>
      </c>
      <c r="BC41" t="str">
        <f>("Establish goals, objectives, and performance indicators for state SUD programming , Approve award of monies from the Fund ")</f>
        <v xml:space="preserve">Establish goals, objectives, and performance indicators for state SUD programming , Approve award of monies from the Fund </v>
      </c>
      <c r="BD41" t="s">
        <v>271</v>
      </c>
      <c r="BF41" t="str">
        <f>("19")</f>
        <v>19</v>
      </c>
      <c r="BG41" t="s">
        <v>269</v>
      </c>
      <c r="BI41" t="str">
        <f>("Executive agency, Legislature")</f>
        <v>Executive agency, Legislature</v>
      </c>
      <c r="BJ41" t="s">
        <v>269</v>
      </c>
      <c r="BL41">
        <v>0</v>
      </c>
      <c r="BO41" t="s">
        <v>272</v>
      </c>
      <c r="BP41" t="s">
        <v>271</v>
      </c>
      <c r="BR41" t="str">
        <f>("At least four times within a calendar year ")</f>
        <v>At least four times within a calendar year </v>
      </c>
      <c r="BS41" t="s">
        <v>269</v>
      </c>
      <c r="BU41" t="str">
        <f>("Must be publicly held, Must be reasonably designed to facilitate  attendance by state residents  ")</f>
        <v xml:space="preserve">Must be publicly held, Must be reasonably designed to facilitate  attendance by state residents  </v>
      </c>
      <c r="BV41" t="s">
        <v>273</v>
      </c>
      <c r="BX41">
        <v>1</v>
      </c>
      <c r="BY41" t="s">
        <v>269</v>
      </c>
      <c r="CA41" t="str">
        <f>("Expense reimbursement")</f>
        <v>Expense reimbursement</v>
      </c>
      <c r="CB41" t="s">
        <v>269</v>
      </c>
      <c r="CD41" t="str">
        <f t="shared" si="6"/>
        <v xml:space="preserve">Exceptions not specified    </v>
      </c>
      <c r="CG41">
        <v>1</v>
      </c>
      <c r="CH41" t="s">
        <v>269</v>
      </c>
      <c r="CJ41" t="str">
        <f t="shared" si="7"/>
        <v xml:space="preserve">Annually </v>
      </c>
      <c r="CK41" t="s">
        <v>269</v>
      </c>
      <c r="CM41" t="str">
        <f>("Accounting of grants awarded, Performance indicators, Recipient use of funds  ")</f>
        <v xml:space="preserve">Accounting of grants awarded, Performance indicators, Recipient use of funds  </v>
      </c>
      <c r="CN41" t="s">
        <v>271</v>
      </c>
      <c r="CP41">
        <v>0</v>
      </c>
    </row>
    <row r="42" spans="1:94" x14ac:dyDescent="0.35">
      <c r="A42" t="s">
        <v>260</v>
      </c>
      <c r="B42" s="1">
        <v>45017</v>
      </c>
      <c r="C42" s="1">
        <v>45070</v>
      </c>
      <c r="D42">
        <v>1</v>
      </c>
      <c r="E42" t="s">
        <v>274</v>
      </c>
      <c r="G42" t="str">
        <f t="shared" si="8"/>
        <v>Statute</v>
      </c>
      <c r="H42" t="s">
        <v>261</v>
      </c>
      <c r="J42">
        <v>1</v>
      </c>
      <c r="K42" t="s">
        <v>261</v>
      </c>
      <c r="L42" t="s">
        <v>262</v>
      </c>
      <c r="M42" t="str">
        <f>("Proceeds of opioid litigation ")</f>
        <v xml:space="preserve">Proceeds of opioid litigation </v>
      </c>
      <c r="N42" t="s">
        <v>275</v>
      </c>
      <c r="O42" t="s">
        <v>264</v>
      </c>
      <c r="P42" t="str">
        <f>("Fund reversion not specified ")</f>
        <v xml:space="preserve">Fund reversion not specified </v>
      </c>
      <c r="S42" t="str">
        <f>("Evidence-informed SUD pilot programs , Evaluation of SUD programming  ")</f>
        <v xml:space="preserve">Evidence-informed SUD pilot programs , Evaluation of SUD programming  </v>
      </c>
      <c r="T42" t="s">
        <v>265</v>
      </c>
      <c r="U42" t="s">
        <v>266</v>
      </c>
      <c r="V42">
        <v>1</v>
      </c>
      <c r="W42" t="s">
        <v>267</v>
      </c>
      <c r="Y42" t="str">
        <f>("$249,000 annually")</f>
        <v>$249,000 annually</v>
      </c>
      <c r="Z42" t="s">
        <v>267</v>
      </c>
      <c r="AB42">
        <v>0</v>
      </c>
      <c r="AH42" t="str">
        <f t="shared" si="5"/>
        <v xml:space="preserve">Use of the Fund for prospective purposes not specified </v>
      </c>
      <c r="AK42" t="str">
        <f>("Governmental entities")</f>
        <v>Governmental entities</v>
      </c>
      <c r="AL42" t="s">
        <v>268</v>
      </c>
      <c r="AN42" t="str">
        <f>("Supplement requirements not specified ")</f>
        <v xml:space="preserve">Supplement requirements not specified </v>
      </c>
      <c r="AQ42" t="str">
        <f>("Council , Executive agency")</f>
        <v>Council , Executive agency</v>
      </c>
      <c r="AR42" t="s">
        <v>269</v>
      </c>
      <c r="AT42">
        <v>1</v>
      </c>
      <c r="AU42" t="s">
        <v>269</v>
      </c>
      <c r="AV42" t="s">
        <v>270</v>
      </c>
      <c r="AW42">
        <v>1</v>
      </c>
      <c r="AX42" t="s">
        <v>269</v>
      </c>
      <c r="BC42" t="str">
        <f>("Establish goals, objectives, and performance indicators for state SUD programming , Approve award of monies from the Fund ")</f>
        <v xml:space="preserve">Establish goals, objectives, and performance indicators for state SUD programming , Approve award of monies from the Fund </v>
      </c>
      <c r="BD42" t="s">
        <v>271</v>
      </c>
      <c r="BF42" t="str">
        <f>("19")</f>
        <v>19</v>
      </c>
      <c r="BG42" t="s">
        <v>269</v>
      </c>
      <c r="BI42" t="str">
        <f>("Executive agency, Legislature")</f>
        <v>Executive agency, Legislature</v>
      </c>
      <c r="BJ42" t="s">
        <v>269</v>
      </c>
      <c r="BL42">
        <v>0</v>
      </c>
      <c r="BO42" t="s">
        <v>272</v>
      </c>
      <c r="BP42" t="s">
        <v>271</v>
      </c>
      <c r="BR42" t="str">
        <f>("At least four times within a calendar year ")</f>
        <v>At least four times within a calendar year </v>
      </c>
      <c r="BS42" t="s">
        <v>269</v>
      </c>
      <c r="BU42" t="str">
        <f>("Must be publicly held, Must be reasonably designed to facilitate  attendance by state residents  ")</f>
        <v xml:space="preserve">Must be publicly held, Must be reasonably designed to facilitate  attendance by state residents  </v>
      </c>
      <c r="BV42" t="s">
        <v>273</v>
      </c>
      <c r="BX42">
        <v>1</v>
      </c>
      <c r="BY42" t="s">
        <v>269</v>
      </c>
      <c r="CA42" t="str">
        <f>("Expense reimbursement")</f>
        <v>Expense reimbursement</v>
      </c>
      <c r="CB42" t="s">
        <v>269</v>
      </c>
      <c r="CD42" t="str">
        <f t="shared" si="6"/>
        <v xml:space="preserve">Exceptions not specified    </v>
      </c>
      <c r="CG42">
        <v>1</v>
      </c>
      <c r="CH42" t="s">
        <v>269</v>
      </c>
      <c r="CJ42" t="str">
        <f t="shared" si="7"/>
        <v xml:space="preserve">Annually </v>
      </c>
      <c r="CK42" t="s">
        <v>269</v>
      </c>
      <c r="CM42" t="str">
        <f>("Accounting of grants awarded, Performance indicators, Recipient use of funds  ")</f>
        <v xml:space="preserve">Accounting of grants awarded, Performance indicators, Recipient use of funds  </v>
      </c>
      <c r="CN42" t="s">
        <v>271</v>
      </c>
      <c r="CP42">
        <v>0</v>
      </c>
    </row>
    <row r="43" spans="1:94" x14ac:dyDescent="0.35">
      <c r="A43" t="s">
        <v>260</v>
      </c>
      <c r="B43" s="1">
        <v>45071</v>
      </c>
      <c r="C43" s="1">
        <v>45138</v>
      </c>
      <c r="D43">
        <v>1</v>
      </c>
      <c r="E43" t="s">
        <v>276</v>
      </c>
      <c r="G43" t="str">
        <f t="shared" si="8"/>
        <v>Statute</v>
      </c>
      <c r="H43" t="s">
        <v>277</v>
      </c>
      <c r="J43">
        <v>1</v>
      </c>
      <c r="K43" t="s">
        <v>278</v>
      </c>
      <c r="L43" t="s">
        <v>262</v>
      </c>
      <c r="M43" t="str">
        <f>("Proceeds of opioid litigation ")</f>
        <v xml:space="preserve">Proceeds of opioid litigation </v>
      </c>
      <c r="N43" t="s">
        <v>263</v>
      </c>
      <c r="O43" t="s">
        <v>264</v>
      </c>
      <c r="P43" t="str">
        <f>("Fund reversion not specified ")</f>
        <v xml:space="preserve">Fund reversion not specified </v>
      </c>
      <c r="S43" t="str">
        <f>("Evidence-informed SUD pilot programs , Evaluation of SUD programming  ")</f>
        <v xml:space="preserve">Evidence-informed SUD pilot programs , Evaluation of SUD programming  </v>
      </c>
      <c r="T43" t="s">
        <v>279</v>
      </c>
      <c r="U43" t="s">
        <v>266</v>
      </c>
      <c r="V43">
        <v>1</v>
      </c>
      <c r="W43" t="s">
        <v>267</v>
      </c>
      <c r="Y43" t="str">
        <f>("$261,000 annually")</f>
        <v>$261,000 annually</v>
      </c>
      <c r="Z43" t="s">
        <v>267</v>
      </c>
      <c r="AB43">
        <v>0</v>
      </c>
      <c r="AH43" t="str">
        <f t="shared" si="5"/>
        <v xml:space="preserve">Use of the Fund for prospective purposes not specified </v>
      </c>
      <c r="AK43" t="str">
        <f>("Governmental entities")</f>
        <v>Governmental entities</v>
      </c>
      <c r="AL43" t="s">
        <v>280</v>
      </c>
      <c r="AN43" t="str">
        <f>("Supplement requirements not specified ")</f>
        <v xml:space="preserve">Supplement requirements not specified </v>
      </c>
      <c r="AQ43" t="str">
        <f>("Council , Executive agency")</f>
        <v>Council , Executive agency</v>
      </c>
      <c r="AR43" t="s">
        <v>269</v>
      </c>
      <c r="AT43">
        <v>1</v>
      </c>
      <c r="AU43" t="s">
        <v>269</v>
      </c>
      <c r="AV43" t="s">
        <v>270</v>
      </c>
      <c r="AW43">
        <v>1</v>
      </c>
      <c r="AX43" t="s">
        <v>269</v>
      </c>
      <c r="BC43" t="str">
        <f>("Establish goals, objectives, and performance indicators for state SUD programming , Approve award of monies from the Fund ")</f>
        <v xml:space="preserve">Establish goals, objectives, and performance indicators for state SUD programming , Approve award of monies from the Fund </v>
      </c>
      <c r="BD43" t="s">
        <v>271</v>
      </c>
      <c r="BF43" t="str">
        <f>("19")</f>
        <v>19</v>
      </c>
      <c r="BG43" t="s">
        <v>269</v>
      </c>
      <c r="BI43" t="str">
        <f>("Executive agency, Legislature")</f>
        <v>Executive agency, Legislature</v>
      </c>
      <c r="BJ43" t="s">
        <v>269</v>
      </c>
      <c r="BL43">
        <v>0</v>
      </c>
      <c r="BO43" t="s">
        <v>272</v>
      </c>
      <c r="BP43" t="s">
        <v>271</v>
      </c>
      <c r="BR43" t="str">
        <f>("At least four times within a calendar year ")</f>
        <v>At least four times within a calendar year </v>
      </c>
      <c r="BS43" t="s">
        <v>269</v>
      </c>
      <c r="BU43" t="str">
        <f>("Must be publicly held, Must be reasonably designed to facilitate  attendance by state residents  ")</f>
        <v xml:space="preserve">Must be publicly held, Must be reasonably designed to facilitate  attendance by state residents  </v>
      </c>
      <c r="BV43" t="s">
        <v>273</v>
      </c>
      <c r="BX43">
        <v>1</v>
      </c>
      <c r="BY43" t="s">
        <v>269</v>
      </c>
      <c r="CA43" t="str">
        <f>("Expense reimbursement")</f>
        <v>Expense reimbursement</v>
      </c>
      <c r="CB43" t="s">
        <v>269</v>
      </c>
      <c r="CD43" t="str">
        <f t="shared" si="6"/>
        <v xml:space="preserve">Exceptions not specified    </v>
      </c>
      <c r="CG43">
        <v>1</v>
      </c>
      <c r="CH43" t="s">
        <v>269</v>
      </c>
      <c r="CJ43" t="str">
        <f t="shared" si="7"/>
        <v xml:space="preserve">Annually </v>
      </c>
      <c r="CK43" t="s">
        <v>269</v>
      </c>
      <c r="CM43" t="str">
        <f>("Accounting of grants awarded, Performance indicators, Recipient use of funds  ")</f>
        <v xml:space="preserve">Accounting of grants awarded, Performance indicators, Recipient use of funds  </v>
      </c>
      <c r="CN43" t="s">
        <v>271</v>
      </c>
      <c r="CP43">
        <v>0</v>
      </c>
    </row>
    <row r="44" spans="1:94" x14ac:dyDescent="0.35">
      <c r="A44" t="s">
        <v>260</v>
      </c>
      <c r="B44" s="1">
        <v>45139</v>
      </c>
      <c r="C44" s="1">
        <v>45261</v>
      </c>
      <c r="D44">
        <v>1</v>
      </c>
      <c r="E44" t="s">
        <v>261</v>
      </c>
      <c r="G44" t="str">
        <f t="shared" si="8"/>
        <v>Statute</v>
      </c>
      <c r="H44" t="s">
        <v>261</v>
      </c>
      <c r="J44">
        <v>1</v>
      </c>
      <c r="K44" t="s">
        <v>261</v>
      </c>
      <c r="L44" t="s">
        <v>262</v>
      </c>
      <c r="M44" t="str">
        <f>("Proceeds of opioid litigation ")</f>
        <v xml:space="preserve">Proceeds of opioid litigation </v>
      </c>
      <c r="N44" t="s">
        <v>281</v>
      </c>
      <c r="O44" t="s">
        <v>264</v>
      </c>
      <c r="P44" t="str">
        <f>("Fund reversion not specified ")</f>
        <v xml:space="preserve">Fund reversion not specified </v>
      </c>
      <c r="S44" t="str">
        <f>("Evidence-informed SUD pilot programs , Evaluation of SUD programming  ")</f>
        <v xml:space="preserve">Evidence-informed SUD pilot programs , Evaluation of SUD programming  </v>
      </c>
      <c r="T44" t="s">
        <v>282</v>
      </c>
      <c r="U44" t="s">
        <v>266</v>
      </c>
      <c r="V44">
        <v>1</v>
      </c>
      <c r="W44" t="s">
        <v>267</v>
      </c>
      <c r="Y44" t="str">
        <f>("$261,000 annually")</f>
        <v>$261,000 annually</v>
      </c>
      <c r="Z44" t="s">
        <v>267</v>
      </c>
      <c r="AB44">
        <v>0</v>
      </c>
      <c r="AH44" t="str">
        <f t="shared" si="5"/>
        <v xml:space="preserve">Use of the Fund for prospective purposes not specified </v>
      </c>
      <c r="AK44" t="str">
        <f>("Governmental entities")</f>
        <v>Governmental entities</v>
      </c>
      <c r="AL44" t="s">
        <v>280</v>
      </c>
      <c r="AN44" t="str">
        <f>("Supplement requirements not specified ")</f>
        <v xml:space="preserve">Supplement requirements not specified </v>
      </c>
      <c r="AQ44" t="str">
        <f>("Council , Executive agency")</f>
        <v>Council , Executive agency</v>
      </c>
      <c r="AR44" t="s">
        <v>269</v>
      </c>
      <c r="AT44">
        <v>1</v>
      </c>
      <c r="AU44" t="s">
        <v>269</v>
      </c>
      <c r="AV44" t="s">
        <v>270</v>
      </c>
      <c r="AW44">
        <v>1</v>
      </c>
      <c r="AX44" t="s">
        <v>269</v>
      </c>
      <c r="BC44" t="str">
        <f>("Establish goals, objectives, and performance indicators for state SUD programming , Approve award of monies from the Fund ")</f>
        <v xml:space="preserve">Establish goals, objectives, and performance indicators for state SUD programming , Approve award of monies from the Fund </v>
      </c>
      <c r="BD44" t="s">
        <v>271</v>
      </c>
      <c r="BF44" t="str">
        <f>("20")</f>
        <v>20</v>
      </c>
      <c r="BG44" t="s">
        <v>271</v>
      </c>
      <c r="BI44" t="str">
        <f>("Executive agency, Legislature")</f>
        <v>Executive agency, Legislature</v>
      </c>
      <c r="BJ44" t="s">
        <v>271</v>
      </c>
      <c r="BL44">
        <v>0</v>
      </c>
      <c r="BO44" t="s">
        <v>272</v>
      </c>
      <c r="BP44" t="s">
        <v>283</v>
      </c>
      <c r="BR44" t="str">
        <f>("At least four times within a calendar year ")</f>
        <v>At least four times within a calendar year </v>
      </c>
      <c r="BS44" t="s">
        <v>269</v>
      </c>
      <c r="BU44" t="str">
        <f>("Must be publicly held, Must be reasonably designed to facilitate  attendance by state residents  ")</f>
        <v xml:space="preserve">Must be publicly held, Must be reasonably designed to facilitate  attendance by state residents  </v>
      </c>
      <c r="BV44" t="s">
        <v>273</v>
      </c>
      <c r="BX44">
        <v>1</v>
      </c>
      <c r="BY44" t="s">
        <v>269</v>
      </c>
      <c r="CA44" t="str">
        <f>("Expense reimbursement")</f>
        <v>Expense reimbursement</v>
      </c>
      <c r="CB44" t="s">
        <v>269</v>
      </c>
      <c r="CD44" t="str">
        <f t="shared" si="6"/>
        <v xml:space="preserve">Exceptions not specified    </v>
      </c>
      <c r="CG44">
        <v>1</v>
      </c>
      <c r="CH44" t="s">
        <v>269</v>
      </c>
      <c r="CJ44" t="str">
        <f t="shared" si="7"/>
        <v xml:space="preserve">Annually </v>
      </c>
      <c r="CK44" t="s">
        <v>269</v>
      </c>
      <c r="CM44" t="str">
        <f>("Accounting of grants awarded, Performance indicators, Recipient use of funds  ")</f>
        <v xml:space="preserve">Accounting of grants awarded, Performance indicators, Recipient use of funds  </v>
      </c>
      <c r="CN44" t="s">
        <v>271</v>
      </c>
      <c r="CP44">
        <v>0</v>
      </c>
    </row>
    <row r="45" spans="1:94" x14ac:dyDescent="0.35">
      <c r="A45" t="s">
        <v>284</v>
      </c>
      <c r="B45" s="1">
        <v>44774</v>
      </c>
      <c r="C45" s="1">
        <v>45261</v>
      </c>
      <c r="D45">
        <v>0</v>
      </c>
      <c r="F45" t="s">
        <v>285</v>
      </c>
    </row>
    <row r="46" spans="1:94" x14ac:dyDescent="0.35">
      <c r="A46" t="s">
        <v>286</v>
      </c>
      <c r="B46" s="1">
        <v>44774</v>
      </c>
      <c r="C46" s="1">
        <v>44800</v>
      </c>
      <c r="D46">
        <v>1</v>
      </c>
      <c r="E46" t="s">
        <v>287</v>
      </c>
      <c r="G46" t="str">
        <f>("Statute")</f>
        <v>Statute</v>
      </c>
      <c r="H46" t="s">
        <v>287</v>
      </c>
      <c r="J46">
        <v>1</v>
      </c>
      <c r="K46" t="s">
        <v>287</v>
      </c>
      <c r="M46"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46" t="s">
        <v>288</v>
      </c>
      <c r="P46" t="str">
        <f>("No")</f>
        <v>No</v>
      </c>
      <c r="Q46" t="s">
        <v>287</v>
      </c>
      <c r="S46" t="str">
        <f>("General costs related to opioid use disorder prevention, treatment, and harm reduction options")</f>
        <v>General costs related to opioid use disorder prevention, treatment, and harm reduction options</v>
      </c>
      <c r="T46" t="s">
        <v>287</v>
      </c>
      <c r="V46">
        <v>0</v>
      </c>
      <c r="AB46">
        <v>0</v>
      </c>
      <c r="AH46" t="str">
        <f>("Use of the Fund for prospective purposes not specified ")</f>
        <v xml:space="preserve">Use of the Fund for prospective purposes not specified </v>
      </c>
      <c r="AK46" t="str">
        <f>("Governmental entities")</f>
        <v>Governmental entities</v>
      </c>
      <c r="AL46" t="s">
        <v>287</v>
      </c>
      <c r="AN46" t="str">
        <f>("Supplement requirements not specified ")</f>
        <v xml:space="preserve">Supplement requirements not specified </v>
      </c>
      <c r="AQ46" t="str">
        <f>("Treasurer ")</f>
        <v xml:space="preserve">Treasurer </v>
      </c>
      <c r="AR46" t="s">
        <v>287</v>
      </c>
      <c r="AT46">
        <v>0</v>
      </c>
      <c r="CD46" t="str">
        <f>("Exceptions not specified    ")</f>
        <v xml:space="preserve">Exceptions not specified    </v>
      </c>
      <c r="CG46">
        <v>0</v>
      </c>
      <c r="CP46">
        <v>0</v>
      </c>
    </row>
    <row r="47" spans="1:94" x14ac:dyDescent="0.35">
      <c r="A47" t="s">
        <v>286</v>
      </c>
      <c r="B47" s="1">
        <v>44801</v>
      </c>
      <c r="C47" s="1">
        <v>45165</v>
      </c>
      <c r="D47">
        <v>1</v>
      </c>
      <c r="E47" t="s">
        <v>287</v>
      </c>
      <c r="G47" t="str">
        <f>("Statute")</f>
        <v>Statute</v>
      </c>
      <c r="H47" t="s">
        <v>287</v>
      </c>
      <c r="J47">
        <v>1</v>
      </c>
      <c r="K47" t="s">
        <v>287</v>
      </c>
      <c r="M47"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47" t="s">
        <v>288</v>
      </c>
      <c r="P47" t="str">
        <f>("No")</f>
        <v>No</v>
      </c>
      <c r="Q47" t="s">
        <v>287</v>
      </c>
      <c r="S47" t="str">
        <f>("General costs related to opioid use disorder prevention, treatment, and harm reduction options")</f>
        <v>General costs related to opioid use disorder prevention, treatment, and harm reduction options</v>
      </c>
      <c r="T47" t="s">
        <v>287</v>
      </c>
      <c r="V47">
        <v>0</v>
      </c>
      <c r="AB47">
        <v>0</v>
      </c>
      <c r="AH47" t="str">
        <f>("Use of the Fund for prospective purposes not specified ")</f>
        <v xml:space="preserve">Use of the Fund for prospective purposes not specified </v>
      </c>
      <c r="AK47" t="str">
        <f>("Governmental entities")</f>
        <v>Governmental entities</v>
      </c>
      <c r="AL47" t="s">
        <v>287</v>
      </c>
      <c r="AN47" t="str">
        <f>("Supplement requirements not specified ")</f>
        <v xml:space="preserve">Supplement requirements not specified </v>
      </c>
      <c r="AQ47" t="str">
        <f>("Treasurer ")</f>
        <v xml:space="preserve">Treasurer </v>
      </c>
      <c r="AR47" t="s">
        <v>287</v>
      </c>
      <c r="AT47">
        <v>0</v>
      </c>
      <c r="CD47" t="str">
        <f>("Exceptions not specified    ")</f>
        <v xml:space="preserve">Exceptions not specified    </v>
      </c>
      <c r="CG47">
        <v>0</v>
      </c>
      <c r="CP47">
        <v>0</v>
      </c>
    </row>
    <row r="48" spans="1:94" x14ac:dyDescent="0.35">
      <c r="A48" t="s">
        <v>286</v>
      </c>
      <c r="B48" s="1">
        <v>45166</v>
      </c>
      <c r="C48" s="1">
        <v>45261</v>
      </c>
      <c r="D48">
        <v>1</v>
      </c>
      <c r="E48" t="s">
        <v>287</v>
      </c>
      <c r="G48" t="str">
        <f>("Statute")</f>
        <v>Statute</v>
      </c>
      <c r="H48" t="s">
        <v>287</v>
      </c>
      <c r="J48">
        <v>1</v>
      </c>
      <c r="K48" t="s">
        <v>287</v>
      </c>
      <c r="M48"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48" t="s">
        <v>288</v>
      </c>
      <c r="P48" t="str">
        <f>("No")</f>
        <v>No</v>
      </c>
      <c r="Q48" t="s">
        <v>287</v>
      </c>
      <c r="S48" t="str">
        <f>("General costs related to opioid use disorder prevention, treatment, and harm reduction options")</f>
        <v>General costs related to opioid use disorder prevention, treatment, and harm reduction options</v>
      </c>
      <c r="T48" t="s">
        <v>287</v>
      </c>
      <c r="V48">
        <v>0</v>
      </c>
      <c r="AB48">
        <v>0</v>
      </c>
      <c r="AH48" t="str">
        <f>("Use of the Fund for prospective purposes not specified ")</f>
        <v xml:space="preserve">Use of the Fund for prospective purposes not specified </v>
      </c>
      <c r="AK48" t="str">
        <f>("Governmental entities")</f>
        <v>Governmental entities</v>
      </c>
      <c r="AL48" t="s">
        <v>287</v>
      </c>
      <c r="AN48" t="str">
        <f>("Supplement requirements not specified ")</f>
        <v xml:space="preserve">Supplement requirements not specified </v>
      </c>
      <c r="AQ48" t="str">
        <f>("Treasurer ")</f>
        <v xml:space="preserve">Treasurer </v>
      </c>
      <c r="AR48" t="s">
        <v>287</v>
      </c>
      <c r="AT48">
        <v>0</v>
      </c>
      <c r="CD48" t="str">
        <f>("Exceptions not specified    ")</f>
        <v xml:space="preserve">Exceptions not specified    </v>
      </c>
      <c r="CG48">
        <v>0</v>
      </c>
      <c r="CP48">
        <v>0</v>
      </c>
    </row>
    <row r="49" spans="1:97" x14ac:dyDescent="0.35">
      <c r="A49" t="s">
        <v>289</v>
      </c>
      <c r="B49" s="1">
        <v>44774</v>
      </c>
      <c r="C49" s="1">
        <v>45261</v>
      </c>
      <c r="D49">
        <v>0</v>
      </c>
      <c r="F49" t="s">
        <v>290</v>
      </c>
    </row>
    <row r="50" spans="1:97" x14ac:dyDescent="0.35">
      <c r="A50" t="s">
        <v>291</v>
      </c>
      <c r="B50" s="1">
        <v>44774</v>
      </c>
      <c r="C50" s="1">
        <v>45261</v>
      </c>
      <c r="D50">
        <v>1</v>
      </c>
      <c r="E50" t="s">
        <v>292</v>
      </c>
      <c r="G50" t="str">
        <f t="shared" ref="G50:G55" si="10">("Statute")</f>
        <v>Statute</v>
      </c>
      <c r="H50" t="s">
        <v>292</v>
      </c>
      <c r="J50">
        <v>1</v>
      </c>
      <c r="K50" t="s">
        <v>292</v>
      </c>
      <c r="M50" t="str">
        <f>("Proceeds of opioid litigation ")</f>
        <v xml:space="preserve">Proceeds of opioid litigation </v>
      </c>
      <c r="N50" t="s">
        <v>292</v>
      </c>
      <c r="P50" t="str">
        <f>("Fund reversion not specified ")</f>
        <v xml:space="preserve">Fund reversion not specified </v>
      </c>
      <c r="Q50" t="s">
        <v>292</v>
      </c>
      <c r="S50" t="str">
        <f>("Spending restrictions not specified ")</f>
        <v xml:space="preserve">Spending restrictions not specified </v>
      </c>
      <c r="T50" t="s">
        <v>293</v>
      </c>
      <c r="V50">
        <v>0</v>
      </c>
      <c r="AB50">
        <v>0</v>
      </c>
      <c r="AH50" t="str">
        <f t="shared" ref="AH50:AH55" si="11">("Use of the Fund for prospective purposes not specified ")</f>
        <v xml:space="preserve">Use of the Fund for prospective purposes not specified </v>
      </c>
      <c r="AK50" t="str">
        <f>("Entities not specified ")</f>
        <v xml:space="preserve">Entities not specified </v>
      </c>
      <c r="AN50" t="str">
        <f>("Supplement requirements not specified ")</f>
        <v xml:space="preserve">Supplement requirements not specified </v>
      </c>
      <c r="AQ50" t="str">
        <f>("Entity is not specified  ")</f>
        <v xml:space="preserve">Entity is not specified  </v>
      </c>
      <c r="AT50">
        <v>0</v>
      </c>
      <c r="CD50" t="str">
        <f>("Exceptions not specified    ")</f>
        <v xml:space="preserve">Exceptions not specified    </v>
      </c>
      <c r="CG50">
        <v>1</v>
      </c>
      <c r="CH50" t="s">
        <v>294</v>
      </c>
      <c r="CJ50" t="str">
        <f t="shared" ref="CJ50:CJ55" si="12">("Annually ")</f>
        <v xml:space="preserve">Annually </v>
      </c>
      <c r="CK50" t="s">
        <v>294</v>
      </c>
      <c r="CM50" t="str">
        <f>("Accounting of funds, Accounting of grants awarded")</f>
        <v>Accounting of funds, Accounting of grants awarded</v>
      </c>
      <c r="CN50" t="s">
        <v>294</v>
      </c>
      <c r="CP50">
        <v>0</v>
      </c>
    </row>
    <row r="51" spans="1:97" x14ac:dyDescent="0.35">
      <c r="A51" t="s">
        <v>295</v>
      </c>
      <c r="B51" s="1">
        <v>44774</v>
      </c>
      <c r="C51" s="1">
        <v>45261</v>
      </c>
      <c r="D51">
        <v>1</v>
      </c>
      <c r="E51" t="s">
        <v>296</v>
      </c>
      <c r="G51" t="str">
        <f t="shared" si="10"/>
        <v>Statute</v>
      </c>
      <c r="H51" t="s">
        <v>296</v>
      </c>
      <c r="J51">
        <v>1</v>
      </c>
      <c r="K51" t="s">
        <v>296</v>
      </c>
      <c r="M51"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51" t="s">
        <v>297</v>
      </c>
      <c r="P51" t="str">
        <f>("No")</f>
        <v>No</v>
      </c>
      <c r="Q51" t="s">
        <v>296</v>
      </c>
      <c r="S51" t="str">
        <f>("Statewide SUD needs assessment , Infrastructure required for evidence-based SUD programming , Evaluation of SUD programming  , List of specific SUD activities that could qualify for funding   ")</f>
        <v xml:space="preserve">Statewide SUD needs assessment , Infrastructure required for evidence-based SUD programming , Evaluation of SUD programming  , List of specific SUD activities that could qualify for funding   </v>
      </c>
      <c r="T51" t="s">
        <v>298</v>
      </c>
      <c r="V51">
        <v>1</v>
      </c>
      <c r="W51" t="s">
        <v>296</v>
      </c>
      <c r="Y51" t="str">
        <f>("8% annually")</f>
        <v>8% annually</v>
      </c>
      <c r="Z51" t="s">
        <v>296</v>
      </c>
      <c r="AB51">
        <v>0</v>
      </c>
      <c r="AH51" t="str">
        <f t="shared" si="11"/>
        <v xml:space="preserve">Use of the Fund for prospective purposes not specified </v>
      </c>
      <c r="AK51" t="str">
        <f>("Governmental entities, Not-for-profit non-governmental entities ")</f>
        <v xml:space="preserve">Governmental entities, Not-for-profit non-governmental entities </v>
      </c>
      <c r="AL51" t="s">
        <v>298</v>
      </c>
      <c r="AN51" t="str">
        <f>("Yes")</f>
        <v>Yes</v>
      </c>
      <c r="AO51" t="s">
        <v>296</v>
      </c>
      <c r="AQ51" t="str">
        <f>("Executive agency")</f>
        <v>Executive agency</v>
      </c>
      <c r="AR51" t="s">
        <v>296</v>
      </c>
      <c r="AT51">
        <v>1</v>
      </c>
      <c r="AU51" t="s">
        <v>299</v>
      </c>
      <c r="AW51">
        <v>0</v>
      </c>
      <c r="AZ51" t="str">
        <f>("Executive agency")</f>
        <v>Executive agency</v>
      </c>
      <c r="BA51" t="s">
        <v>300</v>
      </c>
      <c r="BC51" t="str">
        <f>("Recommend policies and procedures for the application, awarding, and distribution of monies from the Fund ")</f>
        <v xml:space="preserve">Recommend policies and procedures for the application, awarding, and distribution of monies from the Fund </v>
      </c>
      <c r="BD51" t="s">
        <v>301</v>
      </c>
      <c r="BF51" t="str">
        <f>("17")</f>
        <v>17</v>
      </c>
      <c r="BG51" t="s">
        <v>299</v>
      </c>
      <c r="BI51" t="str">
        <f>("Attorney General, Executive agency")</f>
        <v>Attorney General, Executive agency</v>
      </c>
      <c r="BJ51" t="s">
        <v>302</v>
      </c>
      <c r="BL51">
        <v>0</v>
      </c>
      <c r="BO51" t="s">
        <v>303</v>
      </c>
      <c r="BP51" t="s">
        <v>299</v>
      </c>
      <c r="BR51" t="str">
        <f>("At least twice within a calendar year ")</f>
        <v xml:space="preserve">At least twice within a calendar year </v>
      </c>
      <c r="BS51" t="s">
        <v>304</v>
      </c>
      <c r="BU51" t="str">
        <f>("Must be publicly held")</f>
        <v>Must be publicly held</v>
      </c>
      <c r="BV51" t="s">
        <v>301</v>
      </c>
      <c r="BW51" t="s">
        <v>305</v>
      </c>
      <c r="BX51">
        <v>1</v>
      </c>
      <c r="BY51" t="s">
        <v>299</v>
      </c>
      <c r="CD51" t="str">
        <f>("If statute permits expenditures not authorized by the terms of a controlling court order, the court order shall control ")</f>
        <v xml:space="preserve">If statute permits expenditures not authorized by the terms of a controlling court order, the court order shall control </v>
      </c>
      <c r="CE51" t="s">
        <v>296</v>
      </c>
      <c r="CG51">
        <v>1</v>
      </c>
      <c r="CH51" t="s">
        <v>306</v>
      </c>
      <c r="CJ51" t="str">
        <f t="shared" si="12"/>
        <v xml:space="preserve">Annually </v>
      </c>
      <c r="CK51" t="s">
        <v>306</v>
      </c>
      <c r="CM51" t="str">
        <f>("Recipient use of funds  ")</f>
        <v xml:space="preserve">Recipient use of funds  </v>
      </c>
      <c r="CN51" t="s">
        <v>306</v>
      </c>
      <c r="CO51" t="s">
        <v>307</v>
      </c>
      <c r="CP51">
        <v>0</v>
      </c>
    </row>
    <row r="52" spans="1:97" x14ac:dyDescent="0.35">
      <c r="A52" t="s">
        <v>308</v>
      </c>
      <c r="B52" s="1">
        <v>44774</v>
      </c>
      <c r="C52" s="1">
        <v>44778</v>
      </c>
      <c r="D52">
        <v>1</v>
      </c>
      <c r="E52" t="s">
        <v>309</v>
      </c>
      <c r="G52" t="str">
        <f t="shared" si="10"/>
        <v>Statute</v>
      </c>
      <c r="H52" t="s">
        <v>309</v>
      </c>
      <c r="J52">
        <v>1</v>
      </c>
      <c r="K52" t="s">
        <v>309</v>
      </c>
      <c r="M52" t="str">
        <f>("Proceeds of opioid litigation , Interest on monies in the fund ")</f>
        <v xml:space="preserve">Proceeds of opioid litigation , Interest on monies in the fund </v>
      </c>
      <c r="N52" t="s">
        <v>309</v>
      </c>
      <c r="P52" t="str">
        <f>("No")</f>
        <v>No</v>
      </c>
      <c r="Q52" t="s">
        <v>309</v>
      </c>
      <c r="S52"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52" t="s">
        <v>310</v>
      </c>
      <c r="V52">
        <v>0</v>
      </c>
      <c r="AB52">
        <v>0</v>
      </c>
      <c r="AH52" t="str">
        <f t="shared" si="11"/>
        <v xml:space="preserve">Use of the Fund for prospective purposes not specified </v>
      </c>
      <c r="AK52" t="str">
        <f>("Governmental entities")</f>
        <v>Governmental entities</v>
      </c>
      <c r="AL52" t="s">
        <v>311</v>
      </c>
      <c r="AN52" t="str">
        <f>("Supplement requirements not specified ")</f>
        <v xml:space="preserve">Supplement requirements not specified </v>
      </c>
      <c r="AQ52" t="str">
        <f>("Executive agency")</f>
        <v>Executive agency</v>
      </c>
      <c r="AR52" t="s">
        <v>312</v>
      </c>
      <c r="AT52">
        <v>1</v>
      </c>
      <c r="AU52" t="s">
        <v>313</v>
      </c>
      <c r="AW52">
        <v>0</v>
      </c>
      <c r="AZ52" t="str">
        <f>("Executive agency")</f>
        <v>Executive agency</v>
      </c>
      <c r="BA52" t="s">
        <v>314</v>
      </c>
      <c r="BC52" t="str">
        <f>("Recommend policies and procedures for the application, awarding, and distribution of monies from the Fund , Approve award of monies from the Fund ")</f>
        <v xml:space="preserve">Recommend policies and procedures for the application, awarding, and distribution of monies from the Fund , Approve award of monies from the Fund </v>
      </c>
      <c r="BD52" t="s">
        <v>315</v>
      </c>
      <c r="BF52" t="str">
        <f>("22")</f>
        <v>22</v>
      </c>
      <c r="BG52" t="s">
        <v>313</v>
      </c>
      <c r="BI52" t="str">
        <f>("Legislature, Appointed through application process    , Governor")</f>
        <v>Legislature, Appointed through application process    , Governor</v>
      </c>
      <c r="BJ52" t="s">
        <v>313</v>
      </c>
      <c r="BL52">
        <v>1</v>
      </c>
      <c r="BM52" t="s">
        <v>313</v>
      </c>
      <c r="BO52" t="s">
        <v>316</v>
      </c>
      <c r="BP52" t="s">
        <v>313</v>
      </c>
      <c r="BR52" t="str">
        <f>("At least twice within a calendar year ")</f>
        <v xml:space="preserve">At least twice within a calendar year </v>
      </c>
      <c r="BS52" t="s">
        <v>313</v>
      </c>
      <c r="BU52" t="str">
        <f>("Must be publicly held, Meeting requirements not specified ")</f>
        <v xml:space="preserve">Must be publicly held, Meeting requirements not specified </v>
      </c>
      <c r="BV52" t="s">
        <v>317</v>
      </c>
      <c r="BX52">
        <v>0</v>
      </c>
      <c r="CD52" t="str">
        <f>("Exceptions not specified    ")</f>
        <v xml:space="preserve">Exceptions not specified    </v>
      </c>
      <c r="CG52">
        <v>1</v>
      </c>
      <c r="CH52" t="s">
        <v>311</v>
      </c>
      <c r="CJ52" t="str">
        <f t="shared" si="12"/>
        <v xml:space="preserve">Annually </v>
      </c>
      <c r="CK52" t="s">
        <v>311</v>
      </c>
      <c r="CM52" t="str">
        <f>("Accounting of funds, Accounting of grants awarded, Recipient use of funds  ")</f>
        <v xml:space="preserve">Accounting of funds, Accounting of grants awarded, Recipient use of funds  </v>
      </c>
      <c r="CN52" t="s">
        <v>318</v>
      </c>
      <c r="CP52">
        <v>1</v>
      </c>
      <c r="CQ52" t="s">
        <v>311</v>
      </c>
      <c r="CS52" t="str">
        <f>("Timeline for establishment of rules not specified")</f>
        <v>Timeline for establishment of rules not specified</v>
      </c>
    </row>
    <row r="53" spans="1:97" x14ac:dyDescent="0.35">
      <c r="A53" t="s">
        <v>308</v>
      </c>
      <c r="B53" s="1">
        <v>44779</v>
      </c>
      <c r="C53" s="1">
        <v>45134</v>
      </c>
      <c r="D53">
        <v>1</v>
      </c>
      <c r="E53" t="s">
        <v>309</v>
      </c>
      <c r="G53" t="str">
        <f t="shared" si="10"/>
        <v>Statute</v>
      </c>
      <c r="H53" t="s">
        <v>309</v>
      </c>
      <c r="J53">
        <v>1</v>
      </c>
      <c r="K53" t="s">
        <v>309</v>
      </c>
      <c r="M53" t="str">
        <f>("Proceeds of opioid litigation , Interest on monies in the fund ")</f>
        <v xml:space="preserve">Proceeds of opioid litigation , Interest on monies in the fund </v>
      </c>
      <c r="N53" t="s">
        <v>309</v>
      </c>
      <c r="P53" t="str">
        <f>("No")</f>
        <v>No</v>
      </c>
      <c r="Q53" t="s">
        <v>309</v>
      </c>
      <c r="S53"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53" t="s">
        <v>310</v>
      </c>
      <c r="V53">
        <v>0</v>
      </c>
      <c r="AB53">
        <v>0</v>
      </c>
      <c r="AH53" t="str">
        <f t="shared" si="11"/>
        <v xml:space="preserve">Use of the Fund for prospective purposes not specified </v>
      </c>
      <c r="AK53" t="str">
        <f>("Governmental entities")</f>
        <v>Governmental entities</v>
      </c>
      <c r="AL53" t="s">
        <v>311</v>
      </c>
      <c r="AN53" t="str">
        <f>("Supplement requirements not specified ")</f>
        <v xml:space="preserve">Supplement requirements not specified </v>
      </c>
      <c r="AQ53" t="str">
        <f>("Executive agency")</f>
        <v>Executive agency</v>
      </c>
      <c r="AR53" t="s">
        <v>312</v>
      </c>
      <c r="AT53">
        <v>1</v>
      </c>
      <c r="AU53" t="s">
        <v>313</v>
      </c>
      <c r="AW53">
        <v>0</v>
      </c>
      <c r="AZ53" t="str">
        <f>("Executive agency")</f>
        <v>Executive agency</v>
      </c>
      <c r="BA53" t="s">
        <v>314</v>
      </c>
      <c r="BC53" t="str">
        <f>("Recommend policies and procedures for the application, awarding, and distribution of monies from the Fund , Approve award of monies from the Fund ")</f>
        <v xml:space="preserve">Recommend policies and procedures for the application, awarding, and distribution of monies from the Fund , Approve award of monies from the Fund </v>
      </c>
      <c r="BD53" t="s">
        <v>315</v>
      </c>
      <c r="BF53" t="str">
        <f>("23")</f>
        <v>23</v>
      </c>
      <c r="BG53" t="s">
        <v>313</v>
      </c>
      <c r="BI53" t="str">
        <f>("Legislature, Appointed through application process    , Governor, Association of Counties    ")</f>
        <v xml:space="preserve">Legislature, Appointed through application process    , Governor, Association of Counties    </v>
      </c>
      <c r="BJ53" t="s">
        <v>313</v>
      </c>
      <c r="BL53">
        <v>1</v>
      </c>
      <c r="BM53" t="s">
        <v>313</v>
      </c>
      <c r="BO53" t="s">
        <v>316</v>
      </c>
      <c r="BP53" t="s">
        <v>313</v>
      </c>
      <c r="BR53" t="str">
        <f>("At least twice within a calendar year ")</f>
        <v xml:space="preserve">At least twice within a calendar year </v>
      </c>
      <c r="BS53" t="s">
        <v>313</v>
      </c>
      <c r="BU53" t="str">
        <f>("Must be publicly held, Meeting requirements not specified ")</f>
        <v xml:space="preserve">Must be publicly held, Meeting requirements not specified </v>
      </c>
      <c r="BV53" t="s">
        <v>317</v>
      </c>
      <c r="BX53">
        <v>0</v>
      </c>
      <c r="CD53" t="str">
        <f>("Exceptions not specified    ")</f>
        <v xml:space="preserve">Exceptions not specified    </v>
      </c>
      <c r="CG53">
        <v>1</v>
      </c>
      <c r="CH53" t="s">
        <v>311</v>
      </c>
      <c r="CJ53" t="str">
        <f t="shared" si="12"/>
        <v xml:space="preserve">Annually </v>
      </c>
      <c r="CK53" t="s">
        <v>311</v>
      </c>
      <c r="CM53" t="str">
        <f>("Accounting of funds, Accounting of grants awarded, Performance indicators, Recipient use of funds  ")</f>
        <v xml:space="preserve">Accounting of funds, Accounting of grants awarded, Performance indicators, Recipient use of funds  </v>
      </c>
      <c r="CN53" t="s">
        <v>318</v>
      </c>
      <c r="CP53">
        <v>1</v>
      </c>
      <c r="CQ53" t="s">
        <v>311</v>
      </c>
      <c r="CS53" t="str">
        <f>("Timeline for establishment of rules not specified")</f>
        <v>Timeline for establishment of rules not specified</v>
      </c>
    </row>
    <row r="54" spans="1:97" x14ac:dyDescent="0.35">
      <c r="A54" t="s">
        <v>308</v>
      </c>
      <c r="B54" s="1">
        <v>45135</v>
      </c>
      <c r="C54" s="1">
        <v>45201</v>
      </c>
      <c r="D54">
        <v>1</v>
      </c>
      <c r="E54" t="s">
        <v>309</v>
      </c>
      <c r="G54" t="str">
        <f t="shared" si="10"/>
        <v>Statute</v>
      </c>
      <c r="H54" t="s">
        <v>309</v>
      </c>
      <c r="J54">
        <v>1</v>
      </c>
      <c r="K54" t="s">
        <v>309</v>
      </c>
      <c r="M54" t="str">
        <f>("Proceeds of opioid litigation , Interest on monies in the fund ")</f>
        <v xml:space="preserve">Proceeds of opioid litigation , Interest on monies in the fund </v>
      </c>
      <c r="N54" t="s">
        <v>309</v>
      </c>
      <c r="P54" t="str">
        <f>("No")</f>
        <v>No</v>
      </c>
      <c r="Q54" t="s">
        <v>309</v>
      </c>
      <c r="S54"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54" t="s">
        <v>310</v>
      </c>
      <c r="V54">
        <v>0</v>
      </c>
      <c r="AB54">
        <v>0</v>
      </c>
      <c r="AH54" t="str">
        <f t="shared" si="11"/>
        <v xml:space="preserve">Use of the Fund for prospective purposes not specified </v>
      </c>
      <c r="AK54" t="str">
        <f>("Governmental entities")</f>
        <v>Governmental entities</v>
      </c>
      <c r="AL54" t="s">
        <v>311</v>
      </c>
      <c r="AN54" t="str">
        <f>("Supplement requirements not specified ")</f>
        <v xml:space="preserve">Supplement requirements not specified </v>
      </c>
      <c r="AQ54" t="str">
        <f>("Executive agency")</f>
        <v>Executive agency</v>
      </c>
      <c r="AR54" t="s">
        <v>312</v>
      </c>
      <c r="AT54">
        <v>1</v>
      </c>
      <c r="AU54" t="s">
        <v>313</v>
      </c>
      <c r="AW54">
        <v>0</v>
      </c>
      <c r="AZ54" t="str">
        <f>("Executive agency")</f>
        <v>Executive agency</v>
      </c>
      <c r="BA54" t="s">
        <v>319</v>
      </c>
      <c r="BC54" t="str">
        <f>("Recommend policies and procedures for the application, awarding, and distribution of monies from the Fund , Approve award of monies from the Fund ")</f>
        <v xml:space="preserve">Recommend policies and procedures for the application, awarding, and distribution of monies from the Fund , Approve award of monies from the Fund </v>
      </c>
      <c r="BD54" t="s">
        <v>315</v>
      </c>
      <c r="BF54" t="str">
        <f>("23")</f>
        <v>23</v>
      </c>
      <c r="BG54" t="s">
        <v>313</v>
      </c>
      <c r="BI54" t="str">
        <f>("Legislature, Appointed through application process    , Governor, Association of Counties    ")</f>
        <v xml:space="preserve">Legislature, Appointed through application process    , Governor, Association of Counties    </v>
      </c>
      <c r="BJ54" t="s">
        <v>313</v>
      </c>
      <c r="BL54">
        <v>1</v>
      </c>
      <c r="BM54" t="s">
        <v>313</v>
      </c>
      <c r="BO54" t="s">
        <v>316</v>
      </c>
      <c r="BP54" t="s">
        <v>313</v>
      </c>
      <c r="BR54" t="str">
        <f>("At least twice within a calendar year ")</f>
        <v xml:space="preserve">At least twice within a calendar year </v>
      </c>
      <c r="BS54" t="s">
        <v>313</v>
      </c>
      <c r="BU54" t="str">
        <f>("Must be publicly held, Meeting requirements not specified ")</f>
        <v xml:space="preserve">Must be publicly held, Meeting requirements not specified </v>
      </c>
      <c r="BV54" t="s">
        <v>317</v>
      </c>
      <c r="BX54">
        <v>0</v>
      </c>
      <c r="CD54" t="str">
        <f>("Exceptions not specified    ")</f>
        <v xml:space="preserve">Exceptions not specified    </v>
      </c>
      <c r="CG54">
        <v>1</v>
      </c>
      <c r="CH54" t="s">
        <v>311</v>
      </c>
      <c r="CJ54" t="str">
        <f t="shared" si="12"/>
        <v xml:space="preserve">Annually </v>
      </c>
      <c r="CK54" t="s">
        <v>311</v>
      </c>
      <c r="CM54" t="str">
        <f>("Accounting of funds, Accounting of grants awarded, Performance indicators, Recipient use of funds  ")</f>
        <v xml:space="preserve">Accounting of funds, Accounting of grants awarded, Performance indicators, Recipient use of funds  </v>
      </c>
      <c r="CN54" t="s">
        <v>318</v>
      </c>
      <c r="CP54">
        <v>1</v>
      </c>
      <c r="CQ54" t="s">
        <v>311</v>
      </c>
      <c r="CS54" t="str">
        <f>("Timeline for establishment of rules not specified")</f>
        <v>Timeline for establishment of rules not specified</v>
      </c>
    </row>
    <row r="55" spans="1:97" x14ac:dyDescent="0.35">
      <c r="A55" t="s">
        <v>308</v>
      </c>
      <c r="B55" s="1">
        <v>45202</v>
      </c>
      <c r="C55" s="1">
        <v>45261</v>
      </c>
      <c r="D55">
        <v>1</v>
      </c>
      <c r="E55" t="s">
        <v>309</v>
      </c>
      <c r="G55" t="str">
        <f t="shared" si="10"/>
        <v>Statute</v>
      </c>
      <c r="H55" t="s">
        <v>309</v>
      </c>
      <c r="J55">
        <v>1</v>
      </c>
      <c r="K55" t="s">
        <v>309</v>
      </c>
      <c r="M55" t="str">
        <f>("Proceeds of opioid litigation , Interest on monies in the fund ")</f>
        <v xml:space="preserve">Proceeds of opioid litigation , Interest on monies in the fund </v>
      </c>
      <c r="N55" t="s">
        <v>309</v>
      </c>
      <c r="P55" t="str">
        <f>("No")</f>
        <v>No</v>
      </c>
      <c r="Q55" t="s">
        <v>309</v>
      </c>
      <c r="S55"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55" t="s">
        <v>310</v>
      </c>
      <c r="V55">
        <v>0</v>
      </c>
      <c r="AB55">
        <v>0</v>
      </c>
      <c r="AH55" t="str">
        <f t="shared" si="11"/>
        <v xml:space="preserve">Use of the Fund for prospective purposes not specified </v>
      </c>
      <c r="AK55" t="str">
        <f>("Governmental entities")</f>
        <v>Governmental entities</v>
      </c>
      <c r="AL55" t="s">
        <v>311</v>
      </c>
      <c r="AN55" t="str">
        <f>("Supplement requirements not specified ")</f>
        <v xml:space="preserve">Supplement requirements not specified </v>
      </c>
      <c r="AQ55" t="str">
        <f>("Executive agency")</f>
        <v>Executive agency</v>
      </c>
      <c r="AR55" t="s">
        <v>312</v>
      </c>
      <c r="AT55">
        <v>1</v>
      </c>
      <c r="AU55" t="s">
        <v>313</v>
      </c>
      <c r="AW55">
        <v>0</v>
      </c>
      <c r="AZ55" t="str">
        <f>("Executive agency")</f>
        <v>Executive agency</v>
      </c>
      <c r="BA55" t="s">
        <v>319</v>
      </c>
      <c r="BC55" t="str">
        <f>("Recommend policies and procedures for the application, awarding, and distribution of monies from the Fund , Approve award of monies from the Fund ")</f>
        <v xml:space="preserve">Recommend policies and procedures for the application, awarding, and distribution of monies from the Fund , Approve award of monies from the Fund </v>
      </c>
      <c r="BD55" t="s">
        <v>315</v>
      </c>
      <c r="BF55" t="str">
        <f>("23")</f>
        <v>23</v>
      </c>
      <c r="BG55" t="s">
        <v>313</v>
      </c>
      <c r="BI55" t="str">
        <f>("Legislature, Appointed through application process    , Governor, Association of Counties    ")</f>
        <v xml:space="preserve">Legislature, Appointed through application process    , Governor, Association of Counties    </v>
      </c>
      <c r="BJ55" t="s">
        <v>313</v>
      </c>
      <c r="BL55">
        <v>1</v>
      </c>
      <c r="BM55" t="s">
        <v>313</v>
      </c>
      <c r="BO55" t="s">
        <v>316</v>
      </c>
      <c r="BP55" t="s">
        <v>313</v>
      </c>
      <c r="BR55" t="str">
        <f>("At least twice within a calendar year ")</f>
        <v xml:space="preserve">At least twice within a calendar year </v>
      </c>
      <c r="BS55" t="s">
        <v>313</v>
      </c>
      <c r="BU55" t="str">
        <f>("Must be publicly held, Meeting requirements not specified ")</f>
        <v xml:space="preserve">Must be publicly held, Meeting requirements not specified </v>
      </c>
      <c r="BV55" t="s">
        <v>317</v>
      </c>
      <c r="BX55">
        <v>0</v>
      </c>
      <c r="CD55" t="str">
        <f>("Exceptions not specified    ")</f>
        <v xml:space="preserve">Exceptions not specified    </v>
      </c>
      <c r="CG55">
        <v>1</v>
      </c>
      <c r="CH55" t="s">
        <v>311</v>
      </c>
      <c r="CJ55" t="str">
        <f t="shared" si="12"/>
        <v xml:space="preserve">Annually </v>
      </c>
      <c r="CK55" t="s">
        <v>311</v>
      </c>
      <c r="CM55" t="str">
        <f>("Accounting of funds, Accounting of grants awarded, Performance indicators, Recipient use of funds  ")</f>
        <v xml:space="preserve">Accounting of funds, Accounting of grants awarded, Performance indicators, Recipient use of funds  </v>
      </c>
      <c r="CN55" t="s">
        <v>318</v>
      </c>
      <c r="CP55">
        <v>1</v>
      </c>
      <c r="CQ55" t="s">
        <v>311</v>
      </c>
      <c r="CS55" t="str">
        <f>("Timeline for establishment of rules not specified")</f>
        <v>Timeline for establishment of rules not specified</v>
      </c>
    </row>
    <row r="56" spans="1:97" x14ac:dyDescent="0.35">
      <c r="A56" t="s">
        <v>320</v>
      </c>
      <c r="B56" s="1">
        <v>44774</v>
      </c>
      <c r="C56" s="1">
        <v>45001</v>
      </c>
      <c r="D56">
        <v>0</v>
      </c>
      <c r="I56" t="s">
        <v>321</v>
      </c>
    </row>
    <row r="57" spans="1:97" x14ac:dyDescent="0.35">
      <c r="A57" t="s">
        <v>320</v>
      </c>
      <c r="B57" s="1">
        <v>45002</v>
      </c>
      <c r="C57" s="1">
        <v>45261</v>
      </c>
      <c r="D57">
        <v>1</v>
      </c>
      <c r="E57" t="s">
        <v>322</v>
      </c>
      <c r="G57" t="str">
        <f>("Statute")</f>
        <v>Statute</v>
      </c>
      <c r="H57" t="s">
        <v>322</v>
      </c>
      <c r="I57" t="s">
        <v>321</v>
      </c>
      <c r="J57">
        <v>1</v>
      </c>
      <c r="K57" t="s">
        <v>322</v>
      </c>
      <c r="M57"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57" t="s">
        <v>322</v>
      </c>
      <c r="P57" t="str">
        <f>("Yes")</f>
        <v>Yes</v>
      </c>
      <c r="Q57" t="s">
        <v>322</v>
      </c>
      <c r="S57" t="s">
        <v>323</v>
      </c>
      <c r="T57" t="s">
        <v>322</v>
      </c>
      <c r="V57">
        <v>0</v>
      </c>
      <c r="AB57">
        <v>0</v>
      </c>
      <c r="AH57" t="str">
        <f>("Yes")</f>
        <v>Yes</v>
      </c>
      <c r="AI57" t="s">
        <v>322</v>
      </c>
      <c r="AK57" t="str">
        <f>("Governmental entities, Not-for-profit non-governmental entities ")</f>
        <v xml:space="preserve">Governmental entities, Not-for-profit non-governmental entities </v>
      </c>
      <c r="AL57" t="s">
        <v>324</v>
      </c>
      <c r="AN57" t="str">
        <f>("Yes")</f>
        <v>Yes</v>
      </c>
      <c r="AO57" t="s">
        <v>322</v>
      </c>
      <c r="AQ57" t="str">
        <f>("Executive agency")</f>
        <v>Executive agency</v>
      </c>
      <c r="AR57" t="s">
        <v>325</v>
      </c>
      <c r="AT57">
        <v>1</v>
      </c>
      <c r="AU57" t="s">
        <v>326</v>
      </c>
      <c r="AV57" t="s">
        <v>327</v>
      </c>
      <c r="AW57">
        <v>0</v>
      </c>
      <c r="AX57" t="s">
        <v>328</v>
      </c>
      <c r="AZ57" t="str">
        <f>("Executive agency")</f>
        <v>Executive agency</v>
      </c>
      <c r="BA57" t="s">
        <v>329</v>
      </c>
      <c r="BC57" t="s">
        <v>330</v>
      </c>
      <c r="BD57" t="s">
        <v>328</v>
      </c>
      <c r="BE57" t="s">
        <v>331</v>
      </c>
      <c r="BF57" t="str">
        <f>("14")</f>
        <v>14</v>
      </c>
      <c r="BG57" t="s">
        <v>328</v>
      </c>
      <c r="BI57" t="str">
        <f>("Governor")</f>
        <v>Governor</v>
      </c>
      <c r="BJ57" t="s">
        <v>328</v>
      </c>
      <c r="BL57">
        <v>0</v>
      </c>
      <c r="BO57" t="str">
        <f>("Persons who have expertise in public health policy , Individuals with lived experience with SUD recovery , Family members of persons with  SUD ")</f>
        <v xml:space="preserve">Persons who have expertise in public health policy , Individuals with lived experience with SUD recovery , Family members of persons with  SUD </v>
      </c>
      <c r="BP57" t="s">
        <v>328</v>
      </c>
      <c r="BR57" t="str">
        <f>("As necessary ")</f>
        <v xml:space="preserve">As necessary </v>
      </c>
      <c r="BS57" t="s">
        <v>328</v>
      </c>
      <c r="BU57" t="str">
        <f>("Meeting requirements not specified ")</f>
        <v xml:space="preserve">Meeting requirements not specified </v>
      </c>
      <c r="BX57">
        <v>1</v>
      </c>
      <c r="BY57" t="s">
        <v>328</v>
      </c>
      <c r="CA57" t="str">
        <f>("Expense reimbursement")</f>
        <v>Expense reimbursement</v>
      </c>
      <c r="CB57" t="s">
        <v>328</v>
      </c>
      <c r="CD57" t="str">
        <f>("Exceptions not specified    ")</f>
        <v xml:space="preserve">Exceptions not specified    </v>
      </c>
      <c r="CG57">
        <v>1</v>
      </c>
      <c r="CH57" t="s">
        <v>332</v>
      </c>
      <c r="CJ57" t="str">
        <f>("Annually ")</f>
        <v xml:space="preserve">Annually </v>
      </c>
      <c r="CK57" t="s">
        <v>332</v>
      </c>
      <c r="CM57" t="str">
        <f>("Accounting of funds, Accounting of grants awarded, Performance indicators")</f>
        <v>Accounting of funds, Accounting of grants awarded, Performance indicators</v>
      </c>
      <c r="CN57" t="s">
        <v>332</v>
      </c>
      <c r="CP57">
        <v>1</v>
      </c>
      <c r="CQ57" t="s">
        <v>322</v>
      </c>
      <c r="CS57" t="str">
        <f>("Timeline for establishment of rules not specified")</f>
        <v>Timeline for establishment of rules not specified</v>
      </c>
    </row>
    <row r="58" spans="1:97" x14ac:dyDescent="0.35">
      <c r="A58" t="s">
        <v>333</v>
      </c>
      <c r="B58" s="1">
        <v>44774</v>
      </c>
      <c r="C58" s="1">
        <v>45020</v>
      </c>
      <c r="D58">
        <v>0</v>
      </c>
      <c r="F58" t="s">
        <v>334</v>
      </c>
    </row>
    <row r="59" spans="1:97" x14ac:dyDescent="0.35">
      <c r="A59" t="s">
        <v>333</v>
      </c>
      <c r="B59" s="1">
        <v>45021</v>
      </c>
      <c r="C59" s="1">
        <v>45261</v>
      </c>
      <c r="D59">
        <v>1</v>
      </c>
      <c r="E59" t="s">
        <v>335</v>
      </c>
      <c r="F59" t="s">
        <v>334</v>
      </c>
      <c r="G59" t="str">
        <f>("Statute")</f>
        <v>Statute</v>
      </c>
      <c r="H59" t="s">
        <v>335</v>
      </c>
      <c r="J59">
        <v>1</v>
      </c>
      <c r="K59" t="s">
        <v>336</v>
      </c>
      <c r="M59"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59" t="s">
        <v>337</v>
      </c>
      <c r="P59" t="str">
        <f>("No")</f>
        <v>No</v>
      </c>
      <c r="Q59" t="s">
        <v>335</v>
      </c>
      <c r="S59" t="str">
        <f>("Evidence-based SUD programming , Evaluation of SUD programming  , List of specific SUD activities that could qualify for funding   , Research for opioid abatement")</f>
        <v>Evidence-based SUD programming , Evaluation of SUD programming  , List of specific SUD activities that could qualify for funding   , Research for opioid abatement</v>
      </c>
      <c r="T59" t="s">
        <v>338</v>
      </c>
      <c r="V59">
        <v>0</v>
      </c>
      <c r="AB59">
        <v>0</v>
      </c>
      <c r="AH59" t="str">
        <f>("Yes")</f>
        <v>Yes</v>
      </c>
      <c r="AI59" t="s">
        <v>339</v>
      </c>
      <c r="AK59" t="str">
        <f>("Entities not specified ")</f>
        <v xml:space="preserve">Entities not specified </v>
      </c>
      <c r="AN59" t="str">
        <f>("Supplement requirements not specified ")</f>
        <v xml:space="preserve">Supplement requirements not specified </v>
      </c>
      <c r="AQ59" t="str">
        <f>("Legislature")</f>
        <v>Legislature</v>
      </c>
      <c r="AR59" t="s">
        <v>339</v>
      </c>
      <c r="AT59">
        <v>0</v>
      </c>
      <c r="CD59" t="str">
        <f>("Exceptions not specified    ")</f>
        <v xml:space="preserve">Exceptions not specified    </v>
      </c>
      <c r="CG59">
        <v>0</v>
      </c>
      <c r="CP59">
        <v>0</v>
      </c>
    </row>
    <row r="60" spans="1:97" x14ac:dyDescent="0.35">
      <c r="A60" t="s">
        <v>340</v>
      </c>
      <c r="B60" s="1">
        <v>44774</v>
      </c>
      <c r="C60" s="1">
        <v>45261</v>
      </c>
      <c r="D60">
        <v>1</v>
      </c>
      <c r="E60" t="s">
        <v>341</v>
      </c>
      <c r="G60" t="str">
        <f>("Statute")</f>
        <v>Statute</v>
      </c>
      <c r="H60" t="s">
        <v>341</v>
      </c>
      <c r="J60">
        <v>1</v>
      </c>
      <c r="K60" t="s">
        <v>342</v>
      </c>
      <c r="M60" t="str">
        <f>("Proceeds of opioid litigation ")</f>
        <v xml:space="preserve">Proceeds of opioid litigation </v>
      </c>
      <c r="N60" t="s">
        <v>343</v>
      </c>
      <c r="P60" t="str">
        <f>("No")</f>
        <v>No</v>
      </c>
      <c r="Q60" t="s">
        <v>343</v>
      </c>
      <c r="S60" t="str">
        <f>("Evidence-based SUD programming , List of specific SUD activities that could qualify for funding   ")</f>
        <v xml:space="preserve">Evidence-based SUD programming , List of specific SUD activities that could qualify for funding   </v>
      </c>
      <c r="T60" t="s">
        <v>344</v>
      </c>
      <c r="V60">
        <v>0</v>
      </c>
      <c r="AB60">
        <v>0</v>
      </c>
      <c r="AH60" t="str">
        <f>("Use of the Fund for prospective purposes not specified ")</f>
        <v xml:space="preserve">Use of the Fund for prospective purposes not specified </v>
      </c>
      <c r="AK60" t="str">
        <f>("Governmental entities")</f>
        <v>Governmental entities</v>
      </c>
      <c r="AL60" t="s">
        <v>345</v>
      </c>
      <c r="AN60" t="str">
        <f>("Yes")</f>
        <v>Yes</v>
      </c>
      <c r="AO60" t="s">
        <v>343</v>
      </c>
      <c r="AQ60" t="str">
        <f>("Legislature")</f>
        <v>Legislature</v>
      </c>
      <c r="AR60" t="s">
        <v>345</v>
      </c>
      <c r="AT60">
        <v>1</v>
      </c>
      <c r="AU60" t="s">
        <v>345</v>
      </c>
      <c r="AW60">
        <v>0</v>
      </c>
      <c r="AZ60" t="str">
        <f>("Legislature  ")</f>
        <v xml:space="preserve">Legislature  </v>
      </c>
      <c r="BA60" t="s">
        <v>345</v>
      </c>
      <c r="BC60" t="str">
        <f>("Recommend award of monies from the Fund , Recommend Fund allocations account for SUD prevalence data and other geographic considerations ")</f>
        <v xml:space="preserve">Recommend award of monies from the Fund , Recommend Fund allocations account for SUD prevalence data and other geographic considerations </v>
      </c>
      <c r="BD60" t="s">
        <v>346</v>
      </c>
      <c r="BF60" t="str">
        <f>("21")</f>
        <v>21</v>
      </c>
      <c r="BG60" t="s">
        <v>345</v>
      </c>
      <c r="BI60" t="str">
        <f>("Legislature, Attorney General, Governor, Executive agency, Association of Counties    ")</f>
        <v xml:space="preserve">Legislature, Attorney General, Governor, Executive agency, Association of Counties    </v>
      </c>
      <c r="BJ60" t="s">
        <v>345</v>
      </c>
      <c r="BK60" t="s">
        <v>347</v>
      </c>
      <c r="BL60">
        <v>0</v>
      </c>
      <c r="BO60" t="s">
        <v>348</v>
      </c>
      <c r="BP60" t="s">
        <v>345</v>
      </c>
      <c r="BR60" t="str">
        <f>("At least four times within a calendar year ")</f>
        <v>At least four times within a calendar year </v>
      </c>
      <c r="BS60" t="s">
        <v>345</v>
      </c>
      <c r="BU60" t="str">
        <f>("Must be publicly held, Must be reasonably designed to facilitate  attendance by state residents  , Must be consistent with the ADA ")</f>
        <v xml:space="preserve">Must be publicly held, Must be reasonably designed to facilitate  attendance by state residents  , Must be consistent with the ADA </v>
      </c>
      <c r="BV60" t="s">
        <v>349</v>
      </c>
      <c r="BW60" t="s">
        <v>350</v>
      </c>
      <c r="BX60">
        <v>1</v>
      </c>
      <c r="BY60" t="s">
        <v>345</v>
      </c>
      <c r="CA60" t="str">
        <f>("Expense reimbursement")</f>
        <v>Expense reimbursement</v>
      </c>
      <c r="CB60" t="s">
        <v>345</v>
      </c>
      <c r="CD60" t="str">
        <f>("Exceptions not specified    ")</f>
        <v xml:space="preserve">Exceptions not specified    </v>
      </c>
      <c r="CG60">
        <v>1</v>
      </c>
      <c r="CH60" t="s">
        <v>345</v>
      </c>
      <c r="CJ60" t="str">
        <f>("Annually ")</f>
        <v xml:space="preserve">Annually </v>
      </c>
      <c r="CK60" t="s">
        <v>345</v>
      </c>
      <c r="CM60" t="str">
        <f>("Accounting of funds, Accounting of grants awarded, Performance indicators, Recipient use of funds  ")</f>
        <v xml:space="preserve">Accounting of funds, Accounting of grants awarded, Performance indicators, Recipient use of funds  </v>
      </c>
      <c r="CN60" t="s">
        <v>345</v>
      </c>
      <c r="CP60">
        <v>0</v>
      </c>
    </row>
    <row r="61" spans="1:97" x14ac:dyDescent="0.35">
      <c r="A61" t="s">
        <v>351</v>
      </c>
      <c r="B61" s="1">
        <v>44774</v>
      </c>
      <c r="C61" s="1">
        <v>45261</v>
      </c>
      <c r="D61">
        <v>0</v>
      </c>
      <c r="F61" t="s">
        <v>352</v>
      </c>
    </row>
    <row r="62" spans="1:97" x14ac:dyDescent="0.35">
      <c r="A62" t="s">
        <v>353</v>
      </c>
      <c r="B62" s="1">
        <v>44774</v>
      </c>
      <c r="C62" s="1">
        <v>45046</v>
      </c>
      <c r="D62">
        <v>0</v>
      </c>
    </row>
    <row r="63" spans="1:97" x14ac:dyDescent="0.35">
      <c r="A63" t="s">
        <v>353</v>
      </c>
      <c r="B63" s="1">
        <v>45047</v>
      </c>
      <c r="C63" s="1">
        <v>45261</v>
      </c>
      <c r="D63">
        <v>1</v>
      </c>
      <c r="E63" t="s">
        <v>354</v>
      </c>
      <c r="G63" t="str">
        <f>("Statute")</f>
        <v>Statute</v>
      </c>
      <c r="H63" t="s">
        <v>354</v>
      </c>
      <c r="J63">
        <v>1</v>
      </c>
      <c r="K63" t="s">
        <v>354</v>
      </c>
      <c r="M63" t="str">
        <f>("Proceeds of opioid litigation , Interest on monies in the fund ")</f>
        <v xml:space="preserve">Proceeds of opioid litigation , Interest on monies in the fund </v>
      </c>
      <c r="N63" t="s">
        <v>354</v>
      </c>
      <c r="P63" t="str">
        <f>("Fund reversion not specified ")</f>
        <v xml:space="preserve">Fund reversion not specified </v>
      </c>
      <c r="S63" t="str">
        <f>("General costs related to opioid use disorder prevention, treatment, and harm reduction options")</f>
        <v>General costs related to opioid use disorder prevention, treatment, and harm reduction options</v>
      </c>
      <c r="T63" t="s">
        <v>355</v>
      </c>
      <c r="V63">
        <v>0</v>
      </c>
      <c r="AB63">
        <v>0</v>
      </c>
      <c r="AH63" t="str">
        <f>("Use of the Fund for prospective purposes not specified ")</f>
        <v xml:space="preserve">Use of the Fund for prospective purposes not specified </v>
      </c>
      <c r="AK63" t="str">
        <f>("Entities not specified ")</f>
        <v xml:space="preserve">Entities not specified </v>
      </c>
      <c r="AN63" t="str">
        <f>("Supplement requirements not specified ")</f>
        <v xml:space="preserve">Supplement requirements not specified </v>
      </c>
      <c r="AQ63" t="str">
        <f>("Executive agency")</f>
        <v>Executive agency</v>
      </c>
      <c r="AR63" t="s">
        <v>356</v>
      </c>
      <c r="AT63">
        <v>1</v>
      </c>
      <c r="AU63" t="s">
        <v>357</v>
      </c>
      <c r="AW63">
        <v>0</v>
      </c>
      <c r="AX63" t="s">
        <v>357</v>
      </c>
      <c r="AZ63" t="str">
        <f>("Executive agency")</f>
        <v>Executive agency</v>
      </c>
      <c r="BA63" t="s">
        <v>358</v>
      </c>
      <c r="BC63" t="str">
        <f>("Recommend policies and procedures for the application, awarding, and distribution of monies from the Fund , Recommend award of monies from the Fund ")</f>
        <v xml:space="preserve">Recommend policies and procedures for the application, awarding, and distribution of monies from the Fund , Recommend award of monies from the Fund </v>
      </c>
      <c r="BD63" t="s">
        <v>357</v>
      </c>
      <c r="BF63" t="str">
        <f>("7")</f>
        <v>7</v>
      </c>
      <c r="BG63" t="s">
        <v>357</v>
      </c>
      <c r="BI63" t="str">
        <f>("Legislature, Governor, Law enforcement office")</f>
        <v>Legislature, Governor, Law enforcement office</v>
      </c>
      <c r="BJ63" t="s">
        <v>357</v>
      </c>
      <c r="BK63" t="s">
        <v>359</v>
      </c>
      <c r="BL63">
        <v>0</v>
      </c>
      <c r="BO63" t="str">
        <f>("Persons who have expertise in public health policy , Persons who have expertise in mental health services , Representatives of law enforcement")</f>
        <v>Persons who have expertise in public health policy , Persons who have expertise in mental health services , Representatives of law enforcement</v>
      </c>
      <c r="BP63" t="s">
        <v>357</v>
      </c>
      <c r="BR63" t="str">
        <f>("Not specified ")</f>
        <v xml:space="preserve">Not specified </v>
      </c>
      <c r="BU63" t="str">
        <f>("Meeting requirements not specified ")</f>
        <v xml:space="preserve">Meeting requirements not specified </v>
      </c>
      <c r="BX63">
        <v>0</v>
      </c>
      <c r="CD63" t="str">
        <f>("Exceptions not specified    ")</f>
        <v xml:space="preserve">Exceptions not specified    </v>
      </c>
      <c r="CG63">
        <v>1</v>
      </c>
      <c r="CH63" t="s">
        <v>360</v>
      </c>
      <c r="CJ63" t="str">
        <f>("Annually ")</f>
        <v xml:space="preserve">Annually </v>
      </c>
      <c r="CK63" t="s">
        <v>360</v>
      </c>
      <c r="CM63" t="str">
        <f>("Accounting of funds, Accounting of grants awarded")</f>
        <v>Accounting of funds, Accounting of grants awarded</v>
      </c>
      <c r="CN63" t="s">
        <v>360</v>
      </c>
      <c r="CP63">
        <v>0</v>
      </c>
    </row>
    <row r="64" spans="1:97" x14ac:dyDescent="0.35">
      <c r="A64" t="s">
        <v>361</v>
      </c>
      <c r="B64" s="1">
        <v>44774</v>
      </c>
      <c r="C64" s="1">
        <v>45261</v>
      </c>
      <c r="D64">
        <v>0</v>
      </c>
      <c r="F64" t="s">
        <v>362</v>
      </c>
    </row>
    <row r="65" spans="1:98" x14ac:dyDescent="0.35">
      <c r="A65" t="s">
        <v>363</v>
      </c>
      <c r="B65" s="1">
        <v>44774</v>
      </c>
      <c r="C65" s="1">
        <v>45261</v>
      </c>
      <c r="D65">
        <v>1</v>
      </c>
      <c r="E65" t="s">
        <v>364</v>
      </c>
      <c r="G65" t="str">
        <f>("Statute")</f>
        <v>Statute</v>
      </c>
      <c r="H65" t="s">
        <v>364</v>
      </c>
      <c r="J65">
        <v>1</v>
      </c>
      <c r="K65" t="s">
        <v>365</v>
      </c>
      <c r="M65" t="str">
        <f>("Proceeds of opioid litigation , Monies appropriated by the legislature , Interest on monies in the fund ")</f>
        <v xml:space="preserve">Proceeds of opioid litigation , Monies appropriated by the legislature , Interest on monies in the fund </v>
      </c>
      <c r="N65" t="s">
        <v>366</v>
      </c>
      <c r="O65" t="s">
        <v>367</v>
      </c>
      <c r="P65" t="str">
        <f>("Fund reversion not specified ")</f>
        <v xml:space="preserve">Fund reversion not specified </v>
      </c>
      <c r="S65" t="str">
        <f>("Infrastructure required for evidence-based SUD programming , Evidence-based SUD programming , Evaluation of SUD programming  , List of specific SUD activities that could qualify for funding   ")</f>
        <v xml:space="preserve">Infrastructure required for evidence-based SUD programming , Evidence-based SUD programming , Evaluation of SUD programming  , List of specific SUD activities that could qualify for funding   </v>
      </c>
      <c r="T65" t="s">
        <v>368</v>
      </c>
      <c r="V65">
        <v>0</v>
      </c>
      <c r="AB65">
        <v>0</v>
      </c>
      <c r="AH65" t="str">
        <f>("Use of the Fund for prospective purposes not specified ")</f>
        <v xml:space="preserve">Use of the Fund for prospective purposes not specified </v>
      </c>
      <c r="AK65" t="str">
        <f>("Governmental entities")</f>
        <v>Governmental entities</v>
      </c>
      <c r="AL65" t="s">
        <v>368</v>
      </c>
      <c r="AN65" t="str">
        <f t="shared" ref="AN65:AN75" si="13">("Supplement requirements not specified ")</f>
        <v xml:space="preserve">Supplement requirements not specified </v>
      </c>
      <c r="AQ65" t="str">
        <f>("Attorney General ")</f>
        <v xml:space="preserve">Attorney General </v>
      </c>
      <c r="AR65" t="s">
        <v>364</v>
      </c>
      <c r="AT65">
        <v>1</v>
      </c>
      <c r="AU65" t="s">
        <v>369</v>
      </c>
      <c r="AW65">
        <v>1</v>
      </c>
      <c r="AX65" t="s">
        <v>370</v>
      </c>
      <c r="BC65" t="s">
        <v>371</v>
      </c>
      <c r="BD65" t="s">
        <v>372</v>
      </c>
      <c r="BF65" t="str">
        <f>("9")</f>
        <v>9</v>
      </c>
      <c r="BG65" t="s">
        <v>370</v>
      </c>
      <c r="BI65" t="str">
        <f>("Legislature, Attorney General, Governor, Executive agency")</f>
        <v>Legislature, Attorney General, Governor, Executive agency</v>
      </c>
      <c r="BJ65" t="s">
        <v>370</v>
      </c>
      <c r="BL65">
        <v>0</v>
      </c>
      <c r="BO65" t="str">
        <f>("Council membership composition not specified")</f>
        <v>Council membership composition not specified</v>
      </c>
      <c r="BR65" t="str">
        <f>("Not specified ")</f>
        <v xml:space="preserve">Not specified </v>
      </c>
      <c r="BU65" t="str">
        <f>("Meeting requirements not specified ")</f>
        <v xml:space="preserve">Meeting requirements not specified </v>
      </c>
      <c r="BX65">
        <v>0</v>
      </c>
      <c r="CD65" t="str">
        <f>("Exceptions not specified    ")</f>
        <v xml:space="preserve">Exceptions not specified    </v>
      </c>
      <c r="CG65">
        <v>0</v>
      </c>
      <c r="CP65">
        <v>1</v>
      </c>
      <c r="CQ65" t="s">
        <v>370</v>
      </c>
      <c r="CS65" t="str">
        <f>("Timeline for establishment of rules not specified")</f>
        <v>Timeline for establishment of rules not specified</v>
      </c>
      <c r="CT65" t="s">
        <v>370</v>
      </c>
    </row>
    <row r="66" spans="1:98" x14ac:dyDescent="0.35">
      <c r="A66" t="s">
        <v>373</v>
      </c>
      <c r="B66" s="1">
        <v>44774</v>
      </c>
      <c r="C66" s="1">
        <v>45261</v>
      </c>
      <c r="D66">
        <v>1</v>
      </c>
      <c r="E66" t="s">
        <v>374</v>
      </c>
      <c r="G66" t="str">
        <f>("Statute")</f>
        <v>Statute</v>
      </c>
      <c r="H66" t="s">
        <v>374</v>
      </c>
      <c r="J66">
        <v>1</v>
      </c>
      <c r="K66" t="s">
        <v>374</v>
      </c>
      <c r="M66" t="str">
        <f>("Proceeds of opioid litigation ")</f>
        <v xml:space="preserve">Proceeds of opioid litigation </v>
      </c>
      <c r="N66" t="s">
        <v>375</v>
      </c>
      <c r="P66" t="str">
        <f>("Fund reversion not specified ")</f>
        <v xml:space="preserve">Fund reversion not specified </v>
      </c>
      <c r="S66" t="s">
        <v>376</v>
      </c>
      <c r="T66" t="s">
        <v>377</v>
      </c>
      <c r="V66">
        <v>1</v>
      </c>
      <c r="W66" t="s">
        <v>378</v>
      </c>
      <c r="Y66" t="str">
        <f>("5% of deposited funds")</f>
        <v>5% of deposited funds</v>
      </c>
      <c r="Z66" t="s">
        <v>378</v>
      </c>
      <c r="AB66">
        <v>0</v>
      </c>
      <c r="AH66" t="str">
        <f>("Use of the Fund for prospective purposes not specified ")</f>
        <v xml:space="preserve">Use of the Fund for prospective purposes not specified </v>
      </c>
      <c r="AK66" t="str">
        <f>("Governmental entities")</f>
        <v>Governmental entities</v>
      </c>
      <c r="AL66" t="s">
        <v>379</v>
      </c>
      <c r="AN66" t="str">
        <f t="shared" si="13"/>
        <v xml:space="preserve">Supplement requirements not specified </v>
      </c>
      <c r="AQ66" t="str">
        <f>("Executive agency")</f>
        <v>Executive agency</v>
      </c>
      <c r="AR66" t="s">
        <v>374</v>
      </c>
      <c r="AT66">
        <v>1</v>
      </c>
      <c r="AU66" t="s">
        <v>378</v>
      </c>
      <c r="AW66">
        <v>1</v>
      </c>
      <c r="AX66" t="s">
        <v>378</v>
      </c>
      <c r="BC66" t="str">
        <f>("Approve award of monies from the Fund ")</f>
        <v xml:space="preserve">Approve award of monies from the Fund </v>
      </c>
      <c r="BD66" t="s">
        <v>380</v>
      </c>
      <c r="BF66" t="str">
        <f>("18")</f>
        <v>18</v>
      </c>
      <c r="BG66" t="s">
        <v>378</v>
      </c>
      <c r="BI66" t="str">
        <f>("Legislature, Governor")</f>
        <v>Legislature, Governor</v>
      </c>
      <c r="BJ66" t="s">
        <v>378</v>
      </c>
      <c r="BL66">
        <v>1</v>
      </c>
      <c r="BM66" t="s">
        <v>381</v>
      </c>
      <c r="BO66" t="s">
        <v>382</v>
      </c>
      <c r="BP66" t="s">
        <v>378</v>
      </c>
      <c r="BR66" t="str">
        <f>("At least four times within a calendar year ")</f>
        <v>At least four times within a calendar year </v>
      </c>
      <c r="BS66" t="s">
        <v>378</v>
      </c>
      <c r="BU66" t="str">
        <f>("Must be publicly held, Must be reasonably designed to facilitate  attendance by state residents  ")</f>
        <v xml:space="preserve">Must be publicly held, Must be reasonably designed to facilitate  attendance by state residents  </v>
      </c>
      <c r="BV66" t="s">
        <v>378</v>
      </c>
      <c r="BW66" t="s">
        <v>383</v>
      </c>
      <c r="BX66">
        <v>0</v>
      </c>
      <c r="CD66" t="str">
        <f>("Exceptions not specified    ")</f>
        <v xml:space="preserve">Exceptions not specified    </v>
      </c>
      <c r="CG66">
        <v>0</v>
      </c>
      <c r="CP66">
        <v>0</v>
      </c>
    </row>
    <row r="67" spans="1:98" x14ac:dyDescent="0.35">
      <c r="A67" t="s">
        <v>384</v>
      </c>
      <c r="B67" s="1">
        <v>44774</v>
      </c>
      <c r="C67" s="1">
        <v>45261</v>
      </c>
      <c r="D67">
        <v>1</v>
      </c>
      <c r="E67" t="s">
        <v>385</v>
      </c>
      <c r="G67" t="str">
        <f>("Statute")</f>
        <v>Statute</v>
      </c>
      <c r="H67" t="s">
        <v>385</v>
      </c>
      <c r="J67">
        <v>1</v>
      </c>
      <c r="K67" t="s">
        <v>385</v>
      </c>
      <c r="M67" t="str">
        <f>("Proceeds of opioid litigation , Interest on monies in the fund ")</f>
        <v xml:space="preserve">Proceeds of opioid litigation , Interest on monies in the fund </v>
      </c>
      <c r="N67" t="s">
        <v>386</v>
      </c>
      <c r="O67" t="s">
        <v>387</v>
      </c>
      <c r="P67" t="str">
        <f>("Fund reversion not specified ")</f>
        <v xml:space="preserve">Fund reversion not specified </v>
      </c>
      <c r="S67" t="str">
        <f>("Spending restrictions not specified ")</f>
        <v xml:space="preserve">Spending restrictions not specified </v>
      </c>
      <c r="U67" t="s">
        <v>388</v>
      </c>
      <c r="V67">
        <v>0</v>
      </c>
      <c r="AB67">
        <v>0</v>
      </c>
      <c r="AH67" t="str">
        <f>("Use of the Fund for prospective purposes not specified ")</f>
        <v xml:space="preserve">Use of the Fund for prospective purposes not specified </v>
      </c>
      <c r="AK67" t="str">
        <f>("Entities not specified ")</f>
        <v xml:space="preserve">Entities not specified </v>
      </c>
      <c r="AN67" t="str">
        <f t="shared" si="13"/>
        <v xml:space="preserve">Supplement requirements not specified </v>
      </c>
      <c r="AQ67" t="str">
        <f>("Legislature")</f>
        <v>Legislature</v>
      </c>
      <c r="AR67" t="s">
        <v>385</v>
      </c>
      <c r="AT67">
        <v>0</v>
      </c>
      <c r="CD67" t="str">
        <f>("Exceptions not specified    ")</f>
        <v xml:space="preserve">Exceptions not specified    </v>
      </c>
      <c r="CG67">
        <v>0</v>
      </c>
      <c r="CP67">
        <v>0</v>
      </c>
    </row>
    <row r="68" spans="1:98" x14ac:dyDescent="0.35">
      <c r="A68" t="s">
        <v>389</v>
      </c>
      <c r="B68" s="1">
        <v>44774</v>
      </c>
      <c r="C68" s="1">
        <v>45092</v>
      </c>
      <c r="D68">
        <v>1</v>
      </c>
      <c r="E68" t="s">
        <v>390</v>
      </c>
      <c r="G68" t="str">
        <f>("Statute referencing a Memorandum of Understanding from the Attorney General")</f>
        <v>Statute referencing a Memorandum of Understanding from the Attorney General</v>
      </c>
      <c r="H68" t="s">
        <v>391</v>
      </c>
      <c r="J68">
        <v>1</v>
      </c>
      <c r="K68" t="s">
        <v>390</v>
      </c>
      <c r="M68" t="str">
        <f>("Proceeds of opioid litigation ")</f>
        <v xml:space="preserve">Proceeds of opioid litigation </v>
      </c>
      <c r="N68" t="s">
        <v>391</v>
      </c>
      <c r="O68" t="s">
        <v>392</v>
      </c>
      <c r="P68" t="str">
        <f>("Fund reversion not specified ")</f>
        <v xml:space="preserve">Fund reversion not specified </v>
      </c>
      <c r="S68" t="str">
        <f>("General costs related to opioid use disorder prevention, treatment, and harm reduction options")</f>
        <v>General costs related to opioid use disorder prevention, treatment, and harm reduction options</v>
      </c>
      <c r="T68" t="s">
        <v>393</v>
      </c>
      <c r="V68">
        <v>0</v>
      </c>
      <c r="AB68">
        <v>0</v>
      </c>
      <c r="AH68" t="str">
        <f>("Yes")</f>
        <v>Yes</v>
      </c>
      <c r="AI68" t="s">
        <v>390</v>
      </c>
      <c r="AJ68" t="s">
        <v>394</v>
      </c>
      <c r="AK68" t="str">
        <f>("Governmental entities")</f>
        <v>Governmental entities</v>
      </c>
      <c r="AL68" t="s">
        <v>395</v>
      </c>
      <c r="AN68" t="str">
        <f t="shared" si="13"/>
        <v xml:space="preserve">Supplement requirements not specified </v>
      </c>
      <c r="AQ68" t="str">
        <f>("Executive agency")</f>
        <v>Executive agency</v>
      </c>
      <c r="AR68" t="s">
        <v>393</v>
      </c>
      <c r="AT68">
        <v>1</v>
      </c>
      <c r="AU68" t="s">
        <v>395</v>
      </c>
      <c r="AW68">
        <v>0</v>
      </c>
      <c r="AX68" t="s">
        <v>395</v>
      </c>
      <c r="AZ68" t="str">
        <f>("Executive agency")</f>
        <v>Executive agency</v>
      </c>
      <c r="BA68" t="s">
        <v>393</v>
      </c>
      <c r="BC68" t="str">
        <f>("Recommend award of monies from the Fund ")</f>
        <v xml:space="preserve">Recommend award of monies from the Fund </v>
      </c>
      <c r="BD68" t="s">
        <v>395</v>
      </c>
      <c r="BF68" t="str">
        <f>("17")</f>
        <v>17</v>
      </c>
      <c r="BG68" t="s">
        <v>395</v>
      </c>
      <c r="BI68" t="str">
        <f>("Appointment authority not specified ")</f>
        <v xml:space="preserve">Appointment authority not specified </v>
      </c>
      <c r="BK68" t="s">
        <v>396</v>
      </c>
      <c r="BL68">
        <v>1</v>
      </c>
      <c r="BM68" t="s">
        <v>395</v>
      </c>
      <c r="BN68" t="s">
        <v>397</v>
      </c>
      <c r="BO68" t="s">
        <v>398</v>
      </c>
      <c r="BP68" t="s">
        <v>395</v>
      </c>
      <c r="BR68" t="str">
        <f>("At least four times within a calendar year ")</f>
        <v>At least four times within a calendar year </v>
      </c>
      <c r="BS68" t="s">
        <v>395</v>
      </c>
      <c r="BU68" t="str">
        <f>("Must be publicly held")</f>
        <v>Must be publicly held</v>
      </c>
      <c r="BV68" t="s">
        <v>399</v>
      </c>
      <c r="BX68">
        <v>0</v>
      </c>
      <c r="CD68" t="str">
        <f>("Exceptions not specified    ")</f>
        <v xml:space="preserve">Exceptions not specified    </v>
      </c>
      <c r="CG68">
        <v>1</v>
      </c>
      <c r="CH68" t="s">
        <v>391</v>
      </c>
      <c r="CJ68" t="str">
        <f>("Annually ")</f>
        <v xml:space="preserve">Annually </v>
      </c>
      <c r="CK68" t="s">
        <v>391</v>
      </c>
      <c r="CM68" t="str">
        <f>("Accounting of funds")</f>
        <v>Accounting of funds</v>
      </c>
      <c r="CN68" t="s">
        <v>391</v>
      </c>
      <c r="CP68">
        <v>0</v>
      </c>
    </row>
    <row r="69" spans="1:98" x14ac:dyDescent="0.35">
      <c r="A69" t="s">
        <v>389</v>
      </c>
      <c r="B69" s="1">
        <v>45093</v>
      </c>
      <c r="C69" s="1">
        <v>45261</v>
      </c>
      <c r="D69">
        <v>1</v>
      </c>
      <c r="E69" t="s">
        <v>390</v>
      </c>
      <c r="G69" t="str">
        <f>("Statute referencing a Memorandum of Understanding from the Attorney General")</f>
        <v>Statute referencing a Memorandum of Understanding from the Attorney General</v>
      </c>
      <c r="H69" t="s">
        <v>391</v>
      </c>
      <c r="J69">
        <v>1</v>
      </c>
      <c r="K69" t="s">
        <v>400</v>
      </c>
      <c r="M69" t="str">
        <f>("Proceeds of opioid litigation , Monies appropriated by the legislature ")</f>
        <v xml:space="preserve">Proceeds of opioid litigation , Monies appropriated by the legislature </v>
      </c>
      <c r="N69" t="s">
        <v>401</v>
      </c>
      <c r="O69" t="s">
        <v>392</v>
      </c>
      <c r="P69" t="str">
        <f>("Yes")</f>
        <v>Yes</v>
      </c>
      <c r="Q69" t="s">
        <v>402</v>
      </c>
      <c r="S69" t="str">
        <f>("General costs related to opioid use disorder prevention, treatment, and harm reduction options")</f>
        <v>General costs related to opioid use disorder prevention, treatment, and harm reduction options</v>
      </c>
      <c r="T69" t="s">
        <v>403</v>
      </c>
      <c r="V69">
        <v>0</v>
      </c>
      <c r="AB69">
        <v>0</v>
      </c>
      <c r="AH69" t="str">
        <f>("Yes")</f>
        <v>Yes</v>
      </c>
      <c r="AI69" t="s">
        <v>390</v>
      </c>
      <c r="AJ69" t="s">
        <v>394</v>
      </c>
      <c r="AK69" t="str">
        <f>("Governmental entities")</f>
        <v>Governmental entities</v>
      </c>
      <c r="AL69" t="s">
        <v>395</v>
      </c>
      <c r="AN69" t="str">
        <f t="shared" si="13"/>
        <v xml:space="preserve">Supplement requirements not specified </v>
      </c>
      <c r="AQ69" t="str">
        <f>("Executive agency")</f>
        <v>Executive agency</v>
      </c>
      <c r="AR69" t="s">
        <v>393</v>
      </c>
      <c r="AT69">
        <v>1</v>
      </c>
      <c r="AU69" t="s">
        <v>395</v>
      </c>
      <c r="AW69">
        <v>0</v>
      </c>
      <c r="AX69" t="s">
        <v>395</v>
      </c>
      <c r="AZ69" t="str">
        <f>("Executive agency")</f>
        <v>Executive agency</v>
      </c>
      <c r="BA69" t="s">
        <v>393</v>
      </c>
      <c r="BC69" t="str">
        <f>("Recommend award of monies from the Fund ")</f>
        <v xml:space="preserve">Recommend award of monies from the Fund </v>
      </c>
      <c r="BD69" t="s">
        <v>395</v>
      </c>
      <c r="BF69" t="str">
        <f>("17")</f>
        <v>17</v>
      </c>
      <c r="BG69" t="s">
        <v>395</v>
      </c>
      <c r="BI69" t="str">
        <f>("Appointment authority not specified ")</f>
        <v xml:space="preserve">Appointment authority not specified </v>
      </c>
      <c r="BK69" t="s">
        <v>396</v>
      </c>
      <c r="BL69">
        <v>1</v>
      </c>
      <c r="BM69" t="s">
        <v>395</v>
      </c>
      <c r="BN69" t="s">
        <v>397</v>
      </c>
      <c r="BO69" t="s">
        <v>398</v>
      </c>
      <c r="BP69" t="s">
        <v>395</v>
      </c>
      <c r="BR69" t="str">
        <f>("At least four times within a calendar year ")</f>
        <v>At least four times within a calendar year </v>
      </c>
      <c r="BS69" t="s">
        <v>395</v>
      </c>
      <c r="BU69" t="str">
        <f>("Must be publicly held")</f>
        <v>Must be publicly held</v>
      </c>
      <c r="BV69" t="s">
        <v>399</v>
      </c>
      <c r="BX69">
        <v>0</v>
      </c>
      <c r="CD69" t="str">
        <f>("Exceptions not specified    ")</f>
        <v xml:space="preserve">Exceptions not specified    </v>
      </c>
      <c r="CG69">
        <v>1</v>
      </c>
      <c r="CH69" t="s">
        <v>391</v>
      </c>
      <c r="CJ69" t="str">
        <f>("Annually ")</f>
        <v xml:space="preserve">Annually </v>
      </c>
      <c r="CK69" t="s">
        <v>391</v>
      </c>
      <c r="CM69" t="str">
        <f>("Accounting of funds")</f>
        <v>Accounting of funds</v>
      </c>
      <c r="CN69" t="s">
        <v>391</v>
      </c>
      <c r="CP69">
        <v>0</v>
      </c>
    </row>
    <row r="70" spans="1:98" x14ac:dyDescent="0.35">
      <c r="A70" t="s">
        <v>404</v>
      </c>
      <c r="B70" s="1">
        <v>44774</v>
      </c>
      <c r="C70" s="1">
        <v>45261</v>
      </c>
      <c r="D70">
        <v>1</v>
      </c>
      <c r="E70" t="s">
        <v>405</v>
      </c>
      <c r="G70" t="str">
        <f t="shared" ref="G70:G81" si="14">("Statute")</f>
        <v>Statute</v>
      </c>
      <c r="H70" t="s">
        <v>405</v>
      </c>
      <c r="J70">
        <v>1</v>
      </c>
      <c r="K70" t="s">
        <v>405</v>
      </c>
      <c r="M70" t="str">
        <f>("Proceeds of opioid litigation ")</f>
        <v xml:space="preserve">Proceeds of opioid litigation </v>
      </c>
      <c r="N70" t="s">
        <v>405</v>
      </c>
      <c r="P70" t="str">
        <f>("No")</f>
        <v>No</v>
      </c>
      <c r="Q70" t="s">
        <v>406</v>
      </c>
      <c r="S70" t="str">
        <f>("General costs related to opioid use disorder prevention, treatment, and harm reduction options")</f>
        <v>General costs related to opioid use disorder prevention, treatment, and harm reduction options</v>
      </c>
      <c r="T70" t="s">
        <v>407</v>
      </c>
      <c r="V70">
        <v>1</v>
      </c>
      <c r="W70" t="s">
        <v>405</v>
      </c>
      <c r="Y70" t="str">
        <f>("2% annually")</f>
        <v>2% annually</v>
      </c>
      <c r="Z70" t="s">
        <v>405</v>
      </c>
      <c r="AB70">
        <v>0</v>
      </c>
      <c r="AH70" t="str">
        <f>("Use of the Fund for prospective purposes not specified ")</f>
        <v xml:space="preserve">Use of the Fund for prospective purposes not specified </v>
      </c>
      <c r="AK70" t="str">
        <f>("Governmental entities")</f>
        <v>Governmental entities</v>
      </c>
      <c r="AL70" t="s">
        <v>408</v>
      </c>
      <c r="AN70" t="str">
        <f t="shared" si="13"/>
        <v xml:space="preserve">Supplement requirements not specified </v>
      </c>
      <c r="AQ70" t="str">
        <f>("Council ")</f>
        <v xml:space="preserve">Council </v>
      </c>
      <c r="AR70" t="s">
        <v>409</v>
      </c>
      <c r="AT70">
        <v>1</v>
      </c>
      <c r="AU70" t="s">
        <v>410</v>
      </c>
      <c r="AW70">
        <v>1</v>
      </c>
      <c r="AX70" t="s">
        <v>408</v>
      </c>
      <c r="BC70" t="s">
        <v>411</v>
      </c>
      <c r="BD70" t="s">
        <v>412</v>
      </c>
      <c r="BF70" t="str">
        <f>("9")</f>
        <v>9</v>
      </c>
      <c r="BG70" t="s">
        <v>410</v>
      </c>
      <c r="BI70" t="str">
        <f>("Legislature, Governor")</f>
        <v>Legislature, Governor</v>
      </c>
      <c r="BJ70" t="s">
        <v>410</v>
      </c>
      <c r="BL70">
        <v>1</v>
      </c>
      <c r="BM70" t="s">
        <v>410</v>
      </c>
      <c r="BO70" t="s">
        <v>413</v>
      </c>
      <c r="BP70" t="s">
        <v>410</v>
      </c>
      <c r="BR70" t="str">
        <f>("At least four times within a calendar year ")</f>
        <v>At least four times within a calendar year </v>
      </c>
      <c r="BS70" t="s">
        <v>410</v>
      </c>
      <c r="BU70" t="str">
        <f>("Meeting requirements not specified ")</f>
        <v xml:space="preserve">Meeting requirements not specified </v>
      </c>
      <c r="BV70" t="s">
        <v>410</v>
      </c>
      <c r="BW70" t="s">
        <v>414</v>
      </c>
      <c r="BX70">
        <v>1</v>
      </c>
      <c r="BY70" t="s">
        <v>415</v>
      </c>
      <c r="CA70" t="str">
        <f>("Expense reimbursement")</f>
        <v>Expense reimbursement</v>
      </c>
      <c r="CB70" t="s">
        <v>416</v>
      </c>
      <c r="CD70" t="str">
        <f>("If statute permits expenditures not authorized by the terms of a controlling court order, the court order shall control ")</f>
        <v xml:space="preserve">If statute permits expenditures not authorized by the terms of a controlling court order, the court order shall control </v>
      </c>
      <c r="CE70" t="s">
        <v>410</v>
      </c>
      <c r="CG70">
        <v>1</v>
      </c>
      <c r="CH70" t="s">
        <v>417</v>
      </c>
      <c r="CJ70" t="str">
        <f>("Annually ")</f>
        <v xml:space="preserve">Annually </v>
      </c>
      <c r="CK70" t="s">
        <v>417</v>
      </c>
      <c r="CM70" t="str">
        <f>("Accounting of funds")</f>
        <v>Accounting of funds</v>
      </c>
      <c r="CN70" t="s">
        <v>410</v>
      </c>
      <c r="CP70">
        <v>0</v>
      </c>
    </row>
    <row r="71" spans="1:98" x14ac:dyDescent="0.35">
      <c r="A71" t="s">
        <v>418</v>
      </c>
      <c r="B71" s="1">
        <v>44774</v>
      </c>
      <c r="C71" s="1">
        <v>45261</v>
      </c>
      <c r="D71">
        <v>1</v>
      </c>
      <c r="E71" t="s">
        <v>419</v>
      </c>
      <c r="G71" t="str">
        <f t="shared" si="14"/>
        <v>Statute</v>
      </c>
      <c r="H71" t="s">
        <v>419</v>
      </c>
      <c r="J71">
        <v>1</v>
      </c>
      <c r="K71" t="s">
        <v>419</v>
      </c>
      <c r="M71" t="str">
        <f>("Proceeds of opioid litigation , Gifts and donations received on behalf of the fund , Interest on monies in the fund ")</f>
        <v xml:space="preserve">Proceeds of opioid litigation , Gifts and donations received on behalf of the fund , Interest on monies in the fund </v>
      </c>
      <c r="N71" t="s">
        <v>420</v>
      </c>
      <c r="P71" t="str">
        <f>("Fund reversion not specified ")</f>
        <v xml:space="preserve">Fund reversion not specified </v>
      </c>
      <c r="S71" t="str">
        <f>("General costs related to opioid use disorder prevention, treatment, and harm reduction options")</f>
        <v>General costs related to opioid use disorder prevention, treatment, and harm reduction options</v>
      </c>
      <c r="T71" t="s">
        <v>419</v>
      </c>
      <c r="V71">
        <v>0</v>
      </c>
      <c r="AB71">
        <v>0</v>
      </c>
      <c r="AH71" t="str">
        <f>("Use of the Fund for prospective purposes not specified ")</f>
        <v xml:space="preserve">Use of the Fund for prospective purposes not specified </v>
      </c>
      <c r="AK71" t="str">
        <f>("Entities not specified ")</f>
        <v xml:space="preserve">Entities not specified </v>
      </c>
      <c r="AN71" t="str">
        <f t="shared" si="13"/>
        <v xml:space="preserve">Supplement requirements not specified </v>
      </c>
      <c r="AQ71" t="str">
        <f>("Legislature")</f>
        <v>Legislature</v>
      </c>
      <c r="AR71" t="s">
        <v>419</v>
      </c>
      <c r="AT71">
        <v>0</v>
      </c>
      <c r="CD71" t="str">
        <f>("Exceptions not specified    ")</f>
        <v xml:space="preserve">Exceptions not specified    </v>
      </c>
      <c r="CG71">
        <v>0</v>
      </c>
      <c r="CP71">
        <v>0</v>
      </c>
    </row>
    <row r="72" spans="1:98" x14ac:dyDescent="0.35">
      <c r="A72" t="s">
        <v>421</v>
      </c>
      <c r="B72" s="1">
        <v>44774</v>
      </c>
      <c r="C72" s="1">
        <v>45261</v>
      </c>
      <c r="D72">
        <v>1</v>
      </c>
      <c r="E72" t="s">
        <v>422</v>
      </c>
      <c r="G72" t="str">
        <f t="shared" si="14"/>
        <v>Statute</v>
      </c>
      <c r="H72" t="s">
        <v>422</v>
      </c>
      <c r="J72">
        <v>1</v>
      </c>
      <c r="K72" t="s">
        <v>423</v>
      </c>
      <c r="M72" t="str">
        <f>("Proceeds of opioid litigation ")</f>
        <v xml:space="preserve">Proceeds of opioid litigation </v>
      </c>
      <c r="N72" t="s">
        <v>424</v>
      </c>
      <c r="O72" t="s">
        <v>425</v>
      </c>
      <c r="P72" t="str">
        <f>("Fund reversion not specified ")</f>
        <v xml:space="preserve">Fund reversion not specified </v>
      </c>
      <c r="S72" t="str">
        <f>("General costs related to opioid use disorder prevention, treatment, and harm reduction options")</f>
        <v>General costs related to opioid use disorder prevention, treatment, and harm reduction options</v>
      </c>
      <c r="T72" t="s">
        <v>426</v>
      </c>
      <c r="V72">
        <v>0</v>
      </c>
      <c r="AB72">
        <v>0</v>
      </c>
      <c r="AH72" t="str">
        <f>("Yes")</f>
        <v>Yes</v>
      </c>
      <c r="AI72" t="s">
        <v>427</v>
      </c>
      <c r="AK72" t="str">
        <f>("Entities not specified ")</f>
        <v xml:space="preserve">Entities not specified </v>
      </c>
      <c r="AN72" t="str">
        <f t="shared" si="13"/>
        <v xml:space="preserve">Supplement requirements not specified </v>
      </c>
      <c r="AQ72" t="str">
        <f>("Treasurer upon approval of the Council ")</f>
        <v xml:space="preserve">Treasurer upon approval of the Council </v>
      </c>
      <c r="AR72" t="s">
        <v>428</v>
      </c>
      <c r="AT72">
        <v>1</v>
      </c>
      <c r="AU72" t="s">
        <v>422</v>
      </c>
      <c r="AW72">
        <v>1</v>
      </c>
      <c r="AX72" t="s">
        <v>422</v>
      </c>
      <c r="BC72" t="str">
        <f>("Establish policies and procedures for the application, awarding, and distribution of monies from the Fund, Approve award of monies from the Fund ")</f>
        <v xml:space="preserve">Establish policies and procedures for the application, awarding, and distribution of monies from the Fund, Approve award of monies from the Fund </v>
      </c>
      <c r="BD72" t="s">
        <v>422</v>
      </c>
      <c r="BF72" t="str">
        <f>("16")</f>
        <v>16</v>
      </c>
      <c r="BG72" t="s">
        <v>422</v>
      </c>
      <c r="BI72" t="str">
        <f>("Legislature, Governor, Association of Counties    ")</f>
        <v xml:space="preserve">Legislature, Governor, Association of Counties    </v>
      </c>
      <c r="BJ72" t="s">
        <v>422</v>
      </c>
      <c r="BL72">
        <v>1</v>
      </c>
      <c r="BM72" t="s">
        <v>422</v>
      </c>
      <c r="BO72" t="s">
        <v>429</v>
      </c>
      <c r="BP72" t="s">
        <v>422</v>
      </c>
      <c r="BR72" t="str">
        <f>("At least four times within a calendar year ")</f>
        <v>At least four times within a calendar year </v>
      </c>
      <c r="BS72" t="s">
        <v>422</v>
      </c>
      <c r="BU72" t="str">
        <f>("Must be publicly held, Must offer virtual attendance for members ")</f>
        <v xml:space="preserve">Must be publicly held, Must offer virtual attendance for members </v>
      </c>
      <c r="BV72" t="s">
        <v>422</v>
      </c>
      <c r="BX72">
        <v>0</v>
      </c>
      <c r="BY72" t="s">
        <v>422</v>
      </c>
      <c r="CD72" t="str">
        <f>("Exceptions not specified    ")</f>
        <v xml:space="preserve">Exceptions not specified    </v>
      </c>
      <c r="CG72">
        <v>1</v>
      </c>
      <c r="CH72" t="s">
        <v>430</v>
      </c>
      <c r="CJ72" t="str">
        <f>("Annually ")</f>
        <v xml:space="preserve">Annually </v>
      </c>
      <c r="CK72" t="s">
        <v>430</v>
      </c>
      <c r="CM72" t="str">
        <f>("Accounting of funds, Accounting of grants awarded")</f>
        <v>Accounting of funds, Accounting of grants awarded</v>
      </c>
      <c r="CN72" t="s">
        <v>430</v>
      </c>
      <c r="CP72">
        <v>1</v>
      </c>
      <c r="CQ72" t="s">
        <v>422</v>
      </c>
      <c r="CS72" t="str">
        <f>("Timeline for establishment of rules not specified")</f>
        <v>Timeline for establishment of rules not specified</v>
      </c>
    </row>
    <row r="73" spans="1:98" x14ac:dyDescent="0.35">
      <c r="A73" t="s">
        <v>431</v>
      </c>
      <c r="B73" s="1">
        <v>44774</v>
      </c>
      <c r="C73" s="1">
        <v>45094</v>
      </c>
      <c r="D73">
        <v>1</v>
      </c>
      <c r="E73" t="s">
        <v>432</v>
      </c>
      <c r="G73" t="str">
        <f t="shared" si="14"/>
        <v>Statute</v>
      </c>
      <c r="H73" t="s">
        <v>432</v>
      </c>
      <c r="J73">
        <v>1</v>
      </c>
      <c r="K73" t="s">
        <v>433</v>
      </c>
      <c r="L73" t="s">
        <v>434</v>
      </c>
      <c r="M73"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73" t="s">
        <v>435</v>
      </c>
      <c r="O73" t="s">
        <v>436</v>
      </c>
      <c r="P73" t="str">
        <f>("Fund reversion not specified ")</f>
        <v xml:space="preserve">Fund reversion not specified </v>
      </c>
      <c r="S73" t="str">
        <f>("Evidence-based SUD programming , List of specific SUD activities that could qualify for funding   , General costs related to opioid use disorder prevention, treatment, and harm reduction options")</f>
        <v>Evidence-based SUD programming , List of specific SUD activities that could qualify for funding   , General costs related to opioid use disorder prevention, treatment, and harm reduction options</v>
      </c>
      <c r="T73" t="s">
        <v>437</v>
      </c>
      <c r="U73" t="s">
        <v>438</v>
      </c>
      <c r="V73">
        <v>1</v>
      </c>
      <c r="W73" t="s">
        <v>439</v>
      </c>
      <c r="X73" t="s">
        <v>440</v>
      </c>
      <c r="Y73" t="str">
        <f>("1% of deposited funds")</f>
        <v>1% of deposited funds</v>
      </c>
      <c r="Z73" t="s">
        <v>439</v>
      </c>
      <c r="AB73">
        <v>0</v>
      </c>
      <c r="AH73" t="str">
        <f>("Use of the Fund for prospective purposes not specified ")</f>
        <v xml:space="preserve">Use of the Fund for prospective purposes not specified </v>
      </c>
      <c r="AK73" t="str">
        <f>("Governmental entities")</f>
        <v>Governmental entities</v>
      </c>
      <c r="AL73" t="s">
        <v>441</v>
      </c>
      <c r="AN73" t="str">
        <f t="shared" si="13"/>
        <v xml:space="preserve">Supplement requirements not specified </v>
      </c>
      <c r="AQ73" t="str">
        <f>("Treasurer , Council ")</f>
        <v xml:space="preserve">Treasurer , Council </v>
      </c>
      <c r="AR73" t="s">
        <v>442</v>
      </c>
      <c r="AS73" t="s">
        <v>443</v>
      </c>
      <c r="AT73">
        <v>1</v>
      </c>
      <c r="AU73" t="s">
        <v>444</v>
      </c>
      <c r="AW73">
        <v>1</v>
      </c>
      <c r="AX73" t="s">
        <v>445</v>
      </c>
      <c r="BC73" t="s">
        <v>446</v>
      </c>
      <c r="BD73" t="s">
        <v>447</v>
      </c>
      <c r="BF73" t="str">
        <f>("14")</f>
        <v>14</v>
      </c>
      <c r="BG73" t="s">
        <v>444</v>
      </c>
      <c r="BI73" t="str">
        <f>("Legislature, Attorney General, Governor, Executive agency")</f>
        <v>Legislature, Attorney General, Governor, Executive agency</v>
      </c>
      <c r="BJ73" t="s">
        <v>444</v>
      </c>
      <c r="BL73">
        <v>0</v>
      </c>
      <c r="BO73" t="s">
        <v>448</v>
      </c>
      <c r="BP73" t="s">
        <v>449</v>
      </c>
      <c r="BR73" t="str">
        <f>("Not specified ")</f>
        <v xml:space="preserve">Not specified </v>
      </c>
      <c r="BU73" t="str">
        <f>("Must be publicly held")</f>
        <v>Must be publicly held</v>
      </c>
      <c r="BV73" t="s">
        <v>450</v>
      </c>
      <c r="BX73">
        <v>1</v>
      </c>
      <c r="BY73" t="s">
        <v>451</v>
      </c>
      <c r="CA73" t="str">
        <f>("Expense reimbursement")</f>
        <v>Expense reimbursement</v>
      </c>
      <c r="CB73" t="s">
        <v>451</v>
      </c>
      <c r="CD73" t="str">
        <f>("Exceptions not specified    ")</f>
        <v xml:space="preserve">Exceptions not specified    </v>
      </c>
      <c r="CG73">
        <v>1</v>
      </c>
      <c r="CH73" t="s">
        <v>452</v>
      </c>
      <c r="CJ73" t="str">
        <f>("Annually ")</f>
        <v xml:space="preserve">Annually </v>
      </c>
      <c r="CK73" t="s">
        <v>452</v>
      </c>
      <c r="CM73" t="str">
        <f>("Accounting of funds")</f>
        <v>Accounting of funds</v>
      </c>
      <c r="CN73" t="s">
        <v>452</v>
      </c>
      <c r="CP73">
        <v>0</v>
      </c>
    </row>
    <row r="74" spans="1:98" x14ac:dyDescent="0.35">
      <c r="A74" t="s">
        <v>431</v>
      </c>
      <c r="B74" s="1">
        <v>45095</v>
      </c>
      <c r="C74" s="1">
        <v>45169</v>
      </c>
      <c r="D74">
        <v>1</v>
      </c>
      <c r="E74" t="s">
        <v>432</v>
      </c>
      <c r="G74" t="str">
        <f t="shared" si="14"/>
        <v>Statute</v>
      </c>
      <c r="H74" t="s">
        <v>432</v>
      </c>
      <c r="J74">
        <v>1</v>
      </c>
      <c r="K74" t="s">
        <v>433</v>
      </c>
      <c r="L74" t="s">
        <v>434</v>
      </c>
      <c r="M74"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74" t="s">
        <v>435</v>
      </c>
      <c r="O74" t="s">
        <v>436</v>
      </c>
      <c r="P74" t="str">
        <f>("Fund reversion not specified ")</f>
        <v xml:space="preserve">Fund reversion not specified </v>
      </c>
      <c r="S74" t="str">
        <f>("Evidence-based SUD programming , List of specific SUD activities that could qualify for funding   , General costs related to opioid use disorder prevention, treatment, and harm reduction options")</f>
        <v>Evidence-based SUD programming , List of specific SUD activities that could qualify for funding   , General costs related to opioid use disorder prevention, treatment, and harm reduction options</v>
      </c>
      <c r="T74" t="s">
        <v>453</v>
      </c>
      <c r="U74" t="s">
        <v>438</v>
      </c>
      <c r="V74">
        <v>1</v>
      </c>
      <c r="W74" t="s">
        <v>439</v>
      </c>
      <c r="X74" t="s">
        <v>440</v>
      </c>
      <c r="Y74" t="str">
        <f>("1% of deposited funds")</f>
        <v>1% of deposited funds</v>
      </c>
      <c r="Z74" t="s">
        <v>439</v>
      </c>
      <c r="AB74">
        <v>0</v>
      </c>
      <c r="AH74" t="str">
        <f>("Use of the Fund for prospective purposes not specified ")</f>
        <v xml:space="preserve">Use of the Fund for prospective purposes not specified </v>
      </c>
      <c r="AK74" t="str">
        <f>("Governmental entities")</f>
        <v>Governmental entities</v>
      </c>
      <c r="AL74" t="s">
        <v>441</v>
      </c>
      <c r="AN74" t="str">
        <f t="shared" si="13"/>
        <v xml:space="preserve">Supplement requirements not specified </v>
      </c>
      <c r="AQ74" t="str">
        <f>("Treasurer , Council ")</f>
        <v xml:space="preserve">Treasurer , Council </v>
      </c>
      <c r="AR74" t="s">
        <v>442</v>
      </c>
      <c r="AS74" t="s">
        <v>443</v>
      </c>
      <c r="AT74">
        <v>1</v>
      </c>
      <c r="AU74" t="s">
        <v>444</v>
      </c>
      <c r="AW74">
        <v>1</v>
      </c>
      <c r="AX74" t="s">
        <v>445</v>
      </c>
      <c r="BC74" t="s">
        <v>446</v>
      </c>
      <c r="BD74" t="s">
        <v>447</v>
      </c>
      <c r="BF74" t="str">
        <f>("14")</f>
        <v>14</v>
      </c>
      <c r="BG74" t="s">
        <v>444</v>
      </c>
      <c r="BI74" t="str">
        <f>("Legislature, Attorney General, Governor, Executive agency")</f>
        <v>Legislature, Attorney General, Governor, Executive agency</v>
      </c>
      <c r="BJ74" t="s">
        <v>444</v>
      </c>
      <c r="BL74">
        <v>0</v>
      </c>
      <c r="BO74" t="s">
        <v>448</v>
      </c>
      <c r="BP74" t="s">
        <v>449</v>
      </c>
      <c r="BR74" t="str">
        <f>("Not specified ")</f>
        <v xml:space="preserve">Not specified </v>
      </c>
      <c r="BU74" t="str">
        <f>("Must be publicly held")</f>
        <v>Must be publicly held</v>
      </c>
      <c r="BV74" t="s">
        <v>450</v>
      </c>
      <c r="BX74">
        <v>1</v>
      </c>
      <c r="BY74" t="s">
        <v>451</v>
      </c>
      <c r="CA74" t="str">
        <f>("Expense reimbursement")</f>
        <v>Expense reimbursement</v>
      </c>
      <c r="CB74" t="s">
        <v>451</v>
      </c>
      <c r="CD74" t="str">
        <f>("Exceptions not specified    ")</f>
        <v xml:space="preserve">Exceptions not specified    </v>
      </c>
      <c r="CG74">
        <v>1</v>
      </c>
      <c r="CH74" t="s">
        <v>452</v>
      </c>
      <c r="CJ74" t="str">
        <f>("Annually ")</f>
        <v xml:space="preserve">Annually </v>
      </c>
      <c r="CK74" t="s">
        <v>452</v>
      </c>
      <c r="CM74" t="str">
        <f>("Accounting of funds")</f>
        <v>Accounting of funds</v>
      </c>
      <c r="CN74" t="s">
        <v>452</v>
      </c>
      <c r="CP74">
        <v>0</v>
      </c>
    </row>
    <row r="75" spans="1:98" x14ac:dyDescent="0.35">
      <c r="A75" t="s">
        <v>431</v>
      </c>
      <c r="B75" s="1">
        <v>45170</v>
      </c>
      <c r="C75" s="1">
        <v>45261</v>
      </c>
      <c r="D75">
        <v>1</v>
      </c>
      <c r="E75" t="s">
        <v>432</v>
      </c>
      <c r="G75" t="str">
        <f t="shared" si="14"/>
        <v>Statute</v>
      </c>
      <c r="H75" t="s">
        <v>432</v>
      </c>
      <c r="J75">
        <v>1</v>
      </c>
      <c r="K75" t="s">
        <v>433</v>
      </c>
      <c r="L75" t="s">
        <v>434</v>
      </c>
      <c r="M75"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75" t="s">
        <v>454</v>
      </c>
      <c r="O75" t="s">
        <v>436</v>
      </c>
      <c r="P75" t="str">
        <f>("Fund reversion not specified ")</f>
        <v xml:space="preserve">Fund reversion not specified </v>
      </c>
      <c r="S75" t="str">
        <f>("Evidence-based SUD programming , List of specific SUD activities that could qualify for funding   , General costs related to opioid use disorder prevention, treatment, and harm reduction options")</f>
        <v>Evidence-based SUD programming , List of specific SUD activities that could qualify for funding   , General costs related to opioid use disorder prevention, treatment, and harm reduction options</v>
      </c>
      <c r="T75" t="s">
        <v>455</v>
      </c>
      <c r="U75" t="s">
        <v>456</v>
      </c>
      <c r="V75">
        <v>1</v>
      </c>
      <c r="W75" t="s">
        <v>439</v>
      </c>
      <c r="X75" t="s">
        <v>440</v>
      </c>
      <c r="Y75" t="str">
        <f>("1% of deposited funds")</f>
        <v>1% of deposited funds</v>
      </c>
      <c r="Z75" t="s">
        <v>439</v>
      </c>
      <c r="AB75">
        <v>0</v>
      </c>
      <c r="AH75" t="str">
        <f>("Use of the Fund for prospective purposes not specified ")</f>
        <v xml:space="preserve">Use of the Fund for prospective purposes not specified </v>
      </c>
      <c r="AK75" t="str">
        <f>("Governmental entities")</f>
        <v>Governmental entities</v>
      </c>
      <c r="AL75" t="s">
        <v>441</v>
      </c>
      <c r="AN75" t="str">
        <f t="shared" si="13"/>
        <v xml:space="preserve">Supplement requirements not specified </v>
      </c>
      <c r="AQ75" t="str">
        <f>("Treasurer , Council ")</f>
        <v xml:space="preserve">Treasurer , Council </v>
      </c>
      <c r="AR75" t="s">
        <v>442</v>
      </c>
      <c r="AS75" t="s">
        <v>443</v>
      </c>
      <c r="AT75">
        <v>1</v>
      </c>
      <c r="AU75" t="s">
        <v>444</v>
      </c>
      <c r="AW75">
        <v>1</v>
      </c>
      <c r="AX75" t="s">
        <v>445</v>
      </c>
      <c r="BC75" t="s">
        <v>446</v>
      </c>
      <c r="BD75" t="s">
        <v>447</v>
      </c>
      <c r="BF75" t="str">
        <f>("14")</f>
        <v>14</v>
      </c>
      <c r="BG75" t="s">
        <v>444</v>
      </c>
      <c r="BI75" t="str">
        <f>("Legislature, Attorney General, Governor, Executive agency")</f>
        <v>Legislature, Attorney General, Governor, Executive agency</v>
      </c>
      <c r="BJ75" t="s">
        <v>444</v>
      </c>
      <c r="BL75">
        <v>0</v>
      </c>
      <c r="BO75" t="s">
        <v>448</v>
      </c>
      <c r="BP75" t="s">
        <v>449</v>
      </c>
      <c r="BR75" t="str">
        <f>("Not specified ")</f>
        <v xml:space="preserve">Not specified </v>
      </c>
      <c r="BU75" t="str">
        <f>("Must be publicly held")</f>
        <v>Must be publicly held</v>
      </c>
      <c r="BV75" t="s">
        <v>450</v>
      </c>
      <c r="BX75">
        <v>1</v>
      </c>
      <c r="BY75" t="s">
        <v>451</v>
      </c>
      <c r="CA75" t="str">
        <f>("Expense reimbursement")</f>
        <v>Expense reimbursement</v>
      </c>
      <c r="CB75" t="s">
        <v>451</v>
      </c>
      <c r="CD75" t="str">
        <f>("Exceptions not specified    ")</f>
        <v xml:space="preserve">Exceptions not specified    </v>
      </c>
      <c r="CG75">
        <v>1</v>
      </c>
      <c r="CH75" t="s">
        <v>452</v>
      </c>
      <c r="CJ75" t="str">
        <f>("Annually ")</f>
        <v xml:space="preserve">Annually </v>
      </c>
      <c r="CK75" t="s">
        <v>452</v>
      </c>
      <c r="CM75" t="str">
        <f>("Accounting of funds")</f>
        <v>Accounting of funds</v>
      </c>
      <c r="CN75" t="s">
        <v>452</v>
      </c>
      <c r="CP75">
        <v>0</v>
      </c>
    </row>
    <row r="76" spans="1:98" x14ac:dyDescent="0.35">
      <c r="A76" t="s">
        <v>457</v>
      </c>
      <c r="B76" s="1">
        <v>44774</v>
      </c>
      <c r="C76" s="1">
        <v>45261</v>
      </c>
      <c r="D76">
        <v>1</v>
      </c>
      <c r="E76" t="s">
        <v>458</v>
      </c>
      <c r="G76" t="str">
        <f t="shared" si="14"/>
        <v>Statute</v>
      </c>
      <c r="J76">
        <v>1</v>
      </c>
      <c r="K76" t="s">
        <v>458</v>
      </c>
      <c r="M76" t="str">
        <f>("Proceeds of opioid litigation , Monies appropriated by the legislature , Gifts and donations received on behalf of the fund , Interest on monies in the fund ")</f>
        <v xml:space="preserve">Proceeds of opioid litigation , Monies appropriated by the legislature , Gifts and donations received on behalf of the fund , Interest on monies in the fund </v>
      </c>
      <c r="N76" t="s">
        <v>459</v>
      </c>
      <c r="P76" t="str">
        <f>("No")</f>
        <v>No</v>
      </c>
      <c r="Q76" t="s">
        <v>458</v>
      </c>
      <c r="S76" t="s">
        <v>177</v>
      </c>
      <c r="T76" t="s">
        <v>460</v>
      </c>
      <c r="U76" t="s">
        <v>461</v>
      </c>
      <c r="V76">
        <v>1</v>
      </c>
      <c r="W76" t="s">
        <v>458</v>
      </c>
      <c r="Y76" t="str">
        <f>("8% annually")</f>
        <v>8% annually</v>
      </c>
      <c r="Z76" t="s">
        <v>458</v>
      </c>
      <c r="AB76">
        <v>1</v>
      </c>
      <c r="AC76" t="s">
        <v>458</v>
      </c>
      <c r="AE76" t="str">
        <f>("2% annually")</f>
        <v>2% annually</v>
      </c>
      <c r="AF76" t="s">
        <v>458</v>
      </c>
      <c r="AH76" t="str">
        <f>("Yes")</f>
        <v>Yes</v>
      </c>
      <c r="AI76" t="s">
        <v>458</v>
      </c>
      <c r="AK76" t="str">
        <f>("Governmental entities, Not-for-profit non-governmental entities ")</f>
        <v xml:space="preserve">Governmental entities, Not-for-profit non-governmental entities </v>
      </c>
      <c r="AL76" t="s">
        <v>458</v>
      </c>
      <c r="AN76" t="str">
        <f>("Yes")</f>
        <v>Yes</v>
      </c>
      <c r="AO76" t="s">
        <v>458</v>
      </c>
      <c r="AQ76" t="str">
        <f>("Treasurer upon approval of the Council ")</f>
        <v xml:space="preserve">Treasurer upon approval of the Council </v>
      </c>
      <c r="AR76" t="s">
        <v>458</v>
      </c>
      <c r="AT76">
        <v>1</v>
      </c>
      <c r="AU76" t="s">
        <v>458</v>
      </c>
      <c r="AW76">
        <v>1</v>
      </c>
      <c r="AX76" t="s">
        <v>458</v>
      </c>
      <c r="BC76" t="s">
        <v>462</v>
      </c>
      <c r="BD76" t="s">
        <v>458</v>
      </c>
      <c r="BF76" t="str">
        <f>("12")</f>
        <v>12</v>
      </c>
      <c r="BG76" t="s">
        <v>458</v>
      </c>
      <c r="BI76" t="str">
        <f>("Legislature, Appointed through application process    , Attorney General, Governor, Association of Counties    ")</f>
        <v xml:space="preserve">Legislature, Appointed through application process    , Attorney General, Governor, Association of Counties    </v>
      </c>
      <c r="BJ76" t="s">
        <v>458</v>
      </c>
      <c r="BL76">
        <v>1</v>
      </c>
      <c r="BM76" t="s">
        <v>458</v>
      </c>
      <c r="BO76" t="s">
        <v>463</v>
      </c>
      <c r="BP76" t="s">
        <v>458</v>
      </c>
      <c r="BR76" t="str">
        <f>("Four times within a calendar year ")</f>
        <v xml:space="preserve">Four times within a calendar year </v>
      </c>
      <c r="BS76" t="s">
        <v>458</v>
      </c>
      <c r="BU76" t="s">
        <v>464</v>
      </c>
      <c r="BV76" t="s">
        <v>458</v>
      </c>
      <c r="BX76">
        <v>1</v>
      </c>
      <c r="BY76" t="s">
        <v>458</v>
      </c>
      <c r="CA76" t="str">
        <f>("Per diem salary, Expense reimbursement")</f>
        <v>Per diem salary, Expense reimbursement</v>
      </c>
      <c r="CB76" t="s">
        <v>458</v>
      </c>
      <c r="CD76" t="s">
        <v>465</v>
      </c>
      <c r="CE76" t="s">
        <v>458</v>
      </c>
      <c r="CG76">
        <v>1</v>
      </c>
      <c r="CH76" t="s">
        <v>458</v>
      </c>
      <c r="CJ76" t="str">
        <f>("Annually ")</f>
        <v xml:space="preserve">Annually </v>
      </c>
      <c r="CK76" t="s">
        <v>458</v>
      </c>
      <c r="CM76" t="str">
        <f>("Accounting of funds, Accounting of grants awarded, Performance indicators, Recipient use of funds  ")</f>
        <v xml:space="preserve">Accounting of funds, Accounting of grants awarded, Performance indicators, Recipient use of funds  </v>
      </c>
      <c r="CN76" t="s">
        <v>458</v>
      </c>
      <c r="CP76">
        <v>1</v>
      </c>
      <c r="CQ76" t="s">
        <v>458</v>
      </c>
      <c r="CS76" t="str">
        <f>("4 months from date of enactment")</f>
        <v>4 months from date of enactment</v>
      </c>
      <c r="CT76" t="s">
        <v>458</v>
      </c>
    </row>
    <row r="77" spans="1:98" x14ac:dyDescent="0.35">
      <c r="A77" t="s">
        <v>466</v>
      </c>
      <c r="B77" s="1">
        <v>44774</v>
      </c>
      <c r="C77" s="1">
        <v>45048</v>
      </c>
      <c r="D77">
        <v>1</v>
      </c>
      <c r="E77" t="s">
        <v>467</v>
      </c>
      <c r="G77" t="str">
        <f t="shared" si="14"/>
        <v>Statute</v>
      </c>
      <c r="H77" t="s">
        <v>467</v>
      </c>
      <c r="J77">
        <v>1</v>
      </c>
      <c r="K77" t="s">
        <v>467</v>
      </c>
      <c r="M77" t="str">
        <f>("Proceeds of opioid litigation , Monies appropriated by the legislature , Interest on monies in the fund ")</f>
        <v xml:space="preserve">Proceeds of opioid litigation , Monies appropriated by the legislature , Interest on monies in the fund </v>
      </c>
      <c r="N77" t="s">
        <v>467</v>
      </c>
      <c r="P77" t="str">
        <f>("Fund reversion not specified ")</f>
        <v xml:space="preserve">Fund reversion not specified </v>
      </c>
      <c r="S77" t="str">
        <f>("General costs related to opioid use disorder prevention, treatment, and harm reduction options")</f>
        <v>General costs related to opioid use disorder prevention, treatment, and harm reduction options</v>
      </c>
      <c r="T77" t="s">
        <v>468</v>
      </c>
      <c r="U77" t="s">
        <v>469</v>
      </c>
      <c r="V77">
        <v>0</v>
      </c>
      <c r="AB77">
        <v>0</v>
      </c>
      <c r="AH77" t="str">
        <f>("Use of the Fund for prospective purposes not specified ")</f>
        <v xml:space="preserve">Use of the Fund for prospective purposes not specified </v>
      </c>
      <c r="AK77" t="str">
        <f>("Entities not specified ")</f>
        <v xml:space="preserve">Entities not specified </v>
      </c>
      <c r="AN77" t="str">
        <f>("Supplement requirements not specified ")</f>
        <v xml:space="preserve">Supplement requirements not specified </v>
      </c>
      <c r="AQ77" t="str">
        <f>("Entity is not specified  ")</f>
        <v xml:space="preserve">Entity is not specified  </v>
      </c>
      <c r="AT77">
        <v>0</v>
      </c>
      <c r="CD77" t="str">
        <f>("Exceptions not specified    ")</f>
        <v xml:space="preserve">Exceptions not specified    </v>
      </c>
      <c r="CG77">
        <v>0</v>
      </c>
      <c r="CP77">
        <v>0</v>
      </c>
    </row>
    <row r="78" spans="1:98" x14ac:dyDescent="0.35">
      <c r="A78" t="s">
        <v>466</v>
      </c>
      <c r="B78" s="1">
        <v>45049</v>
      </c>
      <c r="C78" s="1">
        <v>45261</v>
      </c>
      <c r="D78">
        <v>1</v>
      </c>
      <c r="E78" t="s">
        <v>467</v>
      </c>
      <c r="G78" t="str">
        <f t="shared" si="14"/>
        <v>Statute</v>
      </c>
      <c r="H78" t="s">
        <v>467</v>
      </c>
      <c r="J78">
        <v>1</v>
      </c>
      <c r="K78" t="s">
        <v>467</v>
      </c>
      <c r="M78" t="str">
        <f>("Proceeds of opioid litigation , Monies appropriated by the legislature , Interest on monies in the fund ")</f>
        <v xml:space="preserve">Proceeds of opioid litigation , Monies appropriated by the legislature , Interest on monies in the fund </v>
      </c>
      <c r="N78" t="s">
        <v>467</v>
      </c>
      <c r="P78" t="str">
        <f>("Fund reversion not specified ")</f>
        <v xml:space="preserve">Fund reversion not specified </v>
      </c>
      <c r="S78" t="str">
        <f>("General costs related to opioid use disorder prevention, treatment, and harm reduction options")</f>
        <v>General costs related to opioid use disorder prevention, treatment, and harm reduction options</v>
      </c>
      <c r="T78" t="s">
        <v>468</v>
      </c>
      <c r="U78" t="s">
        <v>469</v>
      </c>
      <c r="V78">
        <v>0</v>
      </c>
      <c r="AB78">
        <v>0</v>
      </c>
      <c r="AH78" t="str">
        <f>("Yes")</f>
        <v>Yes</v>
      </c>
      <c r="AI78" t="s">
        <v>470</v>
      </c>
      <c r="AK78" t="str">
        <f>("Entities not specified ")</f>
        <v xml:space="preserve">Entities not specified </v>
      </c>
      <c r="AN78" t="str">
        <f>("Yes")</f>
        <v>Yes</v>
      </c>
      <c r="AO78" t="s">
        <v>471</v>
      </c>
      <c r="AQ78" t="str">
        <f>("Entity is not specified  ")</f>
        <v xml:space="preserve">Entity is not specified  </v>
      </c>
      <c r="AT78">
        <v>0</v>
      </c>
      <c r="CD78" t="str">
        <f>("Exceptions not specified    ")</f>
        <v xml:space="preserve">Exceptions not specified    </v>
      </c>
      <c r="CG78">
        <v>1</v>
      </c>
      <c r="CH78" t="s">
        <v>471</v>
      </c>
      <c r="CJ78" t="str">
        <f>("Annually ")</f>
        <v xml:space="preserve">Annually </v>
      </c>
      <c r="CK78" t="s">
        <v>471</v>
      </c>
      <c r="CM78" t="str">
        <f>("Accounting of funds, Accounting of grants awarded, Performance indicators, Recipient use of funds  ")</f>
        <v xml:space="preserve">Accounting of funds, Accounting of grants awarded, Performance indicators, Recipient use of funds  </v>
      </c>
      <c r="CN78" t="s">
        <v>471</v>
      </c>
      <c r="CP78">
        <v>0</v>
      </c>
    </row>
    <row r="79" spans="1:98" x14ac:dyDescent="0.35">
      <c r="A79" t="s">
        <v>472</v>
      </c>
      <c r="B79" s="1">
        <v>44774</v>
      </c>
      <c r="C79" s="1">
        <v>45070</v>
      </c>
      <c r="D79">
        <v>1</v>
      </c>
      <c r="G79" t="str">
        <f t="shared" si="14"/>
        <v>Statute</v>
      </c>
      <c r="J79">
        <v>1</v>
      </c>
      <c r="K79" t="s">
        <v>473</v>
      </c>
      <c r="M79" t="str">
        <f>("Proceeds of opioid litigation ")</f>
        <v xml:space="preserve">Proceeds of opioid litigation </v>
      </c>
      <c r="N79" t="s">
        <v>473</v>
      </c>
      <c r="P79" t="str">
        <f>("Fund reversion not specified ")</f>
        <v xml:space="preserve">Fund reversion not specified </v>
      </c>
      <c r="S79" t="s">
        <v>474</v>
      </c>
      <c r="T79" t="s">
        <v>475</v>
      </c>
      <c r="V79">
        <v>0</v>
      </c>
      <c r="AB79">
        <v>0</v>
      </c>
      <c r="AH79" t="str">
        <f>("Use of the Fund for prospective purposes not specified ")</f>
        <v xml:space="preserve">Use of the Fund for prospective purposes not specified </v>
      </c>
      <c r="AK79" t="str">
        <f>("Entities not specified ")</f>
        <v xml:space="preserve">Entities not specified </v>
      </c>
      <c r="AN79" t="str">
        <f>("Yes")</f>
        <v>Yes</v>
      </c>
      <c r="AO79" t="s">
        <v>473</v>
      </c>
      <c r="AQ79" t="str">
        <f>("Executive agency")</f>
        <v>Executive agency</v>
      </c>
      <c r="AR79" t="s">
        <v>476</v>
      </c>
      <c r="AT79">
        <v>1</v>
      </c>
      <c r="AW79">
        <v>0</v>
      </c>
      <c r="AZ79" t="str">
        <f>("Executive agency")</f>
        <v>Executive agency</v>
      </c>
      <c r="BA79" t="s">
        <v>473</v>
      </c>
      <c r="BC79" t="str">
        <f>("Recommend award of monies from the Fund , Recommend Fund allocations account for SUD prevalence data and other geographic considerations ")</f>
        <v xml:space="preserve">Recommend award of monies from the Fund , Recommend Fund allocations account for SUD prevalence data and other geographic considerations </v>
      </c>
      <c r="BF79" t="str">
        <f>("16")</f>
        <v>16</v>
      </c>
      <c r="BI79" t="str">
        <f>("Legislature, Governor, Executive agency, Association of Counties    ")</f>
        <v xml:space="preserve">Legislature, Governor, Executive agency, Association of Counties    </v>
      </c>
      <c r="BK79" t="s">
        <v>477</v>
      </c>
      <c r="BL79">
        <v>1</v>
      </c>
      <c r="BO79" t="s">
        <v>478</v>
      </c>
      <c r="BQ79" t="s">
        <v>479</v>
      </c>
      <c r="BR79" t="str">
        <f>("At least four times within a calendar year ")</f>
        <v>At least four times within a calendar year </v>
      </c>
      <c r="BU79" t="str">
        <f>("Must be publicly held")</f>
        <v>Must be publicly held</v>
      </c>
      <c r="BV79" t="s">
        <v>480</v>
      </c>
      <c r="BX79">
        <v>1</v>
      </c>
      <c r="CA79" t="str">
        <f>("Per diem salary, Expense reimbursement")</f>
        <v>Per diem salary, Expense reimbursement</v>
      </c>
      <c r="CD79" t="str">
        <f>("If statute permits expenditures not authorized by the terms of a controlling court order, the court order shall control ")</f>
        <v xml:space="preserve">If statute permits expenditures not authorized by the terms of a controlling court order, the court order shall control </v>
      </c>
      <c r="CG79">
        <v>0</v>
      </c>
      <c r="CP79">
        <v>0</v>
      </c>
    </row>
    <row r="80" spans="1:98" x14ac:dyDescent="0.35">
      <c r="A80" t="s">
        <v>472</v>
      </c>
      <c r="B80" s="1">
        <v>45071</v>
      </c>
      <c r="C80" s="1">
        <v>45261</v>
      </c>
      <c r="D80">
        <v>1</v>
      </c>
      <c r="E80" t="s">
        <v>473</v>
      </c>
      <c r="G80" t="str">
        <f t="shared" si="14"/>
        <v>Statute</v>
      </c>
      <c r="J80">
        <v>1</v>
      </c>
      <c r="K80" t="s">
        <v>473</v>
      </c>
      <c r="M80" t="str">
        <f>("Proceeds of opioid litigation ")</f>
        <v xml:space="preserve">Proceeds of opioid litigation </v>
      </c>
      <c r="N80" t="s">
        <v>473</v>
      </c>
      <c r="P80" t="str">
        <f>("Fund reversion not specified ")</f>
        <v xml:space="preserve">Fund reversion not specified </v>
      </c>
      <c r="S80" t="s">
        <v>474</v>
      </c>
      <c r="T80" t="s">
        <v>475</v>
      </c>
      <c r="V80">
        <v>0</v>
      </c>
      <c r="AB80">
        <v>0</v>
      </c>
      <c r="AH80" t="str">
        <f>("Use of the Fund for prospective purposes not specified ")</f>
        <v xml:space="preserve">Use of the Fund for prospective purposes not specified </v>
      </c>
      <c r="AK80" t="str">
        <f>("Entities not specified ")</f>
        <v xml:space="preserve">Entities not specified </v>
      </c>
      <c r="AN80" t="str">
        <f>("Yes")</f>
        <v>Yes</v>
      </c>
      <c r="AO80" t="s">
        <v>473</v>
      </c>
      <c r="AQ80" t="str">
        <f>("Executive agency")</f>
        <v>Executive agency</v>
      </c>
      <c r="AR80" t="s">
        <v>476</v>
      </c>
      <c r="AT80">
        <v>1</v>
      </c>
      <c r="AU80" t="s">
        <v>481</v>
      </c>
      <c r="AW80">
        <v>0</v>
      </c>
      <c r="AZ80" t="str">
        <f>("Executive agency")</f>
        <v>Executive agency</v>
      </c>
      <c r="BC80" t="str">
        <f>("Recommend award of monies from the Fund , Recommend Fund allocations account for SUD prevalence data and other geographic considerations ")</f>
        <v xml:space="preserve">Recommend award of monies from the Fund , Recommend Fund allocations account for SUD prevalence data and other geographic considerations </v>
      </c>
      <c r="BD80" t="s">
        <v>481</v>
      </c>
      <c r="BF80" t="str">
        <f>("16")</f>
        <v>16</v>
      </c>
      <c r="BG80" t="s">
        <v>481</v>
      </c>
      <c r="BI80" t="str">
        <f>("Legislature, Governor, Executive agency, Association of Counties    ")</f>
        <v xml:space="preserve">Legislature, Governor, Executive agency, Association of Counties    </v>
      </c>
      <c r="BJ80" t="s">
        <v>481</v>
      </c>
      <c r="BK80" t="s">
        <v>477</v>
      </c>
      <c r="BL80">
        <v>1</v>
      </c>
      <c r="BM80" t="s">
        <v>481</v>
      </c>
      <c r="BO80" t="s">
        <v>478</v>
      </c>
      <c r="BP80" t="s">
        <v>481</v>
      </c>
      <c r="BQ80" t="s">
        <v>479</v>
      </c>
      <c r="BR80" t="str">
        <f>("At least four times within a calendar year ")</f>
        <v>At least four times within a calendar year </v>
      </c>
      <c r="BS80" t="s">
        <v>481</v>
      </c>
      <c r="BU80" t="str">
        <f>("Must be publicly held")</f>
        <v>Must be publicly held</v>
      </c>
      <c r="BV80" t="s">
        <v>480</v>
      </c>
      <c r="BX80">
        <v>1</v>
      </c>
      <c r="BY80" t="s">
        <v>481</v>
      </c>
      <c r="CA80" t="str">
        <f>("Per diem salary, Expense reimbursement")</f>
        <v>Per diem salary, Expense reimbursement</v>
      </c>
      <c r="CB80" t="s">
        <v>481</v>
      </c>
      <c r="CD80" t="str">
        <f>("If statute permits expenditures not authorized by the terms of a controlling court order, the court order shall control ")</f>
        <v xml:space="preserve">If statute permits expenditures not authorized by the terms of a controlling court order, the court order shall control </v>
      </c>
      <c r="CE80" t="s">
        <v>482</v>
      </c>
      <c r="CG80">
        <v>0</v>
      </c>
      <c r="CP80">
        <v>0</v>
      </c>
    </row>
    <row r="81" spans="1:94" x14ac:dyDescent="0.35">
      <c r="A81" t="s">
        <v>483</v>
      </c>
      <c r="B81" s="1">
        <v>44774</v>
      </c>
      <c r="C81" s="1">
        <v>45077</v>
      </c>
      <c r="D81">
        <v>1</v>
      </c>
      <c r="E81" t="s">
        <v>484</v>
      </c>
      <c r="G81" t="str">
        <f t="shared" si="14"/>
        <v>Statute</v>
      </c>
      <c r="H81" t="s">
        <v>484</v>
      </c>
      <c r="J81">
        <v>1</v>
      </c>
      <c r="K81" t="s">
        <v>484</v>
      </c>
      <c r="M81" t="str">
        <f>("Proceeds of opioid litigation , Gifts and donations received on behalf of the fund , Interest on monies in the fund ")</f>
        <v xml:space="preserve">Proceeds of opioid litigation , Gifts and donations received on behalf of the fund , Interest on monies in the fund </v>
      </c>
      <c r="N81" t="s">
        <v>485</v>
      </c>
      <c r="P81" t="str">
        <f>("No")</f>
        <v>No</v>
      </c>
      <c r="Q81" t="s">
        <v>485</v>
      </c>
      <c r="S81"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81" t="s">
        <v>486</v>
      </c>
      <c r="V81">
        <v>0</v>
      </c>
      <c r="AB81">
        <v>0</v>
      </c>
      <c r="AH81" t="str">
        <f>("Use of the Fund for prospective purposes not specified ")</f>
        <v xml:space="preserve">Use of the Fund for prospective purposes not specified </v>
      </c>
      <c r="AK81" t="str">
        <f>("Governmental entities")</f>
        <v>Governmental entities</v>
      </c>
      <c r="AL81" t="s">
        <v>484</v>
      </c>
      <c r="AN81" t="str">
        <f>("Yes")</f>
        <v>Yes</v>
      </c>
      <c r="AO81" t="s">
        <v>486</v>
      </c>
      <c r="AQ81" t="str">
        <f>("Council ")</f>
        <v xml:space="preserve">Council </v>
      </c>
      <c r="AR81" t="s">
        <v>487</v>
      </c>
      <c r="AT81">
        <v>1</v>
      </c>
      <c r="AU81" t="s">
        <v>484</v>
      </c>
      <c r="AW81">
        <v>1</v>
      </c>
      <c r="AX81" t="s">
        <v>484</v>
      </c>
      <c r="BC81" t="s">
        <v>446</v>
      </c>
      <c r="BD81" t="s">
        <v>488</v>
      </c>
      <c r="BE81" t="s">
        <v>489</v>
      </c>
      <c r="BF81" t="str">
        <f>("11")</f>
        <v>11</v>
      </c>
      <c r="BG81" t="s">
        <v>487</v>
      </c>
      <c r="BI81" t="str">
        <f>("Governor")</f>
        <v>Governor</v>
      </c>
      <c r="BJ81" t="s">
        <v>490</v>
      </c>
      <c r="BL81">
        <v>1</v>
      </c>
      <c r="BM81" t="s">
        <v>487</v>
      </c>
      <c r="BO81" t="s">
        <v>491</v>
      </c>
      <c r="BP81" t="s">
        <v>487</v>
      </c>
      <c r="BR81" t="str">
        <f>("At least once within a calendar year")</f>
        <v>At least once within a calendar year</v>
      </c>
      <c r="BS81" t="s">
        <v>487</v>
      </c>
      <c r="BU81" t="str">
        <f>("Meeting requirements not specified ")</f>
        <v xml:space="preserve">Meeting requirements not specified </v>
      </c>
      <c r="BX81">
        <v>0</v>
      </c>
      <c r="CD81" t="str">
        <f>("Exceptions not specified    ")</f>
        <v xml:space="preserve">Exceptions not specified    </v>
      </c>
      <c r="CG81">
        <v>1</v>
      </c>
      <c r="CH81" t="s">
        <v>492</v>
      </c>
      <c r="CJ81" t="str">
        <f>("Annually ")</f>
        <v xml:space="preserve">Annually </v>
      </c>
      <c r="CK81" t="s">
        <v>492</v>
      </c>
      <c r="CM81" t="str">
        <f>("Accounting of funds, Accounting of grants awarded")</f>
        <v>Accounting of funds, Accounting of grants awarded</v>
      </c>
      <c r="CN81" t="s">
        <v>492</v>
      </c>
      <c r="CP81">
        <v>0</v>
      </c>
    </row>
    <row r="82" spans="1:94" x14ac:dyDescent="0.35">
      <c r="A82" t="s">
        <v>483</v>
      </c>
      <c r="B82" s="1">
        <v>45078</v>
      </c>
      <c r="C82" s="1">
        <v>45261</v>
      </c>
      <c r="D82">
        <v>1</v>
      </c>
      <c r="E82" t="s">
        <v>493</v>
      </c>
      <c r="G82" t="str">
        <f>("Statute referencing a Memorandum of Understanding from the Attorney General")</f>
        <v>Statute referencing a Memorandum of Understanding from the Attorney General</v>
      </c>
      <c r="H82" t="s">
        <v>493</v>
      </c>
      <c r="J82">
        <v>1</v>
      </c>
      <c r="K82" t="s">
        <v>493</v>
      </c>
      <c r="M82" t="str">
        <f>("Proceeds of opioid litigation , Gifts and donations received on behalf of the fund , Interest on monies in the fund ")</f>
        <v xml:space="preserve">Proceeds of opioid litigation , Gifts and donations received on behalf of the fund , Interest on monies in the fund </v>
      </c>
      <c r="N82" t="s">
        <v>494</v>
      </c>
      <c r="P82" t="str">
        <f>("No")</f>
        <v>No</v>
      </c>
      <c r="Q82" t="s">
        <v>494</v>
      </c>
      <c r="S82" t="str">
        <f>("Evidence-based SUD programming , Evidence-informed SUD pilot programs , List of specific SUD activities that could qualify for funding   ")</f>
        <v xml:space="preserve">Evidence-based SUD programming , Evidence-informed SUD pilot programs , List of specific SUD activities that could qualify for funding   </v>
      </c>
      <c r="T82" t="s">
        <v>486</v>
      </c>
      <c r="V82">
        <v>0</v>
      </c>
      <c r="AB82">
        <v>0</v>
      </c>
      <c r="AH82" t="str">
        <f>("Use of the Fund for prospective purposes not specified ")</f>
        <v xml:space="preserve">Use of the Fund for prospective purposes not specified </v>
      </c>
      <c r="AK82" t="str">
        <f>("Governmental entities")</f>
        <v>Governmental entities</v>
      </c>
      <c r="AL82" t="s">
        <v>484</v>
      </c>
      <c r="AN82" t="str">
        <f>("Yes")</f>
        <v>Yes</v>
      </c>
      <c r="AO82" t="s">
        <v>486</v>
      </c>
      <c r="AQ82" t="str">
        <f>("Council ")</f>
        <v xml:space="preserve">Council </v>
      </c>
      <c r="AR82" t="s">
        <v>487</v>
      </c>
      <c r="AT82">
        <v>1</v>
      </c>
      <c r="AU82" t="s">
        <v>484</v>
      </c>
      <c r="AW82">
        <v>1</v>
      </c>
      <c r="AX82" t="s">
        <v>484</v>
      </c>
      <c r="BC82" t="s">
        <v>446</v>
      </c>
      <c r="BD82" t="s">
        <v>488</v>
      </c>
      <c r="BE82" t="s">
        <v>489</v>
      </c>
      <c r="BF82" t="str">
        <f>("11")</f>
        <v>11</v>
      </c>
      <c r="BG82" t="s">
        <v>487</v>
      </c>
      <c r="BI82" t="str">
        <f>("Governor")</f>
        <v>Governor</v>
      </c>
      <c r="BJ82" t="s">
        <v>490</v>
      </c>
      <c r="BL82">
        <v>1</v>
      </c>
      <c r="BM82" t="s">
        <v>487</v>
      </c>
      <c r="BO82" t="s">
        <v>491</v>
      </c>
      <c r="BP82" t="s">
        <v>487</v>
      </c>
      <c r="BR82" t="str">
        <f>("At least once within a calendar year")</f>
        <v>At least once within a calendar year</v>
      </c>
      <c r="BS82" t="s">
        <v>487</v>
      </c>
      <c r="BU82" t="str">
        <f>("Meeting requirements not specified ")</f>
        <v xml:space="preserve">Meeting requirements not specified </v>
      </c>
      <c r="BX82">
        <v>0</v>
      </c>
      <c r="CD82" t="str">
        <f>("Exceptions not specified    ")</f>
        <v xml:space="preserve">Exceptions not specified    </v>
      </c>
      <c r="CG82">
        <v>1</v>
      </c>
      <c r="CH82" t="s">
        <v>492</v>
      </c>
      <c r="CJ82" t="str">
        <f>("Annually ")</f>
        <v xml:space="preserve">Annually </v>
      </c>
      <c r="CK82" t="s">
        <v>492</v>
      </c>
      <c r="CM82" t="str">
        <f>("Accounting of funds, Accounting of grants awarded")</f>
        <v>Accounting of funds, Accounting of grants awarded</v>
      </c>
      <c r="CN82" t="s">
        <v>492</v>
      </c>
      <c r="CP82">
        <v>0</v>
      </c>
    </row>
    <row r="83" spans="1:94" x14ac:dyDescent="0.35">
      <c r="A83" t="s">
        <v>495</v>
      </c>
      <c r="B83" s="1">
        <v>44774</v>
      </c>
      <c r="C83" s="1">
        <v>45107</v>
      </c>
      <c r="D83">
        <v>0</v>
      </c>
      <c r="F83" t="s">
        <v>496</v>
      </c>
    </row>
    <row r="84" spans="1:94" x14ac:dyDescent="0.35">
      <c r="A84" t="s">
        <v>495</v>
      </c>
      <c r="B84" s="1">
        <v>45108</v>
      </c>
      <c r="C84" s="1">
        <v>45261</v>
      </c>
      <c r="D84">
        <v>1</v>
      </c>
      <c r="E84" t="s">
        <v>497</v>
      </c>
      <c r="F84" t="s">
        <v>496</v>
      </c>
      <c r="G84" t="str">
        <f>("Statute")</f>
        <v>Statute</v>
      </c>
      <c r="H84" t="s">
        <v>497</v>
      </c>
      <c r="J84">
        <v>1</v>
      </c>
      <c r="K84" t="s">
        <v>497</v>
      </c>
      <c r="M84" t="str">
        <f>("Proceeds of opioid litigation ")</f>
        <v xml:space="preserve">Proceeds of opioid litigation </v>
      </c>
      <c r="N84" t="s">
        <v>497</v>
      </c>
      <c r="P84" t="str">
        <f>("Fund reversion not specified ")</f>
        <v xml:space="preserve">Fund reversion not specified </v>
      </c>
      <c r="S84" t="str">
        <f>("General costs related to opioid use disorder prevention, treatment, and harm reduction options")</f>
        <v>General costs related to opioid use disorder prevention, treatment, and harm reduction options</v>
      </c>
      <c r="T84" t="s">
        <v>497</v>
      </c>
      <c r="U84" t="s">
        <v>498</v>
      </c>
      <c r="V84">
        <v>0</v>
      </c>
      <c r="AB84">
        <v>0</v>
      </c>
      <c r="AH84" t="str">
        <f>("Use of the Fund for prospective purposes not specified ")</f>
        <v xml:space="preserve">Use of the Fund for prospective purposes not specified </v>
      </c>
      <c r="AK84" t="str">
        <f>("Entities not specified ")</f>
        <v xml:space="preserve">Entities not specified </v>
      </c>
      <c r="AN84" t="str">
        <f>("Supplement requirements not specified ")</f>
        <v xml:space="preserve">Supplement requirements not specified </v>
      </c>
      <c r="AQ84" t="str">
        <f>("Entity is not specified  ")</f>
        <v xml:space="preserve">Entity is not specified  </v>
      </c>
      <c r="AT84">
        <v>0</v>
      </c>
      <c r="CD84" t="str">
        <f>("Exceptions not specified    ")</f>
        <v xml:space="preserve">Exceptions not specified    </v>
      </c>
      <c r="CG84">
        <v>0</v>
      </c>
      <c r="CP84">
        <v>0</v>
      </c>
    </row>
    <row r="85" spans="1:94" x14ac:dyDescent="0.35">
      <c r="A85" t="s">
        <v>499</v>
      </c>
      <c r="B85" s="1">
        <v>44774</v>
      </c>
      <c r="C85" s="1">
        <v>44994</v>
      </c>
      <c r="D85">
        <v>0</v>
      </c>
      <c r="F85" t="s">
        <v>500</v>
      </c>
    </row>
    <row r="86" spans="1:94" x14ac:dyDescent="0.35">
      <c r="A86" t="s">
        <v>499</v>
      </c>
      <c r="B86" s="1">
        <v>44995</v>
      </c>
      <c r="C86" s="1">
        <v>45085</v>
      </c>
      <c r="D86">
        <v>1</v>
      </c>
      <c r="E86" t="s">
        <v>501</v>
      </c>
      <c r="F86" t="s">
        <v>502</v>
      </c>
      <c r="G86" t="str">
        <f>("Statute referencing a Memorandum of Understanding from the Attorney General")</f>
        <v>Statute referencing a Memorandum of Understanding from the Attorney General</v>
      </c>
      <c r="H86" t="s">
        <v>501</v>
      </c>
      <c r="J86">
        <v>1</v>
      </c>
      <c r="K86" t="s">
        <v>501</v>
      </c>
      <c r="M86" t="str">
        <f>("Proceeds of opioid litigation , Gifts and donations received on behalf of the fund ")</f>
        <v xml:space="preserve">Proceeds of opioid litigation , Gifts and donations received on behalf of the fund </v>
      </c>
      <c r="N86" t="s">
        <v>503</v>
      </c>
      <c r="P86" t="str">
        <f>("Fund reversion not specified ")</f>
        <v xml:space="preserve">Fund reversion not specified </v>
      </c>
      <c r="S86" t="s">
        <v>504</v>
      </c>
      <c r="T86" t="s">
        <v>505</v>
      </c>
      <c r="V86">
        <v>0</v>
      </c>
      <c r="AB86">
        <v>0</v>
      </c>
      <c r="AH86" t="str">
        <f>("No")</f>
        <v>No</v>
      </c>
      <c r="AI86" t="s">
        <v>506</v>
      </c>
      <c r="AK86" t="str">
        <f>("Governmental entities, Not-for-profit non-governmental entities ")</f>
        <v xml:space="preserve">Governmental entities, Not-for-profit non-governmental entities </v>
      </c>
      <c r="AL86" t="s">
        <v>507</v>
      </c>
      <c r="AN86" t="str">
        <f>("Supplement requirements not specified ")</f>
        <v xml:space="preserve">Supplement requirements not specified </v>
      </c>
      <c r="AQ86" t="str">
        <f>("Council ")</f>
        <v xml:space="preserve">Council </v>
      </c>
      <c r="AR86" t="s">
        <v>508</v>
      </c>
      <c r="AT86">
        <v>1</v>
      </c>
      <c r="AU86" t="s">
        <v>508</v>
      </c>
      <c r="AW86">
        <v>1</v>
      </c>
      <c r="AX86" t="s">
        <v>508</v>
      </c>
      <c r="BC86" t="str">
        <f>("Approve award of monies from the Fund ")</f>
        <v xml:space="preserve">Approve award of monies from the Fund </v>
      </c>
      <c r="BD86" t="s">
        <v>508</v>
      </c>
      <c r="BF86" t="str">
        <f>("11")</f>
        <v>11</v>
      </c>
      <c r="BG86" t="s">
        <v>509</v>
      </c>
      <c r="BI86" t="str">
        <f>("Governor, Association of Counties    ")</f>
        <v xml:space="preserve">Governor, Association of Counties    </v>
      </c>
      <c r="BJ86" t="s">
        <v>510</v>
      </c>
      <c r="BK86" t="s">
        <v>511</v>
      </c>
      <c r="BL86">
        <v>1</v>
      </c>
      <c r="BM86" t="s">
        <v>512</v>
      </c>
      <c r="BO86" t="s">
        <v>513</v>
      </c>
      <c r="BP86" t="s">
        <v>510</v>
      </c>
      <c r="BR86" t="str">
        <f>("Not specified ")</f>
        <v xml:space="preserve">Not specified </v>
      </c>
      <c r="BU86" t="str">
        <f>("Must be publicly held")</f>
        <v>Must be publicly held</v>
      </c>
      <c r="BV86" t="s">
        <v>506</v>
      </c>
      <c r="BX86">
        <v>0</v>
      </c>
      <c r="CD86" t="str">
        <f>("Exceptions not specified    ")</f>
        <v xml:space="preserve">Exceptions not specified    </v>
      </c>
      <c r="CG86">
        <v>1</v>
      </c>
      <c r="CH86" t="s">
        <v>514</v>
      </c>
      <c r="CJ86" t="str">
        <f>("Annually ")</f>
        <v xml:space="preserve">Annually </v>
      </c>
      <c r="CK86" t="s">
        <v>514</v>
      </c>
      <c r="CM86" t="str">
        <f>("Accounting of funds, Accounting of grants awarded, Performance indicators, Recipient use of funds  ")</f>
        <v xml:space="preserve">Accounting of funds, Accounting of grants awarded, Performance indicators, Recipient use of funds  </v>
      </c>
      <c r="CN86" t="s">
        <v>514</v>
      </c>
      <c r="CP86">
        <v>0</v>
      </c>
    </row>
    <row r="87" spans="1:94" x14ac:dyDescent="0.35">
      <c r="A87" t="s">
        <v>499</v>
      </c>
      <c r="B87" s="1">
        <v>45086</v>
      </c>
      <c r="C87" s="1">
        <v>45261</v>
      </c>
      <c r="D87">
        <v>1</v>
      </c>
      <c r="E87" t="s">
        <v>501</v>
      </c>
      <c r="F87" t="s">
        <v>502</v>
      </c>
      <c r="G87" t="str">
        <f>("Statute referencing a Memorandum of Understanding from the Attorney General")</f>
        <v>Statute referencing a Memorandum of Understanding from the Attorney General</v>
      </c>
      <c r="H87" t="s">
        <v>515</v>
      </c>
      <c r="J87">
        <v>1</v>
      </c>
      <c r="K87" t="s">
        <v>501</v>
      </c>
      <c r="M87" t="str">
        <f>("Proceeds of opioid litigation , Gifts and donations received on behalf of the fund ")</f>
        <v xml:space="preserve">Proceeds of opioid litigation , Gifts and donations received on behalf of the fund </v>
      </c>
      <c r="N87" t="s">
        <v>503</v>
      </c>
      <c r="P87" t="str">
        <f>("Fund reversion not specified ")</f>
        <v xml:space="preserve">Fund reversion not specified </v>
      </c>
      <c r="S87" t="s">
        <v>504</v>
      </c>
      <c r="T87" t="s">
        <v>505</v>
      </c>
      <c r="V87">
        <v>0</v>
      </c>
      <c r="AB87">
        <v>0</v>
      </c>
      <c r="AH87" t="str">
        <f>("No")</f>
        <v>No</v>
      </c>
      <c r="AI87" t="s">
        <v>506</v>
      </c>
      <c r="AK87" t="str">
        <f>("Governmental entities, Not-for-profit non-governmental entities ")</f>
        <v xml:space="preserve">Governmental entities, Not-for-profit non-governmental entities </v>
      </c>
      <c r="AL87" t="s">
        <v>507</v>
      </c>
      <c r="AN87" t="str">
        <f>("Supplement requirements not specified ")</f>
        <v xml:space="preserve">Supplement requirements not specified </v>
      </c>
      <c r="AQ87" t="str">
        <f>("Council ")</f>
        <v xml:space="preserve">Council </v>
      </c>
      <c r="AR87" t="s">
        <v>508</v>
      </c>
      <c r="AT87">
        <v>1</v>
      </c>
      <c r="AU87" t="s">
        <v>508</v>
      </c>
      <c r="AW87">
        <v>1</v>
      </c>
      <c r="AX87" t="s">
        <v>508</v>
      </c>
      <c r="BC87" t="str">
        <f>("Approve award of monies from the Fund ")</f>
        <v xml:space="preserve">Approve award of monies from the Fund </v>
      </c>
      <c r="BD87" t="s">
        <v>508</v>
      </c>
      <c r="BF87" t="str">
        <f>("11")</f>
        <v>11</v>
      </c>
      <c r="BG87" t="s">
        <v>509</v>
      </c>
      <c r="BI87" t="str">
        <f>("Governor, Association of Counties    ")</f>
        <v xml:space="preserve">Governor, Association of Counties    </v>
      </c>
      <c r="BJ87" t="s">
        <v>510</v>
      </c>
      <c r="BK87" t="s">
        <v>511</v>
      </c>
      <c r="BL87">
        <v>1</v>
      </c>
      <c r="BM87" t="s">
        <v>512</v>
      </c>
      <c r="BO87" t="s">
        <v>513</v>
      </c>
      <c r="BP87" t="s">
        <v>510</v>
      </c>
      <c r="BR87" t="str">
        <f>("Not specified ")</f>
        <v xml:space="preserve">Not specified </v>
      </c>
      <c r="BU87" t="str">
        <f>("Must be publicly held")</f>
        <v>Must be publicly held</v>
      </c>
      <c r="BV87" t="s">
        <v>506</v>
      </c>
      <c r="BX87">
        <v>0</v>
      </c>
      <c r="CD87" t="str">
        <f>("Exceptions not specified    ")</f>
        <v xml:space="preserve">Exceptions not specified    </v>
      </c>
      <c r="CG87">
        <v>1</v>
      </c>
      <c r="CH87" t="s">
        <v>514</v>
      </c>
      <c r="CJ87" t="str">
        <f>("Annually ")</f>
        <v xml:space="preserve">Annually </v>
      </c>
      <c r="CK87" t="s">
        <v>514</v>
      </c>
      <c r="CM87" t="str">
        <f>("Accounting of funds, Accounting of grants awarded, Performance indicators, Recipient use of funds  ")</f>
        <v xml:space="preserve">Accounting of funds, Accounting of grants awarded, Performance indicators, Recipient use of funds  </v>
      </c>
      <c r="CN87" t="s">
        <v>514</v>
      </c>
      <c r="CP87">
        <v>0</v>
      </c>
    </row>
    <row r="88" spans="1:94" x14ac:dyDescent="0.35">
      <c r="A88" t="s">
        <v>516</v>
      </c>
      <c r="B88" s="1">
        <v>44774</v>
      </c>
      <c r="C88" s="1">
        <v>45261</v>
      </c>
      <c r="D88">
        <v>1</v>
      </c>
      <c r="E88" t="s">
        <v>517</v>
      </c>
      <c r="G88" t="str">
        <f>("Statute")</f>
        <v>Statute</v>
      </c>
      <c r="H88" t="s">
        <v>517</v>
      </c>
      <c r="J88">
        <v>1</v>
      </c>
      <c r="K88" t="s">
        <v>517</v>
      </c>
      <c r="M88" t="str">
        <f>("Proceeds of opioid litigation ")</f>
        <v xml:space="preserve">Proceeds of opioid litigation </v>
      </c>
      <c r="N88" t="s">
        <v>517</v>
      </c>
      <c r="P88" t="str">
        <f>("Fund reversion not specified ")</f>
        <v xml:space="preserve">Fund reversion not specified </v>
      </c>
      <c r="S88" t="str">
        <f>("Spending restrictions not specified ")</f>
        <v xml:space="preserve">Spending restrictions not specified </v>
      </c>
      <c r="V88">
        <v>0</v>
      </c>
      <c r="AB88">
        <v>0</v>
      </c>
      <c r="AH88" t="str">
        <f>("Use of the Fund for prospective purposes not specified ")</f>
        <v xml:space="preserve">Use of the Fund for prospective purposes not specified </v>
      </c>
      <c r="AK88" t="str">
        <f>("Governmental entities")</f>
        <v>Governmental entities</v>
      </c>
      <c r="AL88" t="s">
        <v>517</v>
      </c>
      <c r="AN88" t="str">
        <f>("Supplement requirements not specified ")</f>
        <v xml:space="preserve">Supplement requirements not specified </v>
      </c>
      <c r="AQ88" t="str">
        <f>("Executive agency")</f>
        <v>Executive agency</v>
      </c>
      <c r="AR88" t="s">
        <v>518</v>
      </c>
      <c r="AS88" t="s">
        <v>519</v>
      </c>
      <c r="AT88">
        <v>0</v>
      </c>
      <c r="CD88" t="str">
        <f>("Exceptions not specified    ")</f>
        <v xml:space="preserve">Exceptions not specified    </v>
      </c>
      <c r="CG88">
        <v>0</v>
      </c>
      <c r="CP88">
        <v>0</v>
      </c>
    </row>
    <row r="89" spans="1:94" x14ac:dyDescent="0.35">
      <c r="A89" t="s">
        <v>520</v>
      </c>
      <c r="B89" s="1">
        <v>44774</v>
      </c>
      <c r="C89" s="1">
        <v>45261</v>
      </c>
      <c r="D89">
        <v>0</v>
      </c>
      <c r="F89" t="s">
        <v>521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 Larsen</dc:creator>
  <cp:lastModifiedBy>Jonathan K. Larsen</cp:lastModifiedBy>
  <dcterms:created xsi:type="dcterms:W3CDTF">2024-09-11T17:24:45Z</dcterms:created>
  <dcterms:modified xsi:type="dcterms:W3CDTF">2024-09-11T17:24:45Z</dcterms:modified>
</cp:coreProperties>
</file>